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8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9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1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11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12.xml" ContentType="application/vnd.openxmlformats-officedocument.drawing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13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14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15.xml" ContentType="application/vnd.openxmlformats-officedocument.drawing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1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17.xml" ContentType="application/vnd.openxmlformats-officedocument.drawing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drawings/drawing18.xml" ContentType="application/vnd.openxmlformats-officedocument.drawing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19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drawings/drawing20.xml" ContentType="application/vnd.openxmlformats-officedocument.drawing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drawings/drawing21.xml" ContentType="application/vnd.openxmlformats-officedocument.drawing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22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33241/Documents/GitHub/PFAS_survey/data/"/>
    </mc:Choice>
  </mc:AlternateContent>
  <xr:revisionPtr revIDLastSave="0" documentId="13_ncr:1_{9BBC67A7-0D89-C243-BF80-51F8D3BD3320}" xr6:coauthVersionLast="47" xr6:coauthVersionMax="47" xr10:uidLastSave="{00000000-0000-0000-0000-000000000000}"/>
  <bookViews>
    <workbookView xWindow="50820" yWindow="500" windowWidth="17920" windowHeight="20680" tabRatio="846" xr2:uid="{80DE5030-80E2-4B84-B075-8A85D24BACE7}"/>
  </bookViews>
  <sheets>
    <sheet name="Sheet1" sheetId="1" r:id="rId1"/>
    <sheet name="PCA1_HID" sheetId="16" state="hidden" r:id="rId2"/>
    <sheet name="PCA1_HID1" sheetId="17" state="hidden" r:id="rId3"/>
    <sheet name="PCA1_HID2" sheetId="18" state="hidden" r:id="rId4"/>
    <sheet name="PCA_HID" sheetId="43" state="hidden" r:id="rId5"/>
    <sheet name="PCA_HID1" sheetId="44" state="hidden" r:id="rId6"/>
    <sheet name="PCA_HID2" sheetId="45" state="hidden" r:id="rId7"/>
    <sheet name="Per år" sheetId="51" r:id="rId8"/>
    <sheet name="Ark1" sheetId="52" r:id="rId9"/>
    <sheet name="9PFASvsTOC Svalbard" sheetId="50" r:id="rId10"/>
    <sheet name="9PFASvsTOC BHcentral" sheetId="49" r:id="rId11"/>
    <sheet name="9PFASvsTOC BHsouth" sheetId="48" r:id="rId12"/>
    <sheet name="9PFASvsTOC NH" sheetId="47" r:id="rId13"/>
    <sheet name="9PFASvsTOC south" sheetId="46" r:id="rId14"/>
    <sheet name="9PFASdKS mot degN 19.01." sheetId="41" r:id="rId15"/>
    <sheet name="9PFAS mot KS 19.01." sheetId="39" r:id="rId16"/>
    <sheet name="9PFAS mot TOC 19.01." sheetId="38" r:id="rId17"/>
    <sheet name="PCA" sheetId="42" r:id="rId18"/>
    <sheet name="PFDoAmotTOC p&lt;0.05" sheetId="34" r:id="rId19"/>
    <sheet name="PFUnAmotTOC p&lt;0.05" sheetId="33" r:id="rId20"/>
    <sheet name="PFDcAmotTOC p&lt;0.05" sheetId="32" r:id="rId21"/>
    <sheet name="PFHpAmotTOC p&gt;0.05" sheetId="37" r:id="rId22"/>
    <sheet name="PFHxAmotTOC p&gt;0.05" sheetId="29" r:id="rId23"/>
    <sheet name="PFNAmotTOC p&gt;0.05" sheetId="28" r:id="rId24"/>
    <sheet name="PFOA mot TOC p&gt;0.05" sheetId="27" r:id="rId25"/>
    <sheet name="PFOS mot TOC p&lt;0.05" sheetId="26" r:id="rId26"/>
    <sheet name="TOC mot KS 3.1.24" sheetId="13" r:id="rId27"/>
    <sheet name="Sheet2" sheetId="10" r:id="rId28"/>
    <sheet name="PFOA sør" sheetId="35" r:id="rId29"/>
    <sheet name="PFOA NH" sheetId="36" r:id="rId30"/>
    <sheet name="_HID2" sheetId="5" state="hidden" r:id="rId31"/>
    <sheet name="_HID1" sheetId="4" state="hidden" r:id="rId32"/>
    <sheet name="_HID" sheetId="3" state="hidden" r:id="rId33"/>
  </sheets>
  <definedNames>
    <definedName name="xcir0" localSheetId="17" hidden="1">-3.1415926536+(ROW(OFFSET(PCA!$B$1,0,0,500,1))-1)*0.0125915537</definedName>
    <definedName name="xcir0" hidden="1">-3.1415926536+(ROW(OFFSET(#REF!,0,0,500,1))-1)*0.0125915537</definedName>
    <definedName name="xcir1" hidden="1">-3.1415926536+(ROW(OFFSET(#REF!,0,0,500,1))-1)*0.0125915537</definedName>
    <definedName name="xcirclez1" hidden="1">1*COS([0]!xcir1)+0</definedName>
    <definedName name="xdata1" localSheetId="15" hidden="1">4.96+(ROW(OFFSET('9PFAS mot KS 19.01.'!$B$1,0,0,70,1))-1)*1.467826087</definedName>
    <definedName name="xdata1" localSheetId="16" hidden="1">-0.27049+(ROW(OFFSET('9PFAS mot TOC 19.01.'!$B$1,0,0,70,1))-1)*0.0912330435</definedName>
    <definedName name="xdata1" localSheetId="14" hidden="1">56.544608945+(ROW(OFFSET('9PFASdKS mot degN 19.01.'!$B$1,0,0,70,1))-1)*0.3944738067</definedName>
    <definedName name="xdata1" localSheetId="10" hidden="1">-0.08049+(ROW(OFFSET('9PFASvsTOC BHcentral'!$B$1,0,0,70,1))-1)*0.0581895652</definedName>
    <definedName name="xdata1" localSheetId="11" hidden="1">0.05868+(ROW(OFFSET('9PFASvsTOC BHsouth'!$B$1,0,0,70,1))-1)*0.0382817391</definedName>
    <definedName name="xdata1" localSheetId="12" hidden="1">-0.1033+(ROW(OFFSET('9PFASvsTOC NH'!$B$1,0,0,70,1))-1)*0.0730956522</definedName>
    <definedName name="xdata1" localSheetId="13" hidden="1">1.177+(ROW(OFFSET('9PFASvsTOC south'!$B$1,0,0,70,1))-1)*0.0683478261</definedName>
    <definedName name="xdata1" localSheetId="9" hidden="1">0.1656+(ROW(OFFSET('9PFASvsTOC Svalbard'!$B$1,0,0,70,1))-1)*0.031373913</definedName>
    <definedName name="xdata1" localSheetId="20" hidden="1">-0.27049+(ROW(OFFSET('PFDcAmotTOC p&lt;0.05'!$B$1,0,0,70,1))-1)*0.0912330435</definedName>
    <definedName name="xdata1" localSheetId="18" hidden="1">-0.27049+(ROW(OFFSET('PFDoAmotTOC p&lt;0.05'!$B$1,0,0,70,1))-1)*0.0912330435</definedName>
    <definedName name="xdata1" localSheetId="21" hidden="1">-0.27049+(ROW(OFFSET('PFHpAmotTOC p&gt;0.05'!$B$1,0,0,70,1))-1)*0.0912330435</definedName>
    <definedName name="xdata1" localSheetId="22" hidden="1">-0.27049+(ROW(OFFSET('PFHxAmotTOC p&gt;0.05'!$B$1,0,0,70,1))-1)*0.0912330435</definedName>
    <definedName name="xdata1" localSheetId="23" hidden="1">-0.27049+(ROW(OFFSET('PFNAmotTOC p&gt;0.05'!$B$1,0,0,70,1))-1)*0.0912330435</definedName>
    <definedName name="xdata1" localSheetId="24" hidden="1">-0.27049+(ROW(OFFSET('PFOA mot TOC p&gt;0.05'!$B$1,0,0,70,1))-1)*0.0912330435</definedName>
    <definedName name="xdata1" localSheetId="29" hidden="1">-0.1033+(ROW(OFFSET('PFOA NH'!$B$1,0,0,70,1))-1)*0.0730956522</definedName>
    <definedName name="xdata1" localSheetId="28" hidden="1">1.177+(ROW(OFFSET('PFOA sør'!$B$1,0,0,70,1))-1)*0.0683478261</definedName>
    <definedName name="xdata1" localSheetId="25" hidden="1">-0.27049+(ROW(OFFSET('PFOS mot TOC p&lt;0.05'!$B$1,0,0,70,1))-1)*0.0912330435</definedName>
    <definedName name="xdata1" localSheetId="19" hidden="1">-0.27049+(ROW(OFFSET('PFUnAmotTOC p&lt;0.05'!$B$1,0,0,70,1))-1)*0.0912330435</definedName>
    <definedName name="xdata1" localSheetId="26" hidden="1">4.96+(ROW(OFFSET('TOC mot KS 3.1.24'!$B$1,0,0,70,1))-1)*1.467826087</definedName>
    <definedName name="xdata1" hidden="1">-0.27049+(ROW(OFFSET(#REF!,0,0,70,1))-1)*0.0912330435</definedName>
    <definedName name="xdata11" localSheetId="15" hidden="1">0.3144511714+(ROW(OFFSET('9PFAS mot KS 19.01.'!$B$1,0,0,70,1))-1)*0.018408881</definedName>
    <definedName name="xdata11" localSheetId="16" hidden="1">0.6574548818+(ROW(OFFSET('9PFAS mot TOC 19.01.'!$B$1,0,0,70,1))-1)*0.0210061495</definedName>
    <definedName name="xdata11" localSheetId="14" hidden="1">0.0117278344+(ROW(OFFSET('9PFASdKS mot degN 19.01.'!$B$1,0,0,70,1))-1)*0.0001030481</definedName>
    <definedName name="xdata11" localSheetId="10" hidden="1">0.6420613303+(ROW(OFFSET('9PFASvsTOC BHcentral'!$B$1,0,0,70,1))-1)*0.0070972538</definedName>
    <definedName name="xdata11" localSheetId="11" hidden="1">0.3653618344+(ROW(OFFSET('9PFASvsTOC BHsouth'!$B$1,0,0,70,1))-1)*0.0226100559</definedName>
    <definedName name="xdata11" localSheetId="12" hidden="1">0.66088258+(ROW(OFFSET('9PFASvsTOC NH'!$B$1,0,0,70,1))-1)*0.0057056627</definedName>
    <definedName name="xdata11" localSheetId="13" hidden="1">1.6471147628+(ROW(OFFSET('9PFASvsTOC south'!$B$1,0,0,70,1))-1)*0.0210747767</definedName>
    <definedName name="xdata11" localSheetId="9" hidden="1">0.8546816498+(ROW(OFFSET('9PFASvsTOC Svalbard'!$B$1,0,0,70,1))-1)*0.0123880386</definedName>
    <definedName name="xdata11" localSheetId="21" hidden="1">0.0152104022+(ROW(OFFSET('PFHpAmotTOC p&gt;0.05'!$B$1,0,0,70,1))-1)*0.0005188509</definedName>
    <definedName name="xdata11" hidden="1">0.6594855202+(ROW(OFFSET(#REF!,0,0,70,1))-1)*0.0209385769</definedName>
    <definedName name="xdata2" localSheetId="20" hidden="1">-0.27049+(ROW(OFFSET('PFDcAmotTOC p&lt;0.05'!$B$1,0,0,70,1))-1)*0.0912330435</definedName>
    <definedName name="xdata2" localSheetId="18" hidden="1">-0.27049+(ROW(OFFSET('PFDoAmotTOC p&lt;0.05'!$B$1,0,0,70,1))-1)*0.0912330435</definedName>
    <definedName name="xdata2" localSheetId="22" hidden="1">-0.27049+(ROW(OFFSET('PFHxAmotTOC p&gt;0.05'!$B$1,0,0,70,1))-1)*0.0912330435</definedName>
    <definedName name="xdata2" localSheetId="23" hidden="1">-0.27049+(ROW(OFFSET('PFNAmotTOC p&gt;0.05'!$B$1,0,0,70,1))-1)*0.0912330435</definedName>
    <definedName name="xdata2" localSheetId="24" hidden="1">-0.27049+(ROW(OFFSET('PFOA mot TOC p&gt;0.05'!$B$1,0,0,70,1))-1)*0.0912330435</definedName>
    <definedName name="xdata2" localSheetId="29" hidden="1">-0.1033+(ROW(OFFSET('PFOA NH'!$B$1,0,0,70,1))-1)*0.0730956522</definedName>
    <definedName name="xdata2" localSheetId="28" hidden="1">1.177+(ROW(OFFSET('PFOA sør'!$B$1,0,0,70,1))-1)*0.0683478261</definedName>
    <definedName name="xdata2" localSheetId="25" hidden="1">-0.27049+(ROW(OFFSET('PFOS mot TOC p&lt;0.05'!$B$1,0,0,70,1))-1)*0.0912330435</definedName>
    <definedName name="xdata2" localSheetId="19" hidden="1">-0.27049+(ROW(OFFSET('PFUnAmotTOC p&lt;0.05'!$B$1,0,0,70,1))-1)*0.0912330435</definedName>
    <definedName name="xdata2" localSheetId="26" hidden="1">4.96+(ROW(OFFSET('TOC mot KS 3.1.24'!$B$1,0,0,70,1))-1)*1.467826087</definedName>
    <definedName name="xdata2" hidden="1">-0.27049+(ROW(OFFSET(#REF!,0,0,70,1))-1)*0.0912330435</definedName>
    <definedName name="xdata3" localSheetId="15" hidden="1">4.96+(ROW(OFFSET('9PFAS mot KS 19.01.'!$B$1,0,0,70,1))-1)*1.467826087</definedName>
    <definedName name="xdata3" localSheetId="16" hidden="1">-0.27049+(ROW(OFFSET('9PFAS mot TOC 19.01.'!$B$1,0,0,70,1))-1)*0.0912330435</definedName>
    <definedName name="xdata3" localSheetId="14" hidden="1">56.544608945+(ROW(OFFSET('9PFASdKS mot degN 19.01.'!$B$1,0,0,70,1))-1)*0.3944738067</definedName>
    <definedName name="xdata3" localSheetId="10" hidden="1">-0.08049+(ROW(OFFSET('9PFASvsTOC BHcentral'!$B$1,0,0,70,1))-1)*0.0581895652</definedName>
    <definedName name="xdata3" localSheetId="11" hidden="1">0.05868+(ROW(OFFSET('9PFASvsTOC BHsouth'!$B$1,0,0,70,1))-1)*0.0382817391</definedName>
    <definedName name="xdata3" localSheetId="12" hidden="1">-0.1033+(ROW(OFFSET('9PFASvsTOC NH'!$B$1,0,0,70,1))-1)*0.0730956522</definedName>
    <definedName name="xdata3" localSheetId="13" hidden="1">1.177+(ROW(OFFSET('9PFASvsTOC south'!$B$1,0,0,70,1))-1)*0.0683478261</definedName>
    <definedName name="xdata3" localSheetId="9" hidden="1">0.1656+(ROW(OFFSET('9PFASvsTOC Svalbard'!$B$1,0,0,70,1))-1)*0.031373913</definedName>
    <definedName name="xdata3" localSheetId="20" hidden="1">-0.27049+(ROW(OFFSET('PFDcAmotTOC p&lt;0.05'!$B$1,0,0,100,1))-1)*0.0635866667</definedName>
    <definedName name="xdata3" localSheetId="18" hidden="1">-0.27049+(ROW(OFFSET('PFDoAmotTOC p&lt;0.05'!$B$1,0,0,100,1))-1)*0.0635866667</definedName>
    <definedName name="xdata3" localSheetId="21" hidden="1">-0.27049+(ROW(OFFSET('PFHpAmotTOC p&gt;0.05'!$B$1,0,0,70,1))-1)*0.0912330435</definedName>
    <definedName name="xdata3" localSheetId="22" hidden="1">-0.27049+(ROW(OFFSET('PFHxAmotTOC p&gt;0.05'!$B$1,0,0,100,1))-1)*0.0635866667</definedName>
    <definedName name="xdata3" localSheetId="23" hidden="1">-0.27049+(ROW(OFFSET('PFNAmotTOC p&gt;0.05'!$B$1,0,0,100,1))-1)*0.0635866667</definedName>
    <definedName name="xdata3" localSheetId="24" hidden="1">-0.27049+(ROW(OFFSET('PFOA mot TOC p&gt;0.05'!$B$1,0,0,100,1))-1)*0.0635866667</definedName>
    <definedName name="xdata3" localSheetId="29" hidden="1">-0.1033+(ROW(OFFSET('PFOA NH'!$B$1,0,0,100,1))-1)*0.0509454545</definedName>
    <definedName name="xdata3" localSheetId="28" hidden="1">1.177+(ROW(OFFSET('PFOA sør'!$B$1,0,0,100,1))-1)*0.0476363636</definedName>
    <definedName name="xdata3" localSheetId="25" hidden="1">-0.27049+(ROW(OFFSET('PFOS mot TOC p&lt;0.05'!$B$1,0,0,100,1))-1)*0.0635866667</definedName>
    <definedName name="xdata3" localSheetId="19" hidden="1">-0.27049+(ROW(OFFSET('PFUnAmotTOC p&lt;0.05'!$B$1,0,0,100,1))-1)*0.0635866667</definedName>
    <definedName name="xdata3" localSheetId="26" hidden="1">4.96+(ROW(OFFSET('TOC mot KS 3.1.24'!$B$1,0,0,100,1))-1)*1.023030303</definedName>
    <definedName name="xdata3" hidden="1">-0.27049+(ROW(OFFSET(#REF!,0,0,100,1))-1)*0.0635866667</definedName>
    <definedName name="xdata4" localSheetId="20" hidden="1">-0.27049+(ROW(OFFSET('PFDcAmotTOC p&lt;0.05'!$B$1,0,0,100,1))-1)*0.0635866667</definedName>
    <definedName name="xdata4" localSheetId="18" hidden="1">-0.27049+(ROW(OFFSET('PFDoAmotTOC p&lt;0.05'!$B$1,0,0,100,1))-1)*0.0635866667</definedName>
    <definedName name="xdata4" localSheetId="22" hidden="1">-0.27049+(ROW(OFFSET('PFHxAmotTOC p&gt;0.05'!$B$1,0,0,100,1))-1)*0.0635866667</definedName>
    <definedName name="xdata4" localSheetId="23" hidden="1">-0.27049+(ROW(OFFSET('PFNAmotTOC p&gt;0.05'!$B$1,0,0,100,1))-1)*0.0635866667</definedName>
    <definedName name="xdata4" localSheetId="24" hidden="1">-0.27049+(ROW(OFFSET('PFOA mot TOC p&gt;0.05'!$B$1,0,0,100,1))-1)*0.0635866667</definedName>
    <definedName name="xdata4" localSheetId="29" hidden="1">-0.1033+(ROW(OFFSET('PFOA NH'!$B$1,0,0,100,1))-1)*0.0509454545</definedName>
    <definedName name="xdata4" localSheetId="28" hidden="1">1.177+(ROW(OFFSET('PFOA sør'!$B$1,0,0,100,1))-1)*0.0476363636</definedName>
    <definedName name="xdata4" localSheetId="25" hidden="1">-0.27049+(ROW(OFFSET('PFOS mot TOC p&lt;0.05'!$B$1,0,0,100,1))-1)*0.0635866667</definedName>
    <definedName name="xdata4" localSheetId="19" hidden="1">-0.27049+(ROW(OFFSET('PFUnAmotTOC p&lt;0.05'!$B$1,0,0,100,1))-1)*0.0635866667</definedName>
    <definedName name="xdata4" localSheetId="26" hidden="1">4.96+(ROW(OFFSET('TOC mot KS 3.1.24'!$B$1,0,0,100,1))-1)*1.023030303</definedName>
    <definedName name="xdata4" hidden="1">-0.27049+(ROW(OFFSET(#REF!,0,0,100,1))-1)*0.0635866667</definedName>
    <definedName name="xdata5" localSheetId="15" hidden="1">4.96+(ROW(OFFSET('9PFAS mot KS 19.01.'!$B$1,0,0,100,1))-1)*1.023030303</definedName>
    <definedName name="xdata5" localSheetId="16" hidden="1">-0.27049+(ROW(OFFSET('9PFAS mot TOC 19.01.'!$B$1,0,0,100,1))-1)*0.0635866667</definedName>
    <definedName name="xdata5" localSheetId="14" hidden="1">56.544608945+(ROW(OFFSET('9PFASdKS mot degN 19.01.'!$B$1,0,0,100,1))-1)*0.2749362895</definedName>
    <definedName name="xdata5" localSheetId="10" hidden="1">-0.08049+(ROW(OFFSET('9PFASvsTOC BHcentral'!$B$1,0,0,100,1))-1)*0.0405563636</definedName>
    <definedName name="xdata5" localSheetId="11" hidden="1">0.05868+(ROW(OFFSET('9PFASvsTOC BHsouth'!$B$1,0,0,100,1))-1)*0.0266812121</definedName>
    <definedName name="xdata5" localSheetId="12" hidden="1">-0.1033+(ROW(OFFSET('9PFASvsTOC NH'!$B$1,0,0,100,1))-1)*0.0509454545</definedName>
    <definedName name="xdata5" localSheetId="13" hidden="1">1.177+(ROW(OFFSET('9PFASvsTOC south'!$B$1,0,0,100,1))-1)*0.0476363636</definedName>
    <definedName name="xdata5" localSheetId="9" hidden="1">0.1656+(ROW(OFFSET('9PFASvsTOC Svalbard'!$B$1,0,0,100,1))-1)*0.0218666667</definedName>
    <definedName name="xdata5" localSheetId="20" hidden="1">0.0204936616+(ROW(OFFSET('PFDcAmotTOC p&lt;0.05'!$B$1,0,0,70,1))-1)*0.0017447367</definedName>
    <definedName name="xdata5" localSheetId="18" hidden="1">-0.0141855227+(ROW(OFFSET('PFDoAmotTOC p&lt;0.05'!$B$1,0,0,70,1))-1)*0.0011913645</definedName>
    <definedName name="xdata5" localSheetId="21" hidden="1">-0.27049+(ROW(OFFSET('PFHpAmotTOC p&gt;0.05'!$B$1,0,0,100,1))-1)*0.0635866667</definedName>
    <definedName name="xdata5" localSheetId="22" hidden="1">0.009307814+(ROW(OFFSET('PFHxAmotTOC p&gt;0.05'!$B$1,0,0,70,1))-1)*0.0000702378</definedName>
    <definedName name="xdata5" localSheetId="23" hidden="1">0.189406514+(ROW(OFFSET('PFNAmotTOC p&gt;0.05'!$B$1,0,0,70,1))-1)*0.0023896783</definedName>
    <definedName name="xdata5" localSheetId="24" hidden="1">0.2889494167+(ROW(OFFSET('PFOA mot TOC p&gt;0.05'!$B$1,0,0,70,1))-1)*0.0019307107</definedName>
    <definedName name="xdata5" localSheetId="29" hidden="1">0.0100830093+(ROW(OFFSET('PFOA NH'!$B$1,0,0,70,1))-1)*0.0056596743</definedName>
    <definedName name="xdata5" localSheetId="28" hidden="1">0.1839947831+(ROW(OFFSET('PFOA sør'!$B$1,0,0,70,1))-1)*0.0055667084</definedName>
    <definedName name="xdata5" localSheetId="25" hidden="1">0.1732427193+(ROW(OFFSET('PFOS mot TOC p&lt;0.05'!$B$1,0,0,70,1))-1)*0.0082057602</definedName>
    <definedName name="xdata5" localSheetId="19" hidden="1">0.0245942718+(ROW(OFFSET('PFUnAmotTOC p&lt;0.05'!$B$1,0,0,70,1))-1)*0.0044415274</definedName>
    <definedName name="xdata5" localSheetId="26" hidden="1">0.0529414011+(ROW(OFFSET('TOC mot KS 3.1.24'!$B$1,0,0,70,1))-1)*0.0334596785</definedName>
    <definedName name="xdata5" hidden="1">0.7537621868+(ROW(OFFSET(#REF!,0,0,70,1))-1)*0.0173349846</definedName>
    <definedName name="xdata6" localSheetId="20" hidden="1">0.0193766755+(ROW(OFFSET('PFDcAmotTOC p&lt;0.05'!$B$1,0,0,70,1))-1)*0.0017609249</definedName>
    <definedName name="xdata6" localSheetId="18" hidden="1">-0.0137518098+(ROW(OFFSET('PFDoAmotTOC p&lt;0.05'!$B$1,0,0,70,1))-1)*0.0011850788</definedName>
    <definedName name="xdata6" localSheetId="22" hidden="1">0.0075227857+(ROW(OFFSET('PFHxAmotTOC p&gt;0.05'!$B$1,0,0,70,1))-1)*0.0000961078</definedName>
    <definedName name="xdata6" localSheetId="23" hidden="1">0.1547817882+(ROW(OFFSET('PFNAmotTOC p&gt;0.05'!$B$1,0,0,70,1))-1)*0.002891486</definedName>
    <definedName name="xdata6" localSheetId="24" hidden="1">0.2330936142+(ROW(OFFSET('PFOA mot TOC p&gt;0.05'!$B$1,0,0,70,1))-1)*0.002740215</definedName>
    <definedName name="xdata6" localSheetId="29" hidden="1">0.0180279695+(ROW(OFFSET('PFOA NH'!$B$1,0,0,70,1))-1)*0.0055445299</definedName>
    <definedName name="xdata6" localSheetId="28" hidden="1">0.1561010553+(ROW(OFFSET('PFOA sør'!$B$1,0,0,70,1))-1)*0.0059709653</definedName>
    <definedName name="xdata6" localSheetId="25" hidden="1">0.1522236347+(ROW(OFFSET('PFOS mot TOC p&lt;0.05'!$B$1,0,0,70,1))-1)*0.0085103846</definedName>
    <definedName name="xdata6" localSheetId="19" hidden="1">0.0274073799+(ROW(OFFSET('PFUnAmotTOC p&lt;0.05'!$B$1,0,0,70,1))-1)*0.0044007577</definedName>
    <definedName name="xdata6" localSheetId="26" hidden="1">0.1012795193+(ROW(OFFSET('TOC mot KS 3.1.24'!$B$1,0,0,70,1))-1)*0.0327591261</definedName>
    <definedName name="xdata6" hidden="1">0.6298138906+(ROW(OFFSET(#REF!,0,0,70,1))-1)*0.0191313368</definedName>
    <definedName name="xdata7" localSheetId="15" hidden="1">4.96+(ROW(OFFSET('9PFAS mot KS 19.01.'!$B$1,0,0,100,1))-1)*1.023030303</definedName>
    <definedName name="xdata7" localSheetId="16" hidden="1">-0.27049+(ROW(OFFSET('9PFAS mot TOC 19.01.'!$B$1,0,0,100,1))-1)*0.0635866667</definedName>
    <definedName name="xdata7" localSheetId="14" hidden="1">56.544608945+(ROW(OFFSET('9PFASdKS mot degN 19.01.'!$B$1,0,0,100,1))-1)*0.2749362895</definedName>
    <definedName name="xdata7" localSheetId="10" hidden="1">-0.08049+(ROW(OFFSET('9PFASvsTOC BHcentral'!$B$1,0,0,100,1))-1)*0.0405563636</definedName>
    <definedName name="xdata7" localSheetId="11" hidden="1">0.05868+(ROW(OFFSET('9PFASvsTOC BHsouth'!$B$1,0,0,100,1))-1)*0.0266812121</definedName>
    <definedName name="xdata7" localSheetId="12" hidden="1">-0.1033+(ROW(OFFSET('9PFASvsTOC NH'!$B$1,0,0,100,1))-1)*0.0509454545</definedName>
    <definedName name="xdata7" localSheetId="13" hidden="1">1.177+(ROW(OFFSET('9PFASvsTOC south'!$B$1,0,0,100,1))-1)*0.0476363636</definedName>
    <definedName name="xdata7" localSheetId="9" hidden="1">0.1656+(ROW(OFFSET('9PFASvsTOC Svalbard'!$B$1,0,0,100,1))-1)*0.0218666667</definedName>
    <definedName name="xdata7" localSheetId="21" hidden="1">-0.27049+(ROW(OFFSET('PFHpAmotTOC p&gt;0.05'!$B$1,0,0,100,1))-1)*0.0635866667</definedName>
    <definedName name="xdata7" hidden="1">-0.27049+(ROW(OFFSET(#REF!,0,0,100,1))-1)*0.0635866667</definedName>
    <definedName name="xdata9" localSheetId="15" hidden="1">0.3559643907+(ROW(OFFSET('9PFAS mot KS 19.01.'!$B$1,0,0,70,1))-1)*0.0178072402</definedName>
    <definedName name="xdata9" localSheetId="16" hidden="1">0.7844620398+(ROW(OFFSET('9PFAS mot TOC 19.01.'!$B$1,0,0,70,1))-1)*0.019165466</definedName>
    <definedName name="xdata9" localSheetId="14" hidden="1">0.0146182462+(ROW(OFFSET('9PFASdKS mot degN 19.01.'!$B$1,0,0,70,1))-1)*0.0000611581</definedName>
    <definedName name="xdata9" localSheetId="10" hidden="1">0.7969540013+(ROW(OFFSET('9PFASvsTOC BHcentral'!$B$1,0,0,70,1))-1)*0.0048524325</definedName>
    <definedName name="xdata9" localSheetId="11" hidden="1">0.4107885283+(ROW(OFFSET('9PFASvsTOC BHsouth'!$B$1,0,0,70,1))-1)*0.021951698</definedName>
    <definedName name="xdata9" localSheetId="12" hidden="1">0.8239949103+(ROW(OFFSET('9PFASvsTOC NH'!$B$1,0,0,70,1))-1)*0.0033417159</definedName>
    <definedName name="xdata9" localSheetId="13" hidden="1">2.0378733798+(ROW(OFFSET('9PFASvsTOC south'!$B$1,0,0,70,1))-1)*0.0154116083</definedName>
    <definedName name="xdata9" localSheetId="9" hidden="1">1.0541042676+(ROW(OFFSET('9PFASvsTOC Svalbard'!$B$1,0,0,70,1))-1)*0.0094978557</definedName>
    <definedName name="xdata9" localSheetId="21" hidden="1">0.0180731522+(ROW(OFFSET('PFHpAmotTOC p&gt;0.05'!$B$1,0,0,70,1))-1)*0.0004773618</definedName>
    <definedName name="xdata9" hidden="1">0.7871895987+(ROW(OFFSET(#REF!,0,0,70,1))-1)*0.0190877931</definedName>
    <definedName name="ycir2" localSheetId="17" hidden="1">1*COS(PCA!xcir0)+0</definedName>
    <definedName name="ycir2" hidden="1">1*COS([0]!xcir0)+0</definedName>
    <definedName name="ycirclez1" hidden="1">1*SIN([0]!xcir1)+0+0*COS([0]!xcir1)</definedName>
    <definedName name="ydata1" localSheetId="20" hidden="1">0.0197074284243366+0.0177623610183523*'PFDcAmotTOC p&lt;0.05'!xdata1-0.129991212369383*(0.0105263157894737+('PFDcAmotTOC p&lt;0.05'!xdata1-1.37352421052632)^2/92.9823637893158)^0.5</definedName>
    <definedName name="ydata1" localSheetId="18" hidden="1">-0.0147604934393619+0.0129895787092219*'PFDoAmotTOC p&lt;0.05'!xdata1-0.0541216511623736*(0.0105263157894737+('PFDoAmotTOC p&lt;0.05'!xdata1-1.37352421052632)^2/92.9823637893158)^0.5</definedName>
    <definedName name="ydata1" localSheetId="22" hidden="1">0.0119110333784858+-0.000455918418700731*'PFHxAmotTOC p&gt;0.05'!xdata1-0.0673788222584385*(0.0105263157894737+('PFHxAmotTOC p&gt;0.05'!xdata1-1.37352421052632)^2/92.9823637893158)^0.5</definedName>
    <definedName name="ydata1" localSheetId="23" hidden="1">0.188547812897916+0.019399537009702*'PFNAmotTOC p&gt;0.05'!xdata1-0.399907593502696*(0.0105263157894737+('PFNAmotTOC p&gt;0.05'!xdata1-1.37352421052632)^2/92.9823637893158)^0.5</definedName>
    <definedName name="ydata1" localSheetId="24" hidden="1">0.354734626762955+-0.0115213834586883*'PFOA mot TOC p&gt;0.05'!xdata1-0.604256548466948*(0.0105263157894737+('PFOA mot TOC p&gt;0.05'!xdata1-1.37352421052632)^2/92.9823637893158)^0.5</definedName>
    <definedName name="ydata1" localSheetId="29" hidden="1">0.357312656699813+-0.0740658616766165*'PFOA NH'!xdata1-0.370502442587323*(0.0434782608695652+('PFOA NH'!xdata1-1.14004347826087)^2/28.7267829565217)^0.5</definedName>
    <definedName name="ydata1" localSheetId="28" hidden="1">0.584588456597919+-0.0708112977299426*'PFOA sør'!xdata1-0.804140635246521*(0.166666666666667+('PFOA sør'!xdata1-2.59666666666667)^2/10.4619333333333)^0.5</definedName>
    <definedName name="ydata1" localSheetId="25" hidden="1">0.169648874696337+0.081191140218144*'PFOS mot TOC p&lt;0.05'!xdata1-0.56672436723369*(0.0105263157894737+('PFOS mot TOC p&lt;0.05'!xdata1-1.37352421052632)^2/92.9823637893158)^0.5</definedName>
    <definedName name="ydata1" localSheetId="19" hidden="1">0.0225554916168906+0.0460595565325907*'PFUnAmotTOC p&lt;0.05'!xdata1-0.217285262010858*(0.0105263157894737+('PFUnAmotTOC p&lt;0.05'!xdata1-1.37352421052632)^2/92.9823637893158)^0.5</definedName>
    <definedName name="ydata1" localSheetId="26" hidden="1">-0.165763507642226+0.0218181273661185*'TOC mot KS 3.1.24'!xdata1-1.61284927425844*(0.0105263157894737+('TOC mot KS 3.1.24'!xdata1-70.5508631578947)^2/66454.968553641)^0.5</definedName>
    <definedName name="ydata1" hidden="1">0.746694414238487+0.15967315605719*[0]!xdata1-1.7611668039621*(0.0113636363636364+([0]!xdata1-1.36240681818182)^2/91.1633809309091)^0.5</definedName>
    <definedName name="ydata10" localSheetId="15" hidden="1">0+1*'9PFAS mot KS 19.01.'!xdata9-1.76840250295317*(1.01052631578947+('9PFAS mot KS 19.01.'!xdata9-1.02110680999203)^2/73.7519290355507)^0.5</definedName>
    <definedName name="ydata10" localSheetId="16" hidden="1">0+1*'9PFAS mot TOC 19.01.'!xdata9-1.8282723301883*(1.01052631578947+('9PFAS mot TOC 19.01.'!xdata9-1.02110680999203)^2/78.830252071462)^0.5</definedName>
    <definedName name="ydata10" localSheetId="14" hidden="1">0+1*'9PFASdKS mot degN 19.01.'!xdata9-0.0263098183813454*(1.01052631578947+('9PFASdKS mot degN 19.01.'!xdata9-0.0151377184540665)^2/0.0163247614029991)^0.5</definedName>
    <definedName name="ydata10" localSheetId="10" hidden="1">0+1*'9PFASvsTOC BHcentral'!xdata9-1.83326398438191*(1.03703703703704+('9PFASvsTOC BHcentral'!xdata9-0.886567221956284)^2/19.808435233435)^0.5</definedName>
    <definedName name="ydata10" localSheetId="11" hidden="1">0+1*'9PFASvsTOC BHsouth'!xdata9-1.20281809086094*(1.04761904761905+('9PFASvsTOC BHsouth'!xdata9-0.801092527537819)^2/6.27487479843018)^0.5</definedName>
    <definedName name="ydata10" localSheetId="12" hidden="1">0+1*'9PFASvsTOC NH'!xdata9-1.15882780556667*(1.04347826086957+('9PFASvsTOC NH'!xdata9-0.868489685708075)^2/6.52066230711113)^0.5</definedName>
    <definedName name="ydata10" localSheetId="13" hidden="1">0+1*'9PFASvsTOC south'!xdata9-4.17449356581564*(1.16666666666667+('9PFASvsTOC south'!xdata9-2.19617468124478)^2/9.04251886434317)^0.5</definedName>
    <definedName name="ydata10" localSheetId="9" hidden="1">0+1*'9PFASvsTOC Svalbard'!xdata9-2.68555521754477*(1.05555555555556+('9PFASvsTOC Svalbard'!xdata9-1.2823739277949)^2/25.6776476178819)^0.5</definedName>
    <definedName name="ydata10" localSheetId="21" hidden="1">0+1*'PFHpAmotTOC p&gt;0.05'!xdata9-0.123583854752294*(1.01052631578947+('PFHpAmotTOC p&gt;0.05'!xdata9-0.0374953897318873)^2/0.360192459614514)^0.5</definedName>
    <definedName name="ydata10" hidden="1">0+1*[0]!xdata9-1.8254104694151*(1.01052631578947+([0]!xdata9-1.0226354469872)^2/78.583653540641)^0.5</definedName>
    <definedName name="ydata12" localSheetId="15" hidden="1">0+1*'9PFAS mot KS 19.01.'!xdata11+1.76840250295317*(1.01052631578947+('9PFAS mot KS 19.01.'!xdata11-1.02110680999203)^2/73.7519290355507)^0.5</definedName>
    <definedName name="ydata12" localSheetId="16" hidden="1">0+1*'9PFAS mot TOC 19.01.'!xdata11+1.8282723301883*(1.01052631578947+('9PFAS mot TOC 19.01.'!xdata11-1.02110680999203)^2/78.830252071462)^0.5</definedName>
    <definedName name="ydata12" localSheetId="14" hidden="1">0+1*'9PFASdKS mot degN 19.01.'!xdata11+0.0263098183813454*(1.01052631578947+('9PFASdKS mot degN 19.01.'!xdata11-0.0151377184540665)^2/0.0163247614029991)^0.5</definedName>
    <definedName name="ydata12" localSheetId="10" hidden="1">0+1*'9PFASvsTOC BHcentral'!xdata11+1.83326398438191*(1.03703703703704+('9PFASvsTOC BHcentral'!xdata11-0.886567221956284)^2/19.808435233435)^0.5</definedName>
    <definedName name="ydata12" localSheetId="11" hidden="1">0+1*'9PFASvsTOC BHsouth'!xdata11+1.20281809086094*(1.04761904761905+('9PFASvsTOC BHsouth'!xdata11-0.801092527537819)^2/6.27487479843018)^0.5</definedName>
    <definedName name="ydata12" localSheetId="12" hidden="1">0+1*'9PFASvsTOC NH'!xdata11+1.15882780556667*(1.04347826086957+('9PFASvsTOC NH'!xdata11-0.868489685708075)^2/6.52066230711113)^0.5</definedName>
    <definedName name="ydata12" localSheetId="13" hidden="1">0+1*'9PFASvsTOC south'!xdata11+4.17449356581564*(1.16666666666667+('9PFASvsTOC south'!xdata11-2.19617468124478)^2/9.04251886434317)^0.5</definedName>
    <definedName name="ydata12" localSheetId="9" hidden="1">0+1*'9PFASvsTOC Svalbard'!xdata11+2.68555521754477*(1.05555555555556+('9PFASvsTOC Svalbard'!xdata11-1.2823739277949)^2/25.6776476178819)^0.5</definedName>
    <definedName name="ydata12" localSheetId="21" hidden="1">0+1*'PFHpAmotTOC p&gt;0.05'!xdata11+0.123583854752294*(1.01052631578947+('PFHpAmotTOC p&gt;0.05'!xdata11-0.0374953897318873)^2/0.360192459614514)^0.5</definedName>
    <definedName name="ydata12" hidden="1">0+1*[0]!xdata11+1.8254104694151*(1.01052631578947+([0]!xdata11-1.0226354469872)^2/78.583653540641)^0.5</definedName>
    <definedName name="ydata2" localSheetId="15" hidden="1">0.245808548122563+0.0109892101551518*'9PFAS mot KS 19.01.'!xdata1-1.76840250295317*(0.0105263157894737+('9PFAS mot KS 19.01.'!xdata1-70.5508631578947)^2/66454.968553641)^0.5</definedName>
    <definedName name="ydata2" localSheetId="16" hidden="1">0.77658183397059+0.178027423286364*'9PFAS mot TOC 19.01.'!xdata1-1.8282723301883*(0.0105263157894737+('9PFAS mot TOC 19.01.'!xdata1-1.37352421052632)^2/92.9823637893158)^0.5</definedName>
    <definedName name="ydata2" localSheetId="14" hidden="1">0.0183916333230326+-0.0000457922170408654*'9PFASdKS mot degN 19.01.'!xdata1-0.0263098183813454*(0.0105263157894737+('9PFASdKS mot degN 19.01.'!xdata1-71.0582513631579)^2/3343.65513939723)^0.5</definedName>
    <definedName name="ydata2" localSheetId="10" hidden="1">0.95381834536909+-0.0420115784624298*'9PFASvsTOC BHcentral'!xdata1-1.83326398438191*(0.037037037037037+('9PFASvsTOC BHcentral'!xdata1-1.60077592592593)^2/24.6269300468519)^0.5</definedName>
    <definedName name="ydata2" localSheetId="11" hidden="1">0.311318438681206+0.521462892183264*'9PFASvsTOC BHsouth'!xdata1-1.20281809086094*(0.0476190476190476+('9PFASvsTOC BHsouth'!xdata1-0.939230952380952)^2/9.25757097238095)^0.5</definedName>
    <definedName name="ydata2" localSheetId="12" hidden="1">0.88278644006393+-0.0125405343116076*'9PFASvsTOC NH'!xdata1-1.15882780556667*(0.0434782608695652+('9PFASvsTOC NH'!xdata1-1.14004347826087)^2/28.7267829565217)^0.5</definedName>
    <definedName name="ydata2" localSheetId="13" hidden="1">1.84896014751224+0.133715481540131*'9PFASvsTOC south'!xdata1-4.17449356581564*(0.166666666666667+('9PFASvsTOC south'!xdata1-2.59666666666667)^2/10.4619333333333)^0.5</definedName>
    <definedName name="ydata2" localSheetId="9" hidden="1">1.00003530867451+0.197447264624386*'9PFASvsTOC Svalbard'!xdata1-2.68555521754477*(0.0555555555555556+('9PFASvsTOC Svalbard'!xdata1-1.42994444444444)^2/4.26638494444444)^0.5</definedName>
    <definedName name="ydata2" localSheetId="20" hidden="1">0.0197074284243366+0.0177623610183523*'PFDcAmotTOC p&lt;0.05'!xdata2+0.129991212369383*(0.0105263157894737+('PFDcAmotTOC p&lt;0.05'!xdata2-1.37352421052632)^2/92.9823637893158)^0.5</definedName>
    <definedName name="ydata2" localSheetId="18" hidden="1">-0.0147604934393619+0.0129895787092219*'PFDoAmotTOC p&lt;0.05'!xdata2+0.0541216511623736*(0.0105263157894737+('PFDoAmotTOC p&lt;0.05'!xdata2-1.37352421052632)^2/92.9823637893158)^0.5</definedName>
    <definedName name="ydata2" localSheetId="21" hidden="1">0.0436473720389995+-0.00447897624225699*'PFHpAmotTOC p&gt;0.05'!xdata1-0.123583854752294*(0.0105263157894737+('PFHpAmotTOC p&gt;0.05'!xdata1-1.37352421052632)^2/92.9823637893158)^0.5</definedName>
    <definedName name="ydata2" localSheetId="22" hidden="1">0.0119110333784858+-0.000455918418700731*'PFHxAmotTOC p&gt;0.05'!xdata2+0.0673788222584385*(0.0105263157894737+('PFHxAmotTOC p&gt;0.05'!xdata2-1.37352421052632)^2/92.9823637893158)^0.5</definedName>
    <definedName name="ydata2" localSheetId="23" hidden="1">0.188547812897916+0.019399537009702*'PFNAmotTOC p&gt;0.05'!xdata2+0.399907593502696*(0.0105263157894737+('PFNAmotTOC p&gt;0.05'!xdata2-1.37352421052632)^2/92.9823637893158)^0.5</definedName>
    <definedName name="ydata2" localSheetId="24" hidden="1">0.354734626762955+-0.0115213834586883*'PFOA mot TOC p&gt;0.05'!xdata2+0.604256548466948*(0.0105263157894737+('PFOA mot TOC p&gt;0.05'!xdata2-1.37352421052632)^2/92.9823637893158)^0.5</definedName>
    <definedName name="ydata2" localSheetId="29" hidden="1">0.357312656699813+-0.0740658616766165*'PFOA NH'!xdata2+0.370502442587323*(0.0434782608695652+('PFOA NH'!xdata2-1.14004347826087)^2/28.7267829565217)^0.5</definedName>
    <definedName name="ydata2" localSheetId="28" hidden="1">0.584588456597919+-0.0708112977299426*'PFOA sør'!xdata2+0.804140635246521*(0.166666666666667+('PFOA sør'!xdata2-2.59666666666667)^2/10.4619333333333)^0.5</definedName>
    <definedName name="ydata2" localSheetId="25" hidden="1">0.169648874696337+0.081191140218144*'PFOS mot TOC p&lt;0.05'!xdata2+0.56672436723369*(0.0105263157894737+('PFOS mot TOC p&lt;0.05'!xdata2-1.37352421052632)^2/92.9823637893158)^0.5</definedName>
    <definedName name="ydata2" localSheetId="19" hidden="1">0.0225554916168906+0.0460595565325907*'PFUnAmotTOC p&lt;0.05'!xdata2+0.217285262010858*(0.0105263157894737+('PFUnAmotTOC p&lt;0.05'!xdata2-1.37352421052632)^2/92.9823637893158)^0.5</definedName>
    <definedName name="ydata2" localSheetId="26" hidden="1">-0.165763507642226+0.0218181273661185*'TOC mot KS 3.1.24'!xdata2+1.61284927425844*(0.0105263157894737+('TOC mot KS 3.1.24'!xdata2-70.5508631578947)^2/66454.968553641)^0.5</definedName>
    <definedName name="ydata2" hidden="1">0.746694414238487+0.15967315605719*[0]!xdata2+1.7611668039621*(0.0113636363636364+([0]!xdata2-1.36240681818182)^2/91.1633809309091)^0.5</definedName>
    <definedName name="ydata3" localSheetId="20" hidden="1">0.0197074284243366+0.0177623610183523*'PFDcAmotTOC p&lt;0.05'!xdata3-0.129991212369383*(1.01052631578947+('PFDcAmotTOC p&lt;0.05'!xdata3-1.37352421052632)^2/92.9823637893158)^0.5</definedName>
    <definedName name="ydata3" localSheetId="18" hidden="1">-0.0147604934393619+0.0129895787092219*'PFDoAmotTOC p&lt;0.05'!xdata3-0.0541216511623736*(1.01052631578947+('PFDoAmotTOC p&lt;0.05'!xdata3-1.37352421052632)^2/92.9823637893158)^0.5</definedName>
    <definedName name="ydata3" localSheetId="22" hidden="1">0.0119110333784858+-0.000455918418700731*'PFHxAmotTOC p&gt;0.05'!xdata3-0.0673788222584385*(1.01052631578947+('PFHxAmotTOC p&gt;0.05'!xdata3-1.37352421052632)^2/92.9823637893158)^0.5</definedName>
    <definedName name="ydata3" localSheetId="23" hidden="1">0.188547812897916+0.019399537009702*'PFNAmotTOC p&gt;0.05'!xdata3-0.399907593502696*(1.01052631578947+('PFNAmotTOC p&gt;0.05'!xdata3-1.37352421052632)^2/92.9823637893158)^0.5</definedName>
    <definedName name="ydata3" localSheetId="24" hidden="1">0.354734626762955+-0.0115213834586883*'PFOA mot TOC p&gt;0.05'!xdata3-0.604256548466948*(1.01052631578947+('PFOA mot TOC p&gt;0.05'!xdata3-1.37352421052632)^2/92.9823637893158)^0.5</definedName>
    <definedName name="ydata3" localSheetId="29" hidden="1">0.357312656699813+-0.0740658616766165*'PFOA NH'!xdata3-0.370502442587323*(1.04347826086957+('PFOA NH'!xdata3-1.14004347826087)^2/28.7267829565217)^0.5</definedName>
    <definedName name="ydata3" localSheetId="28" hidden="1">0.584588456597919+-0.0708112977299426*'PFOA sør'!xdata3-0.804140635246521*(1.16666666666667+('PFOA sør'!xdata3-2.59666666666667)^2/10.4619333333333)^0.5</definedName>
    <definedName name="ydata3" localSheetId="25" hidden="1">0.169648874696337+0.081191140218144*'PFOS mot TOC p&lt;0.05'!xdata3-0.56672436723369*(1.01052631578947+('PFOS mot TOC p&lt;0.05'!xdata3-1.37352421052632)^2/92.9823637893158)^0.5</definedName>
    <definedName name="ydata3" localSheetId="19" hidden="1">0.0225554916168906+0.0460595565325907*'PFUnAmotTOC p&lt;0.05'!xdata3-0.217285262010858*(1.01052631578947+('PFUnAmotTOC p&lt;0.05'!xdata3-1.37352421052632)^2/92.9823637893158)^0.5</definedName>
    <definedName name="ydata3" localSheetId="26" hidden="1">-0.165763507642226+0.0218181273661185*'TOC mot KS 3.1.24'!xdata3-1.61284927425844*(1.01052631578947+('TOC mot KS 3.1.24'!xdata3-70.5508631578947)^2/66454.968553641)^0.5</definedName>
    <definedName name="ydata3" hidden="1">0.746694414238487+0.15967315605719*[0]!xdata3-1.7611668039621*(1.01136363636364+([0]!xdata3-1.36240681818182)^2/91.1633809309091)^0.5</definedName>
    <definedName name="ydata4" localSheetId="15" hidden="1">0.245808548122563+0.0109892101551518*'9PFAS mot KS 19.01.'!xdata3+1.76840250295317*(0.0105263157894737+('9PFAS mot KS 19.01.'!xdata3-70.5508631578947)^2/66454.968553641)^0.5</definedName>
    <definedName name="ydata4" localSheetId="16" hidden="1">0.77658183397059+0.178027423286364*'9PFAS mot TOC 19.01.'!xdata3+1.8282723301883*(0.0105263157894737+('9PFAS mot TOC 19.01.'!xdata3-1.37352421052632)^2/92.9823637893158)^0.5</definedName>
    <definedName name="ydata4" localSheetId="14" hidden="1">0.0183916333230326+-0.0000457922170408654*'9PFASdKS mot degN 19.01.'!xdata3+0.0263098183813454*(0.0105263157894737+('9PFASdKS mot degN 19.01.'!xdata3-71.0582513631579)^2/3343.65513939723)^0.5</definedName>
    <definedName name="ydata4" localSheetId="10" hidden="1">0.95381834536909+-0.0420115784624298*'9PFASvsTOC BHcentral'!xdata3+1.83326398438191*(0.037037037037037+('9PFASvsTOC BHcentral'!xdata3-1.60077592592593)^2/24.6269300468519)^0.5</definedName>
    <definedName name="ydata4" localSheetId="11" hidden="1">0.311318438681206+0.521462892183264*'9PFASvsTOC BHsouth'!xdata3+1.20281809086094*(0.0476190476190476+('9PFASvsTOC BHsouth'!xdata3-0.939230952380952)^2/9.25757097238095)^0.5</definedName>
    <definedName name="ydata4" localSheetId="12" hidden="1">0.88278644006393+-0.0125405343116076*'9PFASvsTOC NH'!xdata3+1.15882780556667*(0.0434782608695652+('9PFASvsTOC NH'!xdata3-1.14004347826087)^2/28.7267829565217)^0.5</definedName>
    <definedName name="ydata4" localSheetId="13" hidden="1">1.84896014751224+0.133715481540131*'9PFASvsTOC south'!xdata3+4.17449356581564*(0.166666666666667+('9PFASvsTOC south'!xdata3-2.59666666666667)^2/10.4619333333333)^0.5</definedName>
    <definedName name="ydata4" localSheetId="9" hidden="1">1.00003530867451+0.197447264624386*'9PFASvsTOC Svalbard'!xdata3+2.68555521754477*(0.0555555555555556+('9PFASvsTOC Svalbard'!xdata3-1.42994444444444)^2/4.26638494444444)^0.5</definedName>
    <definedName name="ydata4" localSheetId="20" hidden="1">0.0197074284243366+0.0177623610183523*'PFDcAmotTOC p&lt;0.05'!xdata4+0.129991212369383*(1.01052631578947+('PFDcAmotTOC p&lt;0.05'!xdata4-1.37352421052632)^2/92.9823637893158)^0.5</definedName>
    <definedName name="ydata4" localSheetId="18" hidden="1">-0.0147604934393619+0.0129895787092219*'PFDoAmotTOC p&lt;0.05'!xdata4+0.0541216511623736*(1.01052631578947+('PFDoAmotTOC p&lt;0.05'!xdata4-1.37352421052632)^2/92.9823637893158)^0.5</definedName>
    <definedName name="ydata4" localSheetId="21" hidden="1">0.0436473720389995+-0.00447897624225699*'PFHpAmotTOC p&gt;0.05'!xdata3+0.123583854752294*(0.0105263157894737+('PFHpAmotTOC p&gt;0.05'!xdata3-1.37352421052632)^2/92.9823637893158)^0.5</definedName>
    <definedName name="ydata4" localSheetId="22" hidden="1">0.0119110333784858+-0.000455918418700731*'PFHxAmotTOC p&gt;0.05'!xdata4+0.0673788222584385*(1.01052631578947+('PFHxAmotTOC p&gt;0.05'!xdata4-1.37352421052632)^2/92.9823637893158)^0.5</definedName>
    <definedName name="ydata4" localSheetId="23" hidden="1">0.188547812897916+0.019399537009702*'PFNAmotTOC p&gt;0.05'!xdata4+0.399907593502696*(1.01052631578947+('PFNAmotTOC p&gt;0.05'!xdata4-1.37352421052632)^2/92.9823637893158)^0.5</definedName>
    <definedName name="ydata4" localSheetId="24" hidden="1">0.354734626762955+-0.0115213834586883*'PFOA mot TOC p&gt;0.05'!xdata4+0.604256548466948*(1.01052631578947+('PFOA mot TOC p&gt;0.05'!xdata4-1.37352421052632)^2/92.9823637893158)^0.5</definedName>
    <definedName name="ydata4" localSheetId="29" hidden="1">0.357312656699813+-0.0740658616766165*'PFOA NH'!xdata4+0.370502442587323*(1.04347826086957+('PFOA NH'!xdata4-1.14004347826087)^2/28.7267829565217)^0.5</definedName>
    <definedName name="ydata4" localSheetId="28" hidden="1">0.584588456597919+-0.0708112977299426*'PFOA sør'!xdata4+0.804140635246521*(1.16666666666667+('PFOA sør'!xdata4-2.59666666666667)^2/10.4619333333333)^0.5</definedName>
    <definedName name="ydata4" localSheetId="25" hidden="1">0.169648874696337+0.081191140218144*'PFOS mot TOC p&lt;0.05'!xdata4+0.56672436723369*(1.01052631578947+('PFOS mot TOC p&lt;0.05'!xdata4-1.37352421052632)^2/92.9823637893158)^0.5</definedName>
    <definedName name="ydata4" localSheetId="19" hidden="1">0.0225554916168906+0.0460595565325907*'PFUnAmotTOC p&lt;0.05'!xdata4+0.217285262010858*(1.01052631578947+('PFUnAmotTOC p&lt;0.05'!xdata4-1.37352421052632)^2/92.9823637893158)^0.5</definedName>
    <definedName name="ydata4" localSheetId="26" hidden="1">-0.165763507642226+0.0218181273661185*'TOC mot KS 3.1.24'!xdata4+1.61284927425844*(1.01052631578947+('TOC mot KS 3.1.24'!xdata4-70.5508631578947)^2/66454.968553641)^0.5</definedName>
    <definedName name="ydata4" hidden="1">0.746694414238487+0.15967315605719*[0]!xdata4+1.7611668039621*(1.01136363636364+([0]!xdata4-1.36240681818182)^2/91.1633809309091)^0.5</definedName>
    <definedName name="ydata5" localSheetId="20" hidden="1">0+1*'PFDcAmotTOC p&lt;0.05'!xdata5-0.129991212369383*(1.01052631578947+('PFDcAmotTOC p&lt;0.05'!xdata5-0.0441044613191523)^2/0.0293360723616265)^0.5</definedName>
    <definedName name="ydata5" localSheetId="18" hidden="1">0+1*'PFDoAmotTOC p&lt;0.05'!xdata5-0.0541216511623736*(1.01052631578947+('PFDoAmotTOC p&lt;0.05'!xdata5-0.0030810074022916)^2/0.0156888356760787)^0.5</definedName>
    <definedName name="ydata5" localSheetId="22" hidden="1">0+1*'PFHxAmotTOC p&gt;0.05'!xdata5-0.0673788222584385*(1.01052631578947+('PFHxAmotTOC p&gt;0.05'!xdata5-0.0112848183923755)^2/0.0000193274633284332)^0.5</definedName>
    <definedName name="ydata5" localSheetId="23" hidden="1">0+1*'PFNAmotTOC p&gt;0.05'!xdata5-0.399907593502696*(1.01052631578947+('PFNAmotTOC p&gt;0.05'!xdata5-0.215193546653743)^2/0.0349931721183047)^0.5</definedName>
    <definedName name="ydata5" localSheetId="24" hidden="1">0+1*'PFOA mot TOC p&gt;0.05'!xdata5-0.604256548466948*(1.01052631578947+('PFOA mot TOC p&gt;0.05'!xdata5-0.338909727643689)^2/0.0123426906718382)^0.5</definedName>
    <definedName name="ydata5" localSheetId="29" hidden="1">0+1*'PFOA NH'!xdata5-0.370502442587323*(1.04347826086957+('PFOA NH'!xdata5-0.272874354133615)^2/0.157588003205034)^0.5</definedName>
    <definedName name="ydata5" localSheetId="28" hidden="1">0+1*'PFOA sør'!xdata5-0.804140635246521*(1.16666666666667+('PFOA sør'!xdata5-0.400715120159168)^2/0.0524586434067504)^0.5</definedName>
    <definedName name="ydata5" localSheetId="25" hidden="1">0+1*'PFOS mot TOC p&lt;0.05'!xdata5-0.56672436723369*(1.01052631578947+('PFOS mot TOC p&lt;0.05'!xdata5-0.281166871466194)^2/0.612939858319902)^0.5</definedName>
    <definedName name="ydata5" localSheetId="19" hidden="1">0+1*'PFUnAmotTOC p&lt;0.05'!xdata5-0.217285262010858*(1.01052631578947+('PFUnAmotTOC p&lt;0.05'!xdata5-0.0858194076405095)^2/0.197260480645333)^0.5</definedName>
    <definedName name="ydata5" localSheetId="26" hidden="1">0+1*'TOC mot KS 3.1.24'!xdata5-1.61284927425844*(1.01052631578947+('TOC mot KS 3.1.24'!xdata5-1.37352421052632)^2/31.6346039872061)^0.5</definedName>
    <definedName name="ydata5" hidden="1">0+1*[0]!xdata5-1.7611668039621*(1.01136363636364+([0]!xdata5-0.964234210731412)^2/2.32425750690212)^0.5</definedName>
    <definedName name="ydata6" localSheetId="15" hidden="1">0.245808548122563+0.0109892101551518*'9PFAS mot KS 19.01.'!xdata5-1.76840250295317*(1.01052631578947+('9PFAS mot KS 19.01.'!xdata5-70.5508631578947)^2/66454.968553641)^0.5</definedName>
    <definedName name="ydata6" localSheetId="16" hidden="1">0.77658183397059+0.178027423286364*'9PFAS mot TOC 19.01.'!xdata5-1.8282723301883*(1.01052631578947+('9PFAS mot TOC 19.01.'!xdata5-1.37352421052632)^2/92.9823637893158)^0.5</definedName>
    <definedName name="ydata6" localSheetId="14" hidden="1">0.0183916333230326+-0.0000457922170408654*'9PFASdKS mot degN 19.01.'!xdata5-0.0263098183813454*(1.01052631578947+('9PFASdKS mot degN 19.01.'!xdata5-71.0582513631579)^2/3343.65513939723)^0.5</definedName>
    <definedName name="ydata6" localSheetId="10" hidden="1">0.95381834536909+-0.0420115784624298*'9PFASvsTOC BHcentral'!xdata5-1.83326398438191*(1.03703703703704+('9PFASvsTOC BHcentral'!xdata5-1.60077592592593)^2/24.6269300468519)^0.5</definedName>
    <definedName name="ydata6" localSheetId="11" hidden="1">0.311318438681206+0.521462892183264*'9PFASvsTOC BHsouth'!xdata5-1.20281809086094*(1.04761904761905+('9PFASvsTOC BHsouth'!xdata5-0.939230952380952)^2/9.25757097238095)^0.5</definedName>
    <definedName name="ydata6" localSheetId="12" hidden="1">0.88278644006393+-0.0125405343116076*'9PFASvsTOC NH'!xdata5-1.15882780556667*(1.04347826086957+('9PFASvsTOC NH'!xdata5-1.14004347826087)^2/28.7267829565217)^0.5</definedName>
    <definedName name="ydata6" localSheetId="13" hidden="1">1.84896014751224+0.133715481540131*'9PFASvsTOC south'!xdata5-4.17449356581564*(1.16666666666667+('9PFASvsTOC south'!xdata5-2.59666666666667)^2/10.4619333333333)^0.5</definedName>
    <definedName name="ydata6" localSheetId="9" hidden="1">1.00003530867451+0.197447264624386*'9PFASvsTOC Svalbard'!xdata5-2.68555521754477*(1.05555555555556+('9PFASvsTOC Svalbard'!xdata5-1.42994444444444)^2/4.26638494444444)^0.5</definedName>
    <definedName name="ydata6" localSheetId="20" hidden="1">0+1*'PFDcAmotTOC p&lt;0.05'!xdata6+0.129991212369383*(1.01052631578947+('PFDcAmotTOC p&lt;0.05'!xdata6-0.0441044613191523)^2/0.0293360723616265)^0.5</definedName>
    <definedName name="ydata6" localSheetId="18" hidden="1">0+1*'PFDoAmotTOC p&lt;0.05'!xdata6+0.0541216511623736*(1.01052631578947+('PFDoAmotTOC p&lt;0.05'!xdata6-0.0030810074022916)^2/0.0156888356760787)^0.5</definedName>
    <definedName name="ydata6" localSheetId="21" hidden="1">0.0436473720389995+-0.00447897624225699*'PFHpAmotTOC p&gt;0.05'!xdata5-0.123583854752294*(1.01052631578947+('PFHpAmotTOC p&gt;0.05'!xdata5-1.37352421052632)^2/92.9823637893158)^0.5</definedName>
    <definedName name="ydata6" localSheetId="22" hidden="1">0+1*'PFHxAmotTOC p&gt;0.05'!xdata6+0.0673788222584385*(1.01052631578947+('PFHxAmotTOC p&gt;0.05'!xdata6-0.0112848183923755)^2/0.0000193274633284332)^0.5</definedName>
    <definedName name="ydata6" localSheetId="23" hidden="1">0+1*'PFNAmotTOC p&gt;0.05'!xdata6+0.399907593502696*(1.01052631578947+('PFNAmotTOC p&gt;0.05'!xdata6-0.215193546653743)^2/0.0349931721183047)^0.5</definedName>
    <definedName name="ydata6" localSheetId="24" hidden="1">0+1*'PFOA mot TOC p&gt;0.05'!xdata6+0.604256548466948*(1.01052631578947+('PFOA mot TOC p&gt;0.05'!xdata6-0.338909727643689)^2/0.0123426906718382)^0.5</definedName>
    <definedName name="ydata6" localSheetId="29" hidden="1">0+1*'PFOA NH'!xdata6+0.370502442587323*(1.04347826086957+('PFOA NH'!xdata6-0.272874354133615)^2/0.157588003205034)^0.5</definedName>
    <definedName name="ydata6" localSheetId="28" hidden="1">0+1*'PFOA sør'!xdata6+0.804140635246521*(1.16666666666667+('PFOA sør'!xdata6-0.400715120159168)^2/0.0524586434067504)^0.5</definedName>
    <definedName name="ydata6" localSheetId="25" hidden="1">0+1*'PFOS mot TOC p&lt;0.05'!xdata6+0.56672436723369*(1.01052631578947+('PFOS mot TOC p&lt;0.05'!xdata6-0.281166871466194)^2/0.612939858319902)^0.5</definedName>
    <definedName name="ydata6" localSheetId="19" hidden="1">0+1*'PFUnAmotTOC p&lt;0.05'!xdata6+0.217285262010858*(1.01052631578947+('PFUnAmotTOC p&lt;0.05'!xdata6-0.0858194076405095)^2/0.197260480645333)^0.5</definedName>
    <definedName name="ydata6" localSheetId="26" hidden="1">0+1*'TOC mot KS 3.1.24'!xdata6+1.61284927425844*(1.01052631578947+('TOC mot KS 3.1.24'!xdata6-1.37352421052632)^2/31.6346039872061)^0.5</definedName>
    <definedName name="ydata6" hidden="1">0+1*[0]!xdata6+1.7611668039621*(1.01136363636364+([0]!xdata6-0.964234210731412)^2/2.32425750690212)^0.5</definedName>
    <definedName name="ydata8" localSheetId="15" hidden="1">0.245808548122563+0.0109892101551518*'9PFAS mot KS 19.01.'!xdata7+1.76840250295317*(1.01052631578947+('9PFAS mot KS 19.01.'!xdata7-70.5508631578947)^2/66454.968553641)^0.5</definedName>
    <definedName name="ydata8" localSheetId="16" hidden="1">0.77658183397059+0.178027423286364*'9PFAS mot TOC 19.01.'!xdata7+1.8282723301883*(1.01052631578947+('9PFAS mot TOC 19.01.'!xdata7-1.37352421052632)^2/92.9823637893158)^0.5</definedName>
    <definedName name="ydata8" localSheetId="14" hidden="1">0.0183916333230326+-0.0000457922170408654*'9PFASdKS mot degN 19.01.'!xdata7+0.0263098183813454*(1.01052631578947+('9PFASdKS mot degN 19.01.'!xdata7-71.0582513631579)^2/3343.65513939723)^0.5</definedName>
    <definedName name="ydata8" localSheetId="10" hidden="1">0.95381834536909+-0.0420115784624298*'9PFASvsTOC BHcentral'!xdata7+1.83326398438191*(1.03703703703704+('9PFASvsTOC BHcentral'!xdata7-1.60077592592593)^2/24.6269300468519)^0.5</definedName>
    <definedName name="ydata8" localSheetId="11" hidden="1">0.311318438681206+0.521462892183264*'9PFASvsTOC BHsouth'!xdata7+1.20281809086094*(1.04761904761905+('9PFASvsTOC BHsouth'!xdata7-0.939230952380952)^2/9.25757097238095)^0.5</definedName>
    <definedName name="ydata8" localSheetId="12" hidden="1">0.88278644006393+-0.0125405343116076*'9PFASvsTOC NH'!xdata7+1.15882780556667*(1.04347826086957+('9PFASvsTOC NH'!xdata7-1.14004347826087)^2/28.7267829565217)^0.5</definedName>
    <definedName name="ydata8" localSheetId="13" hidden="1">1.84896014751224+0.133715481540131*'9PFASvsTOC south'!xdata7+4.17449356581564*(1.16666666666667+('9PFASvsTOC south'!xdata7-2.59666666666667)^2/10.4619333333333)^0.5</definedName>
    <definedName name="ydata8" localSheetId="9" hidden="1">1.00003530867451+0.197447264624386*'9PFASvsTOC Svalbard'!xdata7+2.68555521754477*(1.05555555555556+('9PFASvsTOC Svalbard'!xdata7-1.42994444444444)^2/4.26638494444444)^0.5</definedName>
    <definedName name="ydata8" localSheetId="21" hidden="1">0.0436473720389995+-0.00447897624225699*'PFHpAmotTOC p&gt;0.05'!xdata7+0.123583854752294*(1.01052631578947+('PFHpAmotTOC p&gt;0.05'!xdata7-1.37352421052632)^2/92.9823637893158)^0.5</definedName>
    <definedName name="ydata8" hidden="1">0.779349316588967+0.177125476590626*[0]!xdata7+1.8254104694151*(1.01052631578947+([0]!xdata7-1.37352421052632)^2/92.9823637893158)^0.5</definedName>
    <definedName name="yycir3" localSheetId="17" hidden="1">1*SIN(PCA!xcir0)+0+0*COS(PCA!xcir0)</definedName>
    <definedName name="yycir3" hidden="1">1*SIN([0]!xcir0)+0+0*COS([0]!xcir0)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52" l="1"/>
  <c r="D9" i="52"/>
  <c r="D8" i="52"/>
  <c r="D7" i="52"/>
  <c r="D6" i="52"/>
  <c r="D5" i="52"/>
  <c r="D4" i="52"/>
  <c r="T99" i="51" l="1"/>
  <c r="AA103" i="51" a="1"/>
  <c r="AA103" i="51" s="1"/>
  <c r="Z103" i="51" a="1"/>
  <c r="Z103" i="51" s="1"/>
  <c r="Y103" i="51" a="1"/>
  <c r="Y103" i="51" s="1"/>
  <c r="X103" i="51" a="1"/>
  <c r="X103" i="51" s="1"/>
  <c r="W103" i="51" a="1"/>
  <c r="W103" i="51" s="1"/>
  <c r="V103" i="51" a="1"/>
  <c r="V103" i="51" s="1"/>
  <c r="U103" i="51" a="1"/>
  <c r="U103" i="51" s="1"/>
  <c r="S103" i="51" a="1"/>
  <c r="S103" i="51" s="1"/>
  <c r="AA102" i="51"/>
  <c r="Z102" i="51"/>
  <c r="Y102" i="51"/>
  <c r="X102" i="51"/>
  <c r="W102" i="51"/>
  <c r="V102" i="51"/>
  <c r="U102" i="51"/>
  <c r="S102" i="51"/>
  <c r="R102" i="51"/>
  <c r="AA101" i="51"/>
  <c r="Z101" i="51"/>
  <c r="Y101" i="51"/>
  <c r="X101" i="51"/>
  <c r="W101" i="51"/>
  <c r="V101" i="51"/>
  <c r="U101" i="51"/>
  <c r="S101" i="51"/>
  <c r="R101" i="51"/>
  <c r="AA100" i="51"/>
  <c r="Z100" i="51"/>
  <c r="Y100" i="51"/>
  <c r="X100" i="51"/>
  <c r="W100" i="51"/>
  <c r="V100" i="51"/>
  <c r="U100" i="51"/>
  <c r="S100" i="51"/>
  <c r="R100" i="51"/>
  <c r="AA99" i="51"/>
  <c r="Z99" i="51"/>
  <c r="Y99" i="51"/>
  <c r="X99" i="51"/>
  <c r="W99" i="51"/>
  <c r="V99" i="51"/>
  <c r="U99" i="51"/>
  <c r="S99" i="51"/>
  <c r="R99" i="51"/>
  <c r="AA98" i="51"/>
  <c r="Z98" i="51"/>
  <c r="Y98" i="51"/>
  <c r="X98" i="51"/>
  <c r="W98" i="51"/>
  <c r="V98" i="51"/>
  <c r="U98" i="51"/>
  <c r="S98" i="51"/>
  <c r="R98" i="51"/>
  <c r="AU96" i="51"/>
  <c r="AO96" i="51"/>
  <c r="AN96" i="51"/>
  <c r="AM96" i="51"/>
  <c r="AL96" i="51"/>
  <c r="AK96" i="51"/>
  <c r="AJ96" i="51"/>
  <c r="AI96" i="51"/>
  <c r="AG96" i="51"/>
  <c r="AF96" i="51"/>
  <c r="AC96" i="51"/>
  <c r="AS96" i="51" s="1"/>
  <c r="AB96" i="51"/>
  <c r="AQ96" i="51" s="1"/>
  <c r="AU95" i="51"/>
  <c r="AO95" i="51"/>
  <c r="AN95" i="51"/>
  <c r="AM95" i="51"/>
  <c r="AL95" i="51"/>
  <c r="AK95" i="51"/>
  <c r="AJ95" i="51"/>
  <c r="AI95" i="51"/>
  <c r="AG95" i="51"/>
  <c r="AF95" i="51"/>
  <c r="AU94" i="51"/>
  <c r="AO94" i="51"/>
  <c r="AN94" i="51"/>
  <c r="AM94" i="51"/>
  <c r="AL94" i="51"/>
  <c r="AK94" i="51"/>
  <c r="AJ94" i="51"/>
  <c r="AI94" i="51"/>
  <c r="AG94" i="51"/>
  <c r="AF94" i="51"/>
  <c r="AC94" i="51"/>
  <c r="AS94" i="51" s="1"/>
  <c r="AB94" i="51"/>
  <c r="AQ94" i="51" s="1"/>
  <c r="Q94" i="51"/>
  <c r="AU93" i="51"/>
  <c r="AO93" i="51"/>
  <c r="AN93" i="51"/>
  <c r="AM93" i="51"/>
  <c r="AL93" i="51"/>
  <c r="AK93" i="51"/>
  <c r="AJ93" i="51"/>
  <c r="AI93" i="51"/>
  <c r="AG93" i="51"/>
  <c r="AF93" i="51"/>
  <c r="AC93" i="51"/>
  <c r="AS93" i="51" s="1"/>
  <c r="AB93" i="51"/>
  <c r="AR93" i="51" s="1"/>
  <c r="Q93" i="51"/>
  <c r="AU92" i="51"/>
  <c r="AO92" i="51"/>
  <c r="AN92" i="51"/>
  <c r="AM92" i="51"/>
  <c r="AL92" i="51"/>
  <c r="AK92" i="51"/>
  <c r="AJ92" i="51"/>
  <c r="AI92" i="51"/>
  <c r="AG92" i="51"/>
  <c r="AF92" i="51"/>
  <c r="AC92" i="51"/>
  <c r="AS92" i="51" s="1"/>
  <c r="AB92" i="51"/>
  <c r="AR92" i="51" s="1"/>
  <c r="Q92" i="51"/>
  <c r="AQ92" i="51" s="1"/>
  <c r="AU91" i="51"/>
  <c r="AO91" i="51"/>
  <c r="AN91" i="51"/>
  <c r="AM91" i="51"/>
  <c r="AL91" i="51"/>
  <c r="AK91" i="51"/>
  <c r="AJ91" i="51"/>
  <c r="AI91" i="51"/>
  <c r="AG91" i="51"/>
  <c r="AF91" i="51"/>
  <c r="AC91" i="51"/>
  <c r="AS91" i="51" s="1"/>
  <c r="AB91" i="51"/>
  <c r="Q91" i="51"/>
  <c r="AU90" i="51"/>
  <c r="AC90" i="51"/>
  <c r="AS90" i="51" s="1"/>
  <c r="AB90" i="51"/>
  <c r="AR90" i="51" s="1"/>
  <c r="Q90" i="51"/>
  <c r="AU89" i="51"/>
  <c r="AC89" i="51"/>
  <c r="AS89" i="51" s="1"/>
  <c r="AB89" i="51"/>
  <c r="Q89" i="51"/>
  <c r="AU88" i="51"/>
  <c r="AR88" i="51"/>
  <c r="AQ88" i="51"/>
  <c r="AC88" i="51"/>
  <c r="AS88" i="51" s="1"/>
  <c r="AB88" i="51"/>
  <c r="Q88" i="51"/>
  <c r="AU87" i="51"/>
  <c r="AC87" i="51"/>
  <c r="AS87" i="51" s="1"/>
  <c r="AB87" i="51"/>
  <c r="AR87" i="51" s="1"/>
  <c r="Q87" i="51"/>
  <c r="AU86" i="51"/>
  <c r="AC86" i="51"/>
  <c r="AS86" i="51" s="1"/>
  <c r="AB86" i="51"/>
  <c r="AR86" i="51" s="1"/>
  <c r="Q86" i="51"/>
  <c r="AU85" i="51"/>
  <c r="AC85" i="51"/>
  <c r="AS85" i="51" s="1"/>
  <c r="AB85" i="51"/>
  <c r="Q85" i="51"/>
  <c r="AU84" i="51"/>
  <c r="AC84" i="51"/>
  <c r="AS84" i="51" s="1"/>
  <c r="AB84" i="51"/>
  <c r="AR84" i="51" s="1"/>
  <c r="Q84" i="51"/>
  <c r="AU83" i="51"/>
  <c r="AC83" i="51"/>
  <c r="AS83" i="51" s="1"/>
  <c r="AB83" i="51"/>
  <c r="AR83" i="51" s="1"/>
  <c r="Q83" i="51"/>
  <c r="AU82" i="51"/>
  <c r="AC82" i="51"/>
  <c r="AS82" i="51" s="1"/>
  <c r="AB82" i="51"/>
  <c r="Q82" i="51"/>
  <c r="AU81" i="51"/>
  <c r="AC81" i="51"/>
  <c r="AS81" i="51" s="1"/>
  <c r="AB81" i="51"/>
  <c r="AR81" i="51" s="1"/>
  <c r="Q81" i="51"/>
  <c r="AU80" i="51"/>
  <c r="Q80" i="51"/>
  <c r="H80" i="51"/>
  <c r="G80" i="51"/>
  <c r="AU79" i="51"/>
  <c r="Q79" i="51"/>
  <c r="H79" i="51"/>
  <c r="G79" i="51"/>
  <c r="AU78" i="51"/>
  <c r="Q78" i="51"/>
  <c r="H78" i="51"/>
  <c r="G78" i="51"/>
  <c r="AU77" i="51"/>
  <c r="Q77" i="51"/>
  <c r="H77" i="51"/>
  <c r="G77" i="51"/>
  <c r="AU76" i="51"/>
  <c r="Q76" i="51"/>
  <c r="H76" i="51"/>
  <c r="G76" i="51"/>
  <c r="AU75" i="51"/>
  <c r="Q75" i="51"/>
  <c r="H75" i="51"/>
  <c r="G75" i="51"/>
  <c r="AU74" i="51"/>
  <c r="AC74" i="51"/>
  <c r="AS74" i="51" s="1"/>
  <c r="AB74" i="51"/>
  <c r="AR74" i="51" s="1"/>
  <c r="Q74" i="51"/>
  <c r="H74" i="51"/>
  <c r="G74" i="51"/>
  <c r="AO73" i="51"/>
  <c r="AN73" i="51"/>
  <c r="AM73" i="51"/>
  <c r="AL73" i="51"/>
  <c r="AK73" i="51"/>
  <c r="AJ73" i="51"/>
  <c r="AI73" i="51"/>
  <c r="AG73" i="51"/>
  <c r="AF73" i="51"/>
  <c r="AC73" i="51"/>
  <c r="AS73" i="51" s="1"/>
  <c r="AB73" i="51"/>
  <c r="AR73" i="51" s="1"/>
  <c r="Q73" i="51"/>
  <c r="AO72" i="51"/>
  <c r="AN72" i="51"/>
  <c r="AM72" i="51"/>
  <c r="AL72" i="51"/>
  <c r="AK72" i="51"/>
  <c r="AJ72" i="51"/>
  <c r="AI72" i="51"/>
  <c r="AH72" i="51"/>
  <c r="AG72" i="51"/>
  <c r="AF72" i="51"/>
  <c r="AC72" i="51"/>
  <c r="AS72" i="51" s="1"/>
  <c r="AB72" i="51"/>
  <c r="AR72" i="51" s="1"/>
  <c r="Q72" i="51"/>
  <c r="AO71" i="51"/>
  <c r="AN71" i="51"/>
  <c r="AM71" i="51"/>
  <c r="AL71" i="51"/>
  <c r="AK71" i="51"/>
  <c r="AJ71" i="51"/>
  <c r="AI71" i="51"/>
  <c r="AH71" i="51"/>
  <c r="AG71" i="51"/>
  <c r="AF71" i="51"/>
  <c r="AC71" i="51"/>
  <c r="AS71" i="51" s="1"/>
  <c r="AB71" i="51"/>
  <c r="AR71" i="51" s="1"/>
  <c r="Q71" i="51"/>
  <c r="AO70" i="51"/>
  <c r="AN70" i="51"/>
  <c r="AM70" i="51"/>
  <c r="AL70" i="51"/>
  <c r="AK70" i="51"/>
  <c r="AJ70" i="51"/>
  <c r="AI70" i="51"/>
  <c r="AH70" i="51"/>
  <c r="AG70" i="51"/>
  <c r="AF70" i="51"/>
  <c r="AC70" i="51"/>
  <c r="AS70" i="51" s="1"/>
  <c r="AB70" i="51"/>
  <c r="AR70" i="51" s="1"/>
  <c r="Q70" i="51"/>
  <c r="AO69" i="51"/>
  <c r="AN69" i="51"/>
  <c r="AM69" i="51"/>
  <c r="AL69" i="51"/>
  <c r="AK69" i="51"/>
  <c r="AJ69" i="51"/>
  <c r="AI69" i="51"/>
  <c r="AH69" i="51"/>
  <c r="AG69" i="51"/>
  <c r="AF69" i="51"/>
  <c r="AC69" i="51"/>
  <c r="AS69" i="51" s="1"/>
  <c r="AB69" i="51"/>
  <c r="AR69" i="51" s="1"/>
  <c r="Q69" i="51"/>
  <c r="AO68" i="51"/>
  <c r="AN68" i="51"/>
  <c r="AM68" i="51"/>
  <c r="AL68" i="51"/>
  <c r="AK68" i="51"/>
  <c r="AJ68" i="51"/>
  <c r="AI68" i="51"/>
  <c r="AG68" i="51"/>
  <c r="AF68" i="51"/>
  <c r="AC68" i="51"/>
  <c r="AS68" i="51" s="1"/>
  <c r="AB68" i="51"/>
  <c r="AR68" i="51" s="1"/>
  <c r="Q68" i="51"/>
  <c r="AU67" i="51"/>
  <c r="AC67" i="51"/>
  <c r="AS67" i="51" s="1"/>
  <c r="AB67" i="51"/>
  <c r="AQ67" i="51" s="1"/>
  <c r="Q67" i="51"/>
  <c r="AU66" i="51"/>
  <c r="AC66" i="51"/>
  <c r="AS66" i="51" s="1"/>
  <c r="AB66" i="51"/>
  <c r="AQ66" i="51" s="1"/>
  <c r="Q66" i="51"/>
  <c r="AU65" i="51"/>
  <c r="AC65" i="51"/>
  <c r="AS65" i="51" s="1"/>
  <c r="AB65" i="51"/>
  <c r="AQ65" i="51" s="1"/>
  <c r="Q65" i="51"/>
  <c r="AU64" i="51"/>
  <c r="AC64" i="51"/>
  <c r="AS64" i="51" s="1"/>
  <c r="AB64" i="51"/>
  <c r="AR64" i="51" s="1"/>
  <c r="Q64" i="51"/>
  <c r="AU63" i="51"/>
  <c r="AC63" i="51"/>
  <c r="AS63" i="51" s="1"/>
  <c r="AB63" i="51"/>
  <c r="Q63" i="51"/>
  <c r="AU62" i="51"/>
  <c r="AC62" i="51"/>
  <c r="AS62" i="51" s="1"/>
  <c r="AB62" i="51"/>
  <c r="AR62" i="51" s="1"/>
  <c r="Q62" i="51"/>
  <c r="AU61" i="51"/>
  <c r="AC61" i="51"/>
  <c r="AS61" i="51" s="1"/>
  <c r="AB61" i="51"/>
  <c r="AR61" i="51" s="1"/>
  <c r="Q61" i="51"/>
  <c r="AC60" i="51"/>
  <c r="AS60" i="51" s="1"/>
  <c r="AB60" i="51"/>
  <c r="Q60" i="51"/>
  <c r="AQ59" i="51"/>
  <c r="AC59" i="51"/>
  <c r="AS59" i="51" s="1"/>
  <c r="AB59" i="51"/>
  <c r="AR59" i="51" s="1"/>
  <c r="Q59" i="51"/>
  <c r="AU58" i="51"/>
  <c r="AC58" i="51"/>
  <c r="AS58" i="51" s="1"/>
  <c r="AB58" i="51"/>
  <c r="AR58" i="51" s="1"/>
  <c r="Q58" i="51"/>
  <c r="AU57" i="51"/>
  <c r="AC57" i="51"/>
  <c r="AS57" i="51" s="1"/>
  <c r="AB57" i="51"/>
  <c r="AQ57" i="51" s="1"/>
  <c r="Q57" i="51"/>
  <c r="AU56" i="51"/>
  <c r="AC56" i="51"/>
  <c r="AS56" i="51" s="1"/>
  <c r="AB56" i="51"/>
  <c r="AR56" i="51" s="1"/>
  <c r="Q56" i="51"/>
  <c r="AU55" i="51"/>
  <c r="AC55" i="51"/>
  <c r="AS55" i="51" s="1"/>
  <c r="AB55" i="51"/>
  <c r="Q55" i="51"/>
  <c r="AC54" i="51"/>
  <c r="AS54" i="51" s="1"/>
  <c r="AB54" i="51"/>
  <c r="Q54" i="51"/>
  <c r="AC53" i="51"/>
  <c r="AS53" i="51" s="1"/>
  <c r="AB53" i="51"/>
  <c r="Q53" i="51"/>
  <c r="AO52" i="51"/>
  <c r="AN52" i="51"/>
  <c r="AM52" i="51"/>
  <c r="AL52" i="51"/>
  <c r="AK52" i="51"/>
  <c r="AJ52" i="51"/>
  <c r="AI52" i="51"/>
  <c r="AH52" i="51"/>
  <c r="AG52" i="51"/>
  <c r="AF52" i="51"/>
  <c r="AC52" i="51"/>
  <c r="AS52" i="51" s="1"/>
  <c r="AB52" i="51"/>
  <c r="Q52" i="51"/>
  <c r="AU51" i="51"/>
  <c r="AO51" i="51"/>
  <c r="AN51" i="51"/>
  <c r="AM51" i="51"/>
  <c r="AL51" i="51"/>
  <c r="AK51" i="51"/>
  <c r="AJ51" i="51"/>
  <c r="AI51" i="51"/>
  <c r="AH51" i="51"/>
  <c r="AG51" i="51"/>
  <c r="AF51" i="51"/>
  <c r="AC51" i="51"/>
  <c r="AS51" i="51" s="1"/>
  <c r="AB51" i="51"/>
  <c r="Q51" i="51"/>
  <c r="AU50" i="51"/>
  <c r="AO50" i="51"/>
  <c r="AN50" i="51"/>
  <c r="AM50" i="51"/>
  <c r="AL50" i="51"/>
  <c r="AK50" i="51"/>
  <c r="AJ50" i="51"/>
  <c r="AI50" i="51"/>
  <c r="AH50" i="51"/>
  <c r="AG50" i="51"/>
  <c r="AF50" i="51"/>
  <c r="AC50" i="51"/>
  <c r="AS50" i="51" s="1"/>
  <c r="AB50" i="51"/>
  <c r="AR50" i="51" s="1"/>
  <c r="Q50" i="51"/>
  <c r="AU49" i="51"/>
  <c r="AO49" i="51"/>
  <c r="AN49" i="51"/>
  <c r="AM49" i="51"/>
  <c r="AL49" i="51"/>
  <c r="AK49" i="51"/>
  <c r="AJ49" i="51"/>
  <c r="AI49" i="51"/>
  <c r="AH49" i="51"/>
  <c r="AG49" i="51"/>
  <c r="AF49" i="51"/>
  <c r="AC49" i="51"/>
  <c r="AS49" i="51" s="1"/>
  <c r="AB49" i="51"/>
  <c r="Q49" i="51"/>
  <c r="AO48" i="51"/>
  <c r="AN48" i="51"/>
  <c r="AM48" i="51"/>
  <c r="AL48" i="51"/>
  <c r="AK48" i="51"/>
  <c r="AJ48" i="51"/>
  <c r="AI48" i="51"/>
  <c r="AH48" i="51"/>
  <c r="AG48" i="51"/>
  <c r="AF48" i="51"/>
  <c r="AC48" i="51"/>
  <c r="AS48" i="51" s="1"/>
  <c r="AB48" i="51"/>
  <c r="AQ48" i="51" s="1"/>
  <c r="Q48" i="51"/>
  <c r="AU47" i="51"/>
  <c r="AO47" i="51"/>
  <c r="AN47" i="51"/>
  <c r="AM47" i="51"/>
  <c r="AL47" i="51"/>
  <c r="AK47" i="51"/>
  <c r="AJ47" i="51"/>
  <c r="AI47" i="51"/>
  <c r="AH47" i="51"/>
  <c r="AG47" i="51"/>
  <c r="AF47" i="51"/>
  <c r="AC47" i="51"/>
  <c r="AS47" i="51" s="1"/>
  <c r="AB47" i="51"/>
  <c r="AR47" i="51" s="1"/>
  <c r="Q47" i="51"/>
  <c r="AE47" i="51" s="1"/>
  <c r="AU46" i="51"/>
  <c r="AC46" i="51"/>
  <c r="AS46" i="51" s="1"/>
  <c r="AB46" i="51"/>
  <c r="AR46" i="51" s="1"/>
  <c r="Q46" i="51"/>
  <c r="AU45" i="51"/>
  <c r="AC45" i="51"/>
  <c r="AS45" i="51" s="1"/>
  <c r="AB45" i="51"/>
  <c r="Q45" i="51"/>
  <c r="AU44" i="51"/>
  <c r="AC44" i="51"/>
  <c r="AS44" i="51" s="1"/>
  <c r="AB44" i="51"/>
  <c r="Q44" i="51"/>
  <c r="AU43" i="51"/>
  <c r="AC43" i="51"/>
  <c r="AS43" i="51" s="1"/>
  <c r="AB43" i="51"/>
  <c r="AR43" i="51" s="1"/>
  <c r="Q43" i="51"/>
  <c r="O43" i="51"/>
  <c r="AU42" i="51"/>
  <c r="AC42" i="51"/>
  <c r="AS42" i="51" s="1"/>
  <c r="AB42" i="51"/>
  <c r="AR42" i="51" s="1"/>
  <c r="O42" i="51"/>
  <c r="Q42" i="51" s="1"/>
  <c r="AU41" i="51"/>
  <c r="AC41" i="51"/>
  <c r="AS41" i="51" s="1"/>
  <c r="AB41" i="51"/>
  <c r="Q41" i="51"/>
  <c r="O41" i="51"/>
  <c r="AC40" i="51"/>
  <c r="AS40" i="51" s="1"/>
  <c r="AB40" i="51"/>
  <c r="Q40" i="51"/>
  <c r="AC39" i="51"/>
  <c r="AS39" i="51" s="1"/>
  <c r="AB39" i="51"/>
  <c r="Q39" i="51"/>
  <c r="AC38" i="51"/>
  <c r="AS38" i="51" s="1"/>
  <c r="AB38" i="51"/>
  <c r="Q38" i="51"/>
  <c r="AU37" i="51"/>
  <c r="AR37" i="51"/>
  <c r="AC37" i="51"/>
  <c r="AS37" i="51" s="1"/>
  <c r="AB37" i="51"/>
  <c r="O37" i="51"/>
  <c r="Q37" i="51" s="1"/>
  <c r="AS36" i="51"/>
  <c r="AC36" i="51"/>
  <c r="AB36" i="51"/>
  <c r="AR36" i="51" s="1"/>
  <c r="O36" i="51"/>
  <c r="Q36" i="51" s="1"/>
  <c r="AC35" i="51"/>
  <c r="AS35" i="51" s="1"/>
  <c r="AB35" i="51"/>
  <c r="AR35" i="51" s="1"/>
  <c r="O35" i="51"/>
  <c r="Q35" i="51" s="1"/>
  <c r="AC34" i="51"/>
  <c r="AS34" i="51" s="1"/>
  <c r="AB34" i="51"/>
  <c r="AR34" i="51" s="1"/>
  <c r="O34" i="51"/>
  <c r="Q34" i="51" s="1"/>
  <c r="AU33" i="51"/>
  <c r="AC33" i="51"/>
  <c r="AS33" i="51" s="1"/>
  <c r="AB33" i="51"/>
  <c r="O33" i="51"/>
  <c r="Q33" i="51" s="1"/>
  <c r="AU32" i="51"/>
  <c r="AC32" i="51"/>
  <c r="AS32" i="51" s="1"/>
  <c r="AB32" i="51"/>
  <c r="AR32" i="51" s="1"/>
  <c r="O32" i="51"/>
  <c r="Q32" i="51" s="1"/>
  <c r="AC31" i="51"/>
  <c r="AS31" i="51" s="1"/>
  <c r="AB31" i="51"/>
  <c r="Q31" i="51"/>
  <c r="AU30" i="51"/>
  <c r="AC30" i="51"/>
  <c r="AS30" i="51" s="1"/>
  <c r="AB30" i="51"/>
  <c r="AR30" i="51" s="1"/>
  <c r="Q30" i="51"/>
  <c r="AU29" i="51"/>
  <c r="AC29" i="51"/>
  <c r="AS29" i="51" s="1"/>
  <c r="AB29" i="51"/>
  <c r="Q29" i="51"/>
  <c r="AU28" i="51"/>
  <c r="AC28" i="51"/>
  <c r="AS28" i="51" s="1"/>
  <c r="AB28" i="51"/>
  <c r="Q28" i="51"/>
  <c r="AU27" i="51"/>
  <c r="AC27" i="51"/>
  <c r="AS27" i="51" s="1"/>
  <c r="AB27" i="51"/>
  <c r="AR27" i="51" s="1"/>
  <c r="Q27" i="51"/>
  <c r="AC26" i="51"/>
  <c r="AS26" i="51" s="1"/>
  <c r="AB26" i="51"/>
  <c r="AR26" i="51" s="1"/>
  <c r="Q26" i="51"/>
  <c r="AU25" i="51"/>
  <c r="AO25" i="51"/>
  <c r="AN25" i="51"/>
  <c r="AM25" i="51"/>
  <c r="AL25" i="51"/>
  <c r="AK25" i="51"/>
  <c r="AJ25" i="51"/>
  <c r="AI25" i="51"/>
  <c r="AH25" i="51"/>
  <c r="AG25" i="51"/>
  <c r="AF25" i="51"/>
  <c r="AC25" i="51"/>
  <c r="AS25" i="51" s="1"/>
  <c r="AB25" i="51"/>
  <c r="AR25" i="51" s="1"/>
  <c r="Q25" i="51"/>
  <c r="AU24" i="51"/>
  <c r="AO24" i="51"/>
  <c r="AN24" i="51"/>
  <c r="AM24" i="51"/>
  <c r="AL24" i="51"/>
  <c r="AK24" i="51"/>
  <c r="AJ24" i="51"/>
  <c r="AI24" i="51"/>
  <c r="AH24" i="51"/>
  <c r="AG24" i="51"/>
  <c r="AF24" i="51"/>
  <c r="AC24" i="51"/>
  <c r="AS24" i="51" s="1"/>
  <c r="AB24" i="51"/>
  <c r="AQ24" i="51" s="1"/>
  <c r="Q24" i="51"/>
  <c r="AO23" i="51"/>
  <c r="AN23" i="51"/>
  <c r="AM23" i="51"/>
  <c r="AL23" i="51"/>
  <c r="AK23" i="51"/>
  <c r="AJ23" i="51"/>
  <c r="AI23" i="51"/>
  <c r="AH23" i="51"/>
  <c r="AG23" i="51"/>
  <c r="AF23" i="51"/>
  <c r="AC23" i="51"/>
  <c r="AS23" i="51" s="1"/>
  <c r="AB23" i="51"/>
  <c r="Q23" i="51"/>
  <c r="AO22" i="51"/>
  <c r="AN22" i="51"/>
  <c r="AM22" i="51"/>
  <c r="AL22" i="51"/>
  <c r="AK22" i="51"/>
  <c r="AJ22" i="51"/>
  <c r="AI22" i="51"/>
  <c r="AH22" i="51"/>
  <c r="AG22" i="51"/>
  <c r="AF22" i="51"/>
  <c r="AC22" i="51"/>
  <c r="AS22" i="51" s="1"/>
  <c r="AB22" i="51"/>
  <c r="Q22" i="51"/>
  <c r="AO21" i="51"/>
  <c r="AN21" i="51"/>
  <c r="AM21" i="51"/>
  <c r="AL21" i="51"/>
  <c r="AK21" i="51"/>
  <c r="AJ21" i="51"/>
  <c r="AI21" i="51"/>
  <c r="AH21" i="51"/>
  <c r="AG21" i="51"/>
  <c r="AF21" i="51"/>
  <c r="AC21" i="51"/>
  <c r="AS21" i="51" s="1"/>
  <c r="AB21" i="51"/>
  <c r="AQ21" i="51" s="1"/>
  <c r="Q21" i="51"/>
  <c r="AU20" i="51"/>
  <c r="AO20" i="51"/>
  <c r="AN20" i="51"/>
  <c r="AM20" i="51"/>
  <c r="AL20" i="51"/>
  <c r="AK20" i="51"/>
  <c r="AJ20" i="51"/>
  <c r="AI20" i="51"/>
  <c r="AH20" i="51"/>
  <c r="AG20" i="51"/>
  <c r="AF20" i="51"/>
  <c r="AC20" i="51"/>
  <c r="AS20" i="51" s="1"/>
  <c r="AB20" i="51"/>
  <c r="Q20" i="51"/>
  <c r="AU19" i="51"/>
  <c r="AC19" i="51"/>
  <c r="AS19" i="51" s="1"/>
  <c r="AB19" i="51"/>
  <c r="AU18" i="51"/>
  <c r="AC18" i="51"/>
  <c r="AS18" i="51" s="1"/>
  <c r="AB18" i="51"/>
  <c r="AU17" i="51"/>
  <c r="AC17" i="51"/>
  <c r="AS17" i="51" s="1"/>
  <c r="AB17" i="51"/>
  <c r="AQ17" i="51" s="1"/>
  <c r="AU16" i="51"/>
  <c r="AC16" i="51"/>
  <c r="AS16" i="51" s="1"/>
  <c r="AB16" i="51"/>
  <c r="AQ16" i="51" s="1"/>
  <c r="AU15" i="51"/>
  <c r="AC15" i="51"/>
  <c r="AS15" i="51" s="1"/>
  <c r="AB15" i="51"/>
  <c r="AQ15" i="51" s="1"/>
  <c r="AU14" i="51"/>
  <c r="AC14" i="51"/>
  <c r="AS14" i="51" s="1"/>
  <c r="AB14" i="51"/>
  <c r="AR14" i="51" s="1"/>
  <c r="O14" i="51"/>
  <c r="Q14" i="51" s="1"/>
  <c r="AC13" i="51"/>
  <c r="AS13" i="51" s="1"/>
  <c r="AB13" i="51"/>
  <c r="O13" i="51"/>
  <c r="Q13" i="51" s="1"/>
  <c r="AU12" i="51"/>
  <c r="AC12" i="51"/>
  <c r="AS12" i="51" s="1"/>
  <c r="AB12" i="51"/>
  <c r="AR12" i="51" s="1"/>
  <c r="O12" i="51"/>
  <c r="Q12" i="51" s="1"/>
  <c r="AU11" i="51"/>
  <c r="AC11" i="51"/>
  <c r="AS11" i="51" s="1"/>
  <c r="AB11" i="51"/>
  <c r="AR11" i="51" s="1"/>
  <c r="O11" i="51"/>
  <c r="Q11" i="51" s="1"/>
  <c r="AU10" i="51"/>
  <c r="AC10" i="51"/>
  <c r="AS10" i="51" s="1"/>
  <c r="AB10" i="51"/>
  <c r="Q10" i="51"/>
  <c r="H10" i="51"/>
  <c r="G10" i="51"/>
  <c r="AU9" i="51"/>
  <c r="AC9" i="51"/>
  <c r="AS9" i="51" s="1"/>
  <c r="AB9" i="51"/>
  <c r="AQ9" i="51" s="1"/>
  <c r="Q9" i="51"/>
  <c r="H9" i="51"/>
  <c r="G9" i="51"/>
  <c r="AU8" i="51"/>
  <c r="AC8" i="51"/>
  <c r="AS8" i="51" s="1"/>
  <c r="AB8" i="51"/>
  <c r="Q8" i="51"/>
  <c r="H8" i="51"/>
  <c r="G8" i="51"/>
  <c r="AU7" i="51"/>
  <c r="AO7" i="51"/>
  <c r="AN7" i="51"/>
  <c r="AM7" i="51"/>
  <c r="AL7" i="51"/>
  <c r="AK7" i="51"/>
  <c r="AJ7" i="51"/>
  <c r="AI7" i="51"/>
  <c r="AH7" i="51"/>
  <c r="AG7" i="51"/>
  <c r="AF7" i="51"/>
  <c r="AC7" i="51"/>
  <c r="AS7" i="51" s="1"/>
  <c r="AB7" i="51"/>
  <c r="AQ7" i="51" s="1"/>
  <c r="Q7" i="51"/>
  <c r="H7" i="51"/>
  <c r="G7" i="51"/>
  <c r="AU6" i="51"/>
  <c r="AO6" i="51"/>
  <c r="AN6" i="51"/>
  <c r="AM6" i="51"/>
  <c r="AL6" i="51"/>
  <c r="AK6" i="51"/>
  <c r="AJ6" i="51"/>
  <c r="AI6" i="51"/>
  <c r="AH6" i="51"/>
  <c r="AG6" i="51"/>
  <c r="AF6" i="51"/>
  <c r="AC6" i="51"/>
  <c r="AS6" i="51" s="1"/>
  <c r="AB6" i="51"/>
  <c r="Q6" i="51"/>
  <c r="H6" i="51"/>
  <c r="G6" i="51"/>
  <c r="AU5" i="51"/>
  <c r="AO5" i="51"/>
  <c r="AN5" i="51"/>
  <c r="AM5" i="51"/>
  <c r="AL5" i="51"/>
  <c r="AK5" i="51"/>
  <c r="AJ5" i="51"/>
  <c r="AI5" i="51"/>
  <c r="AH5" i="51"/>
  <c r="AG5" i="51"/>
  <c r="AF5" i="51"/>
  <c r="AC5" i="51"/>
  <c r="AS5" i="51" s="1"/>
  <c r="AB5" i="51"/>
  <c r="AQ5" i="51" s="1"/>
  <c r="Q5" i="51"/>
  <c r="H5" i="51"/>
  <c r="G5" i="51"/>
  <c r="AU4" i="51"/>
  <c r="AO4" i="51"/>
  <c r="AN4" i="51"/>
  <c r="AM4" i="51"/>
  <c r="AL4" i="51"/>
  <c r="AK4" i="51"/>
  <c r="AJ4" i="51"/>
  <c r="AI4" i="51"/>
  <c r="AH4" i="51"/>
  <c r="AG4" i="51"/>
  <c r="AF4" i="51"/>
  <c r="AC4" i="51"/>
  <c r="AS4" i="51" s="1"/>
  <c r="AB4" i="51"/>
  <c r="Q4" i="51"/>
  <c r="AU3" i="51"/>
  <c r="AO3" i="51"/>
  <c r="AN3" i="51"/>
  <c r="AM3" i="51"/>
  <c r="AL3" i="51"/>
  <c r="AK3" i="51"/>
  <c r="AJ3" i="51"/>
  <c r="AI3" i="51"/>
  <c r="AH3" i="51"/>
  <c r="AG3" i="51"/>
  <c r="AF3" i="51"/>
  <c r="AC3" i="51"/>
  <c r="AS3" i="51" s="1"/>
  <c r="AB3" i="51"/>
  <c r="AQ3" i="51" s="1"/>
  <c r="Q3" i="51"/>
  <c r="H3" i="51"/>
  <c r="G3" i="51"/>
  <c r="AU2" i="51"/>
  <c r="AO2" i="51"/>
  <c r="AN2" i="51"/>
  <c r="AM2" i="51"/>
  <c r="AL2" i="51"/>
  <c r="AK2" i="51"/>
  <c r="AJ2" i="51"/>
  <c r="AI2" i="51"/>
  <c r="AH2" i="51"/>
  <c r="AG2" i="51"/>
  <c r="AF2" i="51"/>
  <c r="AC2" i="51"/>
  <c r="AS2" i="51" s="1"/>
  <c r="AB2" i="51"/>
  <c r="O2" i="51"/>
  <c r="Q2" i="51" s="1"/>
  <c r="AU182" i="1"/>
  <c r="AU183" i="1"/>
  <c r="AU184" i="1"/>
  <c r="AU185" i="1"/>
  <c r="AU186" i="1"/>
  <c r="AU187" i="1"/>
  <c r="AU188" i="1"/>
  <c r="AU189" i="1"/>
  <c r="AU190" i="1"/>
  <c r="AU191" i="1"/>
  <c r="AU193" i="1"/>
  <c r="AU194" i="1"/>
  <c r="AU195" i="1"/>
  <c r="AU196" i="1"/>
  <c r="AU197" i="1"/>
  <c r="AU198" i="1"/>
  <c r="AU199" i="1"/>
  <c r="AU203" i="1"/>
  <c r="AU204" i="1"/>
  <c r="AU206" i="1"/>
  <c r="AU207" i="1"/>
  <c r="AU208" i="1"/>
  <c r="AU209" i="1"/>
  <c r="AU211" i="1"/>
  <c r="AU212" i="1"/>
  <c r="AU216" i="1"/>
  <c r="AU220" i="1"/>
  <c r="AU221" i="1"/>
  <c r="AU222" i="1"/>
  <c r="AU223" i="1"/>
  <c r="AU224" i="1"/>
  <c r="AU225" i="1"/>
  <c r="AU226" i="1"/>
  <c r="AU228" i="1"/>
  <c r="AU229" i="1"/>
  <c r="AU230" i="1"/>
  <c r="AU234" i="1"/>
  <c r="AU235" i="1"/>
  <c r="AU236" i="1"/>
  <c r="AU237" i="1"/>
  <c r="AU240" i="1"/>
  <c r="AU241" i="1"/>
  <c r="AU242" i="1"/>
  <c r="AU243" i="1"/>
  <c r="AU244" i="1"/>
  <c r="AU245" i="1"/>
  <c r="AU246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181" i="1"/>
  <c r="AQ23" i="51" l="1"/>
  <c r="AR94" i="51"/>
  <c r="AQ22" i="51"/>
  <c r="AR66" i="51"/>
  <c r="AQ37" i="51"/>
  <c r="AQ89" i="51"/>
  <c r="AE25" i="51"/>
  <c r="AU276" i="1"/>
  <c r="AQ49" i="51"/>
  <c r="AQ82" i="51"/>
  <c r="AQ60" i="51"/>
  <c r="AQ31" i="51"/>
  <c r="AE96" i="51"/>
  <c r="AH92" i="51"/>
  <c r="AH95" i="51"/>
  <c r="AH94" i="51"/>
  <c r="T103" i="51" a="1"/>
  <c r="T103" i="51" s="1"/>
  <c r="T102" i="51"/>
  <c r="AH93" i="51"/>
  <c r="AB95" i="51"/>
  <c r="AR95" i="51" s="1"/>
  <c r="AH96" i="51"/>
  <c r="AH91" i="51"/>
  <c r="AR96" i="51"/>
  <c r="AC95" i="51"/>
  <c r="AS95" i="51" s="1"/>
  <c r="T100" i="51"/>
  <c r="T101" i="51"/>
  <c r="AR17" i="51"/>
  <c r="AR16" i="51"/>
  <c r="AQ87" i="51"/>
  <c r="AR89" i="51"/>
  <c r="AQ86" i="51"/>
  <c r="AQ46" i="51"/>
  <c r="AR60" i="51"/>
  <c r="AR67" i="51"/>
  <c r="AR65" i="51"/>
  <c r="AQ64" i="51"/>
  <c r="AR82" i="51"/>
  <c r="AQ83" i="51"/>
  <c r="AQ81" i="51"/>
  <c r="AQ93" i="51"/>
  <c r="AC77" i="51"/>
  <c r="AS77" i="51" s="1"/>
  <c r="AB77" i="51"/>
  <c r="AC79" i="51"/>
  <c r="AS79" i="51" s="1"/>
  <c r="AB79" i="51"/>
  <c r="AB76" i="51"/>
  <c r="AR76" i="51" s="1"/>
  <c r="AC76" i="51"/>
  <c r="AS76" i="51" s="1"/>
  <c r="AB80" i="51"/>
  <c r="AR80" i="51" s="1"/>
  <c r="AC80" i="51"/>
  <c r="AS80" i="51" s="1"/>
  <c r="AB78" i="51"/>
  <c r="AR78" i="51" s="1"/>
  <c r="AC78" i="51"/>
  <c r="AS78" i="51" s="1"/>
  <c r="AH68" i="51"/>
  <c r="T98" i="51"/>
  <c r="AQ11" i="51"/>
  <c r="AQ12" i="51"/>
  <c r="AQ43" i="51"/>
  <c r="AR9" i="51"/>
  <c r="AR7" i="51"/>
  <c r="AR5" i="51"/>
  <c r="AR3" i="51"/>
  <c r="AQ36" i="51"/>
  <c r="AQ32" i="51"/>
  <c r="AQ34" i="51"/>
  <c r="AP5" i="51"/>
  <c r="AQ30" i="51"/>
  <c r="AQ61" i="51"/>
  <c r="AQ27" i="51"/>
  <c r="AQ26" i="51"/>
  <c r="AQ25" i="51"/>
  <c r="AR24" i="51"/>
  <c r="AR22" i="51"/>
  <c r="AR21" i="51"/>
  <c r="AR48" i="51"/>
  <c r="AQ50" i="51"/>
  <c r="AR49" i="51"/>
  <c r="AR57" i="51"/>
  <c r="AQ58" i="51"/>
  <c r="AP51" i="51"/>
  <c r="AP49" i="51"/>
  <c r="AP47" i="51"/>
  <c r="AR23" i="51"/>
  <c r="AR31" i="51"/>
  <c r="Q102" i="51"/>
  <c r="Q101" i="51"/>
  <c r="Q100" i="51"/>
  <c r="Q99" i="51"/>
  <c r="Q98" i="51"/>
  <c r="AE7" i="51"/>
  <c r="AE5" i="51"/>
  <c r="AE4" i="51"/>
  <c r="AE6" i="51"/>
  <c r="AE3" i="51"/>
  <c r="AE2" i="51"/>
  <c r="AQ2" i="51"/>
  <c r="AP25" i="51"/>
  <c r="AR54" i="51"/>
  <c r="AQ54" i="51"/>
  <c r="AE49" i="51"/>
  <c r="AE48" i="51"/>
  <c r="AQ56" i="51"/>
  <c r="AP96" i="51"/>
  <c r="AP95" i="51"/>
  <c r="AP94" i="51"/>
  <c r="AR91" i="51"/>
  <c r="AQ91" i="51"/>
  <c r="AP91" i="51"/>
  <c r="AR18" i="51"/>
  <c r="AQ18" i="51"/>
  <c r="AR2" i="51"/>
  <c r="AP2" i="51"/>
  <c r="AR10" i="51"/>
  <c r="AQ10" i="51"/>
  <c r="AQ14" i="51"/>
  <c r="AR15" i="51"/>
  <c r="AR29" i="51"/>
  <c r="AQ29" i="51"/>
  <c r="AQ35" i="51"/>
  <c r="AR38" i="51"/>
  <c r="AQ38" i="51"/>
  <c r="AR40" i="51"/>
  <c r="AQ40" i="51"/>
  <c r="AP4" i="51"/>
  <c r="AR13" i="51"/>
  <c r="AQ13" i="51"/>
  <c r="AR19" i="51"/>
  <c r="AQ19" i="51"/>
  <c r="AR45" i="51"/>
  <c r="AQ45" i="51"/>
  <c r="AE50" i="51"/>
  <c r="AP50" i="51"/>
  <c r="AR52" i="51"/>
  <c r="AQ52" i="51"/>
  <c r="AQ74" i="51"/>
  <c r="AE73" i="51"/>
  <c r="AE72" i="51"/>
  <c r="AE71" i="51"/>
  <c r="AE70" i="51"/>
  <c r="AE69" i="51"/>
  <c r="AE68" i="51"/>
  <c r="AR41" i="51"/>
  <c r="AQ41" i="51"/>
  <c r="AR4" i="51"/>
  <c r="AQ4" i="51"/>
  <c r="AP3" i="51"/>
  <c r="AR6" i="51"/>
  <c r="AQ6" i="51"/>
  <c r="AP6" i="51"/>
  <c r="AP7" i="51"/>
  <c r="AP24" i="51"/>
  <c r="AP22" i="51"/>
  <c r="AP21" i="51"/>
  <c r="AP23" i="51"/>
  <c r="AR28" i="51"/>
  <c r="AQ28" i="51"/>
  <c r="AQ42" i="51"/>
  <c r="AP52" i="51"/>
  <c r="AR53" i="51"/>
  <c r="AQ53" i="51"/>
  <c r="AR55" i="51"/>
  <c r="AQ55" i="51"/>
  <c r="AR63" i="51"/>
  <c r="AQ63" i="51"/>
  <c r="AE24" i="51"/>
  <c r="AE23" i="51"/>
  <c r="AE22" i="51"/>
  <c r="AE21" i="51"/>
  <c r="AQ20" i="51"/>
  <c r="AE20" i="51"/>
  <c r="AU97" i="51"/>
  <c r="AR8" i="51"/>
  <c r="AQ8" i="51"/>
  <c r="AR33" i="51"/>
  <c r="AQ33" i="51"/>
  <c r="AR39" i="51"/>
  <c r="AQ39" i="51"/>
  <c r="AR44" i="51"/>
  <c r="AQ44" i="51"/>
  <c r="AR85" i="51"/>
  <c r="AQ85" i="51"/>
  <c r="AE51" i="51"/>
  <c r="AQ51" i="51"/>
  <c r="AQ62" i="51"/>
  <c r="AQ68" i="51"/>
  <c r="AQ69" i="51"/>
  <c r="AQ70" i="51"/>
  <c r="AQ71" i="51"/>
  <c r="AQ72" i="51"/>
  <c r="AQ73" i="51"/>
  <c r="AQ84" i="51"/>
  <c r="AQ90" i="51"/>
  <c r="AP20" i="51"/>
  <c r="AR51" i="51"/>
  <c r="AE52" i="51"/>
  <c r="AE91" i="51"/>
  <c r="AE92" i="51"/>
  <c r="AR20" i="51"/>
  <c r="AQ47" i="51"/>
  <c r="AP48" i="51"/>
  <c r="AE93" i="51"/>
  <c r="AE94" i="51"/>
  <c r="AE95" i="51"/>
  <c r="AF186" i="1"/>
  <c r="AG186" i="1"/>
  <c r="AH186" i="1"/>
  <c r="AI186" i="1"/>
  <c r="AJ186" i="1"/>
  <c r="AK186" i="1"/>
  <c r="AL186" i="1"/>
  <c r="AM186" i="1"/>
  <c r="AN186" i="1"/>
  <c r="AO186" i="1"/>
  <c r="AF204" i="1"/>
  <c r="AG204" i="1"/>
  <c r="AH204" i="1"/>
  <c r="AI204" i="1"/>
  <c r="AJ204" i="1"/>
  <c r="AK204" i="1"/>
  <c r="AL204" i="1"/>
  <c r="AM204" i="1"/>
  <c r="AN204" i="1"/>
  <c r="AO204" i="1"/>
  <c r="AF231" i="1"/>
  <c r="AG231" i="1"/>
  <c r="AH231" i="1"/>
  <c r="AI231" i="1"/>
  <c r="AJ231" i="1"/>
  <c r="AK231" i="1"/>
  <c r="AL231" i="1"/>
  <c r="AM231" i="1"/>
  <c r="AN231" i="1"/>
  <c r="AO231" i="1"/>
  <c r="AF252" i="1"/>
  <c r="AH252" i="1"/>
  <c r="AI252" i="1"/>
  <c r="AJ252" i="1"/>
  <c r="AK252" i="1"/>
  <c r="AL252" i="1"/>
  <c r="AM252" i="1"/>
  <c r="AN252" i="1"/>
  <c r="AO252" i="1"/>
  <c r="AG252" i="1"/>
  <c r="AH275" i="1"/>
  <c r="AI275" i="1"/>
  <c r="AJ275" i="1"/>
  <c r="AK275" i="1"/>
  <c r="AL275" i="1"/>
  <c r="AM275" i="1"/>
  <c r="AN275" i="1"/>
  <c r="AO275" i="1"/>
  <c r="AG275" i="1"/>
  <c r="AQ76" i="51" l="1"/>
  <c r="AP92" i="51"/>
  <c r="AP93" i="51"/>
  <c r="AQ95" i="51"/>
  <c r="AQ78" i="51"/>
  <c r="AR79" i="51"/>
  <c r="AQ79" i="51"/>
  <c r="AQ80" i="51"/>
  <c r="AC75" i="51"/>
  <c r="AS75" i="51" s="1"/>
  <c r="AB75" i="51"/>
  <c r="AH73" i="51"/>
  <c r="AQ77" i="51"/>
  <c r="AR77" i="51"/>
  <c r="T282" i="1" a="1"/>
  <c r="T282" i="1" s="1"/>
  <c r="U282" i="1" a="1"/>
  <c r="U282" i="1" s="1"/>
  <c r="V282" i="1" a="1"/>
  <c r="V282" i="1" s="1"/>
  <c r="W282" i="1" a="1"/>
  <c r="W282" i="1" s="1"/>
  <c r="X282" i="1" a="1"/>
  <c r="X282" i="1" s="1"/>
  <c r="Y282" i="1" a="1"/>
  <c r="Y282" i="1" s="1"/>
  <c r="Z282" i="1" a="1"/>
  <c r="Z282" i="1" s="1"/>
  <c r="AA282" i="1" a="1"/>
  <c r="AA282" i="1" s="1"/>
  <c r="S282" i="1" a="1"/>
  <c r="S282" i="1" s="1"/>
  <c r="AB99" i="51" l="1"/>
  <c r="AB98" i="51"/>
  <c r="AP72" i="51"/>
  <c r="AB103" i="51" a="1"/>
  <c r="AB103" i="51" s="1"/>
  <c r="AP70" i="51"/>
  <c r="AP68" i="51"/>
  <c r="AB100" i="51"/>
  <c r="AB102" i="51"/>
  <c r="AP71" i="51"/>
  <c r="AP69" i="51"/>
  <c r="AB101" i="51"/>
  <c r="AQ75" i="51"/>
  <c r="AR75" i="51"/>
  <c r="AP73" i="51"/>
  <c r="AF270" i="1"/>
  <c r="AF271" i="1"/>
  <c r="AF272" i="1"/>
  <c r="AF273" i="1"/>
  <c r="AF274" i="1"/>
  <c r="AF275" i="1"/>
  <c r="AF247" i="1"/>
  <c r="AF248" i="1"/>
  <c r="AF249" i="1"/>
  <c r="AF250" i="1"/>
  <c r="AF251" i="1"/>
  <c r="AF226" i="1"/>
  <c r="AF227" i="1"/>
  <c r="AF228" i="1"/>
  <c r="AF229" i="1"/>
  <c r="AF230" i="1"/>
  <c r="AF199" i="1"/>
  <c r="AF200" i="1"/>
  <c r="AF201" i="1"/>
  <c r="AF202" i="1"/>
  <c r="AF203" i="1"/>
  <c r="AF181" i="1"/>
  <c r="AF182" i="1"/>
  <c r="AF183" i="1"/>
  <c r="AF184" i="1"/>
  <c r="AF185" i="1"/>
  <c r="AC182" i="1"/>
  <c r="AS182" i="1" s="1"/>
  <c r="AC183" i="1"/>
  <c r="AS183" i="1" s="1"/>
  <c r="AC184" i="1"/>
  <c r="AS184" i="1" s="1"/>
  <c r="AC185" i="1"/>
  <c r="AS185" i="1" s="1"/>
  <c r="AC186" i="1"/>
  <c r="AS186" i="1" s="1"/>
  <c r="AC187" i="1"/>
  <c r="AS187" i="1" s="1"/>
  <c r="AC188" i="1"/>
  <c r="AS188" i="1" s="1"/>
  <c r="AC189" i="1"/>
  <c r="AS189" i="1" s="1"/>
  <c r="AC190" i="1"/>
  <c r="AS190" i="1" s="1"/>
  <c r="AC191" i="1"/>
  <c r="AS191" i="1" s="1"/>
  <c r="AC192" i="1"/>
  <c r="AS192" i="1" s="1"/>
  <c r="AC193" i="1"/>
  <c r="AS193" i="1" s="1"/>
  <c r="AC194" i="1"/>
  <c r="AS194" i="1" s="1"/>
  <c r="AC195" i="1"/>
  <c r="AS195" i="1" s="1"/>
  <c r="AC196" i="1"/>
  <c r="AS196" i="1" s="1"/>
  <c r="AC197" i="1"/>
  <c r="AS197" i="1" s="1"/>
  <c r="AC198" i="1"/>
  <c r="AS198" i="1" s="1"/>
  <c r="AC199" i="1"/>
  <c r="AS199" i="1" s="1"/>
  <c r="AC200" i="1"/>
  <c r="AS200" i="1" s="1"/>
  <c r="AC201" i="1"/>
  <c r="AS201" i="1" s="1"/>
  <c r="AC202" i="1"/>
  <c r="AS202" i="1" s="1"/>
  <c r="AC203" i="1"/>
  <c r="AS203" i="1" s="1"/>
  <c r="AC204" i="1"/>
  <c r="AS204" i="1" s="1"/>
  <c r="AC205" i="1"/>
  <c r="AS205" i="1" s="1"/>
  <c r="AC206" i="1"/>
  <c r="AS206" i="1" s="1"/>
  <c r="AC207" i="1"/>
  <c r="AS207" i="1" s="1"/>
  <c r="AC208" i="1"/>
  <c r="AS208" i="1" s="1"/>
  <c r="AC209" i="1"/>
  <c r="AS209" i="1" s="1"/>
  <c r="AC210" i="1"/>
  <c r="AS210" i="1" s="1"/>
  <c r="AC211" i="1"/>
  <c r="AS211" i="1" s="1"/>
  <c r="AC212" i="1"/>
  <c r="AS212" i="1" s="1"/>
  <c r="AC213" i="1"/>
  <c r="AS213" i="1" s="1"/>
  <c r="AC214" i="1"/>
  <c r="AS214" i="1" s="1"/>
  <c r="AC215" i="1"/>
  <c r="AS215" i="1" s="1"/>
  <c r="AC216" i="1"/>
  <c r="AS216" i="1" s="1"/>
  <c r="AC217" i="1"/>
  <c r="AS217" i="1" s="1"/>
  <c r="AC218" i="1"/>
  <c r="AS218" i="1" s="1"/>
  <c r="AC219" i="1"/>
  <c r="AS219" i="1" s="1"/>
  <c r="AC220" i="1"/>
  <c r="AS220" i="1" s="1"/>
  <c r="AC221" i="1"/>
  <c r="AS221" i="1" s="1"/>
  <c r="AC222" i="1"/>
  <c r="AS222" i="1" s="1"/>
  <c r="AC223" i="1"/>
  <c r="AS223" i="1" s="1"/>
  <c r="AC224" i="1"/>
  <c r="AS224" i="1" s="1"/>
  <c r="AC225" i="1"/>
  <c r="AS225" i="1" s="1"/>
  <c r="AC226" i="1"/>
  <c r="AS226" i="1" s="1"/>
  <c r="AC227" i="1"/>
  <c r="AS227" i="1" s="1"/>
  <c r="AC228" i="1"/>
  <c r="AS228" i="1" s="1"/>
  <c r="AC229" i="1"/>
  <c r="AS229" i="1" s="1"/>
  <c r="AC230" i="1"/>
  <c r="AS230" i="1" s="1"/>
  <c r="AC231" i="1"/>
  <c r="AS231" i="1" s="1"/>
  <c r="AC232" i="1"/>
  <c r="AS232" i="1" s="1"/>
  <c r="AC233" i="1"/>
  <c r="AS233" i="1" s="1"/>
  <c r="AC234" i="1"/>
  <c r="AS234" i="1" s="1"/>
  <c r="AC235" i="1"/>
  <c r="AS235" i="1" s="1"/>
  <c r="AC236" i="1"/>
  <c r="AS236" i="1" s="1"/>
  <c r="AC237" i="1"/>
  <c r="AS237" i="1" s="1"/>
  <c r="AC238" i="1"/>
  <c r="AS238" i="1" s="1"/>
  <c r="AC239" i="1"/>
  <c r="AS239" i="1" s="1"/>
  <c r="AC240" i="1"/>
  <c r="AS240" i="1" s="1"/>
  <c r="AC241" i="1"/>
  <c r="AS241" i="1" s="1"/>
  <c r="AC242" i="1"/>
  <c r="AS242" i="1" s="1"/>
  <c r="AC243" i="1"/>
  <c r="AS243" i="1" s="1"/>
  <c r="AC244" i="1"/>
  <c r="AS244" i="1" s="1"/>
  <c r="AC245" i="1"/>
  <c r="AS245" i="1" s="1"/>
  <c r="AC246" i="1"/>
  <c r="AS246" i="1" s="1"/>
  <c r="AC247" i="1"/>
  <c r="AS247" i="1" s="1"/>
  <c r="AC248" i="1"/>
  <c r="AS248" i="1" s="1"/>
  <c r="AC249" i="1"/>
  <c r="AS249" i="1" s="1"/>
  <c r="AC250" i="1"/>
  <c r="AS250" i="1" s="1"/>
  <c r="AC251" i="1"/>
  <c r="AS251" i="1" s="1"/>
  <c r="AC252" i="1"/>
  <c r="AS252" i="1" s="1"/>
  <c r="AC253" i="1"/>
  <c r="AS253" i="1" s="1"/>
  <c r="AC254" i="1"/>
  <c r="AS254" i="1" s="1"/>
  <c r="AC255" i="1"/>
  <c r="AS255" i="1" s="1"/>
  <c r="AC256" i="1"/>
  <c r="AS256" i="1" s="1"/>
  <c r="AC257" i="1"/>
  <c r="AS257" i="1" s="1"/>
  <c r="AC258" i="1"/>
  <c r="AS258" i="1" s="1"/>
  <c r="AC259" i="1"/>
  <c r="AS259" i="1" s="1"/>
  <c r="AC260" i="1"/>
  <c r="AS260" i="1" s="1"/>
  <c r="AC261" i="1"/>
  <c r="AS261" i="1" s="1"/>
  <c r="AC262" i="1"/>
  <c r="AS262" i="1" s="1"/>
  <c r="AC263" i="1"/>
  <c r="AS263" i="1" s="1"/>
  <c r="AC264" i="1"/>
  <c r="AS264" i="1" s="1"/>
  <c r="AC265" i="1"/>
  <c r="AS265" i="1" s="1"/>
  <c r="AC266" i="1"/>
  <c r="AS266" i="1" s="1"/>
  <c r="AC267" i="1"/>
  <c r="AS267" i="1" s="1"/>
  <c r="AC268" i="1"/>
  <c r="AS268" i="1" s="1"/>
  <c r="AC269" i="1"/>
  <c r="AS269" i="1" s="1"/>
  <c r="AC270" i="1"/>
  <c r="AS270" i="1" s="1"/>
  <c r="AC271" i="1"/>
  <c r="AS271" i="1" s="1"/>
  <c r="AC272" i="1"/>
  <c r="AS272" i="1" s="1"/>
  <c r="AC273" i="1"/>
  <c r="AS273" i="1" s="1"/>
  <c r="AC274" i="1"/>
  <c r="AS274" i="1" s="1"/>
  <c r="AC275" i="1"/>
  <c r="AS275" i="1" s="1"/>
  <c r="AC181" i="1"/>
  <c r="AS181" i="1" s="1"/>
  <c r="R281" i="1" l="1"/>
  <c r="R280" i="1"/>
  <c r="R279" i="1"/>
  <c r="R278" i="1"/>
  <c r="R277" i="1"/>
  <c r="S278" i="1"/>
  <c r="S279" i="1"/>
  <c r="S280" i="1"/>
  <c r="S281" i="1"/>
  <c r="I7" i="10" l="1"/>
  <c r="I6" i="10"/>
  <c r="I5" i="10"/>
  <c r="I4" i="10"/>
  <c r="I3" i="10"/>
  <c r="I2" i="10"/>
  <c r="I1" i="10"/>
  <c r="AH181" i="1" l="1"/>
  <c r="AI181" i="1"/>
  <c r="AJ181" i="1"/>
  <c r="AK181" i="1"/>
  <c r="AL181" i="1"/>
  <c r="AM181" i="1"/>
  <c r="AN181" i="1"/>
  <c r="AO181" i="1"/>
  <c r="AH182" i="1"/>
  <c r="AI182" i="1"/>
  <c r="AJ182" i="1"/>
  <c r="AK182" i="1"/>
  <c r="AL182" i="1"/>
  <c r="AM182" i="1"/>
  <c r="AN182" i="1"/>
  <c r="AO182" i="1"/>
  <c r="AH183" i="1"/>
  <c r="AI183" i="1"/>
  <c r="AJ183" i="1"/>
  <c r="AK183" i="1"/>
  <c r="AL183" i="1"/>
  <c r="AM183" i="1"/>
  <c r="AN183" i="1"/>
  <c r="AO183" i="1"/>
  <c r="AH184" i="1"/>
  <c r="AI184" i="1"/>
  <c r="AJ184" i="1"/>
  <c r="AK184" i="1"/>
  <c r="AL184" i="1"/>
  <c r="AM184" i="1"/>
  <c r="AN184" i="1"/>
  <c r="AO184" i="1"/>
  <c r="AH185" i="1"/>
  <c r="AI185" i="1"/>
  <c r="AJ185" i="1"/>
  <c r="AK185" i="1"/>
  <c r="AL185" i="1"/>
  <c r="AM185" i="1"/>
  <c r="AN185" i="1"/>
  <c r="AO185" i="1"/>
  <c r="AG185" i="1"/>
  <c r="AG184" i="1"/>
  <c r="AG183" i="1"/>
  <c r="AG182" i="1"/>
  <c r="AG181" i="1"/>
  <c r="AH199" i="1"/>
  <c r="AI199" i="1"/>
  <c r="AJ199" i="1"/>
  <c r="AK199" i="1"/>
  <c r="AL199" i="1"/>
  <c r="AM199" i="1"/>
  <c r="AN199" i="1"/>
  <c r="AO199" i="1"/>
  <c r="AH200" i="1"/>
  <c r="AI200" i="1"/>
  <c r="AJ200" i="1"/>
  <c r="AK200" i="1"/>
  <c r="AL200" i="1"/>
  <c r="AM200" i="1"/>
  <c r="AN200" i="1"/>
  <c r="AO200" i="1"/>
  <c r="AH201" i="1"/>
  <c r="AI201" i="1"/>
  <c r="AJ201" i="1"/>
  <c r="AK201" i="1"/>
  <c r="AL201" i="1"/>
  <c r="AM201" i="1"/>
  <c r="AN201" i="1"/>
  <c r="AO201" i="1"/>
  <c r="AH202" i="1"/>
  <c r="AI202" i="1"/>
  <c r="AJ202" i="1"/>
  <c r="AK202" i="1"/>
  <c r="AL202" i="1"/>
  <c r="AM202" i="1"/>
  <c r="AN202" i="1"/>
  <c r="AO202" i="1"/>
  <c r="AH203" i="1"/>
  <c r="AI203" i="1"/>
  <c r="AJ203" i="1"/>
  <c r="AK203" i="1"/>
  <c r="AL203" i="1"/>
  <c r="AM203" i="1"/>
  <c r="AN203" i="1"/>
  <c r="AO203" i="1"/>
  <c r="AG203" i="1"/>
  <c r="AG202" i="1"/>
  <c r="AG201" i="1"/>
  <c r="AG200" i="1"/>
  <c r="AG199" i="1"/>
  <c r="AH226" i="1"/>
  <c r="AI226" i="1"/>
  <c r="AJ226" i="1"/>
  <c r="AK226" i="1"/>
  <c r="AL226" i="1"/>
  <c r="AM226" i="1"/>
  <c r="AN226" i="1"/>
  <c r="AO226" i="1"/>
  <c r="AH227" i="1"/>
  <c r="AI227" i="1"/>
  <c r="AJ227" i="1"/>
  <c r="AK227" i="1"/>
  <c r="AL227" i="1"/>
  <c r="AM227" i="1"/>
  <c r="AN227" i="1"/>
  <c r="AO227" i="1"/>
  <c r="AH228" i="1"/>
  <c r="AI228" i="1"/>
  <c r="AJ228" i="1"/>
  <c r="AK228" i="1"/>
  <c r="AL228" i="1"/>
  <c r="AM228" i="1"/>
  <c r="AN228" i="1"/>
  <c r="AO228" i="1"/>
  <c r="AH229" i="1"/>
  <c r="AI229" i="1"/>
  <c r="AJ229" i="1"/>
  <c r="AK229" i="1"/>
  <c r="AL229" i="1"/>
  <c r="AM229" i="1"/>
  <c r="AN229" i="1"/>
  <c r="AO229" i="1"/>
  <c r="AH230" i="1"/>
  <c r="AI230" i="1"/>
  <c r="AJ230" i="1"/>
  <c r="AK230" i="1"/>
  <c r="AL230" i="1"/>
  <c r="AM230" i="1"/>
  <c r="AN230" i="1"/>
  <c r="AO230" i="1"/>
  <c r="AG230" i="1"/>
  <c r="AG229" i="1"/>
  <c r="AG228" i="1"/>
  <c r="AG227" i="1"/>
  <c r="AG226" i="1"/>
  <c r="AH247" i="1"/>
  <c r="AI247" i="1"/>
  <c r="AJ247" i="1"/>
  <c r="AK247" i="1"/>
  <c r="AL247" i="1"/>
  <c r="AM247" i="1"/>
  <c r="AN247" i="1"/>
  <c r="AO247" i="1"/>
  <c r="AH248" i="1"/>
  <c r="AI248" i="1"/>
  <c r="AJ248" i="1"/>
  <c r="AK248" i="1"/>
  <c r="AL248" i="1"/>
  <c r="AM248" i="1"/>
  <c r="AN248" i="1"/>
  <c r="AO248" i="1"/>
  <c r="AH249" i="1"/>
  <c r="AI249" i="1"/>
  <c r="AJ249" i="1"/>
  <c r="AK249" i="1"/>
  <c r="AL249" i="1"/>
  <c r="AM249" i="1"/>
  <c r="AN249" i="1"/>
  <c r="AO249" i="1"/>
  <c r="AH250" i="1"/>
  <c r="AI250" i="1"/>
  <c r="AJ250" i="1"/>
  <c r="AK250" i="1"/>
  <c r="AL250" i="1"/>
  <c r="AM250" i="1"/>
  <c r="AN250" i="1"/>
  <c r="AO250" i="1"/>
  <c r="AH251" i="1"/>
  <c r="AI251" i="1"/>
  <c r="AJ251" i="1"/>
  <c r="AK251" i="1"/>
  <c r="AL251" i="1"/>
  <c r="AM251" i="1"/>
  <c r="AN251" i="1"/>
  <c r="AO251" i="1"/>
  <c r="AG251" i="1"/>
  <c r="AG250" i="1"/>
  <c r="AG249" i="1"/>
  <c r="AG248" i="1"/>
  <c r="AG247" i="1"/>
  <c r="AH270" i="1"/>
  <c r="AI270" i="1"/>
  <c r="AJ270" i="1"/>
  <c r="AK270" i="1"/>
  <c r="AL270" i="1"/>
  <c r="AM270" i="1"/>
  <c r="AN270" i="1"/>
  <c r="AO270" i="1"/>
  <c r="AH271" i="1"/>
  <c r="AI271" i="1"/>
  <c r="AJ271" i="1"/>
  <c r="AK271" i="1"/>
  <c r="AL271" i="1"/>
  <c r="AM271" i="1"/>
  <c r="AN271" i="1"/>
  <c r="AO271" i="1"/>
  <c r="AH272" i="1"/>
  <c r="AI272" i="1"/>
  <c r="AJ272" i="1"/>
  <c r="AK272" i="1"/>
  <c r="AL272" i="1"/>
  <c r="AM272" i="1"/>
  <c r="AN272" i="1"/>
  <c r="AO272" i="1"/>
  <c r="AH273" i="1"/>
  <c r="AI273" i="1"/>
  <c r="AJ273" i="1"/>
  <c r="AK273" i="1"/>
  <c r="AL273" i="1"/>
  <c r="AM273" i="1"/>
  <c r="AN273" i="1"/>
  <c r="AO273" i="1"/>
  <c r="AH274" i="1"/>
  <c r="AI274" i="1"/>
  <c r="AJ274" i="1"/>
  <c r="AK274" i="1"/>
  <c r="AL274" i="1"/>
  <c r="AM274" i="1"/>
  <c r="AN274" i="1"/>
  <c r="AO274" i="1"/>
  <c r="AG274" i="1"/>
  <c r="AG273" i="1"/>
  <c r="AG272" i="1"/>
  <c r="AG271" i="1"/>
  <c r="AG270" i="1"/>
  <c r="T277" i="1" l="1"/>
  <c r="U277" i="1"/>
  <c r="V277" i="1"/>
  <c r="W277" i="1"/>
  <c r="X277" i="1"/>
  <c r="Y277" i="1"/>
  <c r="Z277" i="1"/>
  <c r="AA277" i="1"/>
  <c r="T278" i="1"/>
  <c r="U278" i="1"/>
  <c r="V278" i="1"/>
  <c r="W278" i="1"/>
  <c r="X278" i="1"/>
  <c r="Y278" i="1"/>
  <c r="Z278" i="1"/>
  <c r="AA278" i="1"/>
  <c r="T279" i="1"/>
  <c r="U279" i="1"/>
  <c r="V279" i="1"/>
  <c r="W279" i="1"/>
  <c r="X279" i="1"/>
  <c r="Y279" i="1"/>
  <c r="Z279" i="1"/>
  <c r="AA279" i="1"/>
  <c r="T280" i="1"/>
  <c r="U280" i="1"/>
  <c r="V280" i="1"/>
  <c r="W280" i="1"/>
  <c r="X280" i="1"/>
  <c r="Y280" i="1"/>
  <c r="Z280" i="1"/>
  <c r="AA280" i="1"/>
  <c r="T281" i="1"/>
  <c r="U281" i="1"/>
  <c r="V281" i="1"/>
  <c r="W281" i="1"/>
  <c r="X281" i="1"/>
  <c r="Y281" i="1"/>
  <c r="Z281" i="1"/>
  <c r="AA281" i="1"/>
  <c r="S277" i="1"/>
  <c r="AB194" i="1"/>
  <c r="AB195" i="1"/>
  <c r="AB196" i="1"/>
  <c r="AB197" i="1"/>
  <c r="AB198" i="1"/>
  <c r="AB274" i="1"/>
  <c r="AB275" i="1"/>
  <c r="AB227" i="1"/>
  <c r="AR227" i="1" s="1"/>
  <c r="AB228" i="1"/>
  <c r="AR228" i="1" s="1"/>
  <c r="AB229" i="1"/>
  <c r="AR229" i="1" s="1"/>
  <c r="AB230" i="1"/>
  <c r="AR230" i="1" s="1"/>
  <c r="AB199" i="1"/>
  <c r="AB200" i="1"/>
  <c r="AR200" i="1" s="1"/>
  <c r="AB201" i="1"/>
  <c r="AR201" i="1" s="1"/>
  <c r="AB202" i="1"/>
  <c r="AR202" i="1" s="1"/>
  <c r="AB203" i="1"/>
  <c r="AR203" i="1" s="1"/>
  <c r="AB204" i="1"/>
  <c r="AR204" i="1" s="1"/>
  <c r="AB205" i="1"/>
  <c r="AR205" i="1" s="1"/>
  <c r="AB206" i="1"/>
  <c r="AR206" i="1" s="1"/>
  <c r="AB207" i="1"/>
  <c r="AR207" i="1" s="1"/>
  <c r="AB231" i="1"/>
  <c r="AR231" i="1" s="1"/>
  <c r="AB232" i="1"/>
  <c r="AR232" i="1" s="1"/>
  <c r="AB233" i="1"/>
  <c r="AR233" i="1" s="1"/>
  <c r="AB234" i="1"/>
  <c r="AR234" i="1" s="1"/>
  <c r="AB235" i="1"/>
  <c r="AR235" i="1" s="1"/>
  <c r="AB236" i="1"/>
  <c r="AR236" i="1" s="1"/>
  <c r="AB237" i="1"/>
  <c r="AR237" i="1" s="1"/>
  <c r="AB238" i="1"/>
  <c r="AR238" i="1" s="1"/>
  <c r="AB247" i="1"/>
  <c r="AB248" i="1"/>
  <c r="AR248" i="1" s="1"/>
  <c r="AB249" i="1"/>
  <c r="AR249" i="1" s="1"/>
  <c r="AB250" i="1"/>
  <c r="AR250" i="1" s="1"/>
  <c r="AB239" i="1"/>
  <c r="AR239" i="1" s="1"/>
  <c r="AB240" i="1"/>
  <c r="AR240" i="1" s="1"/>
  <c r="AB241" i="1"/>
  <c r="AR241" i="1" s="1"/>
  <c r="AB242" i="1"/>
  <c r="AR242" i="1" s="1"/>
  <c r="AB251" i="1"/>
  <c r="AR251" i="1" s="1"/>
  <c r="AB208" i="1"/>
  <c r="AR208" i="1" s="1"/>
  <c r="AB209" i="1"/>
  <c r="AR209" i="1" s="1"/>
  <c r="AB210" i="1"/>
  <c r="AR210" i="1" s="1"/>
  <c r="AB252" i="1"/>
  <c r="AR252" i="1" s="1"/>
  <c r="AB181" i="1"/>
  <c r="AB211" i="1"/>
  <c r="AR211" i="1" s="1"/>
  <c r="AB212" i="1"/>
  <c r="AR212" i="1" s="1"/>
  <c r="AB213" i="1"/>
  <c r="AR213" i="1" s="1"/>
  <c r="AB214" i="1"/>
  <c r="AR214" i="1" s="1"/>
  <c r="AB215" i="1"/>
  <c r="AR215" i="1" s="1"/>
  <c r="AB216" i="1"/>
  <c r="AR216" i="1" s="1"/>
  <c r="AB217" i="1"/>
  <c r="AR217" i="1" s="1"/>
  <c r="AB218" i="1"/>
  <c r="AR218" i="1" s="1"/>
  <c r="AB219" i="1"/>
  <c r="AR219" i="1" s="1"/>
  <c r="AB182" i="1"/>
  <c r="AR182" i="1" s="1"/>
  <c r="AB183" i="1"/>
  <c r="AR183" i="1" s="1"/>
  <c r="AB184" i="1"/>
  <c r="AR184" i="1" s="1"/>
  <c r="AB185" i="1"/>
  <c r="AR185" i="1" s="1"/>
  <c r="AB186" i="1"/>
  <c r="AR186" i="1" s="1"/>
  <c r="AB187" i="1"/>
  <c r="AR187" i="1" s="1"/>
  <c r="AB188" i="1"/>
  <c r="AR188" i="1" s="1"/>
  <c r="AB189" i="1"/>
  <c r="AR189" i="1" s="1"/>
  <c r="AB220" i="1"/>
  <c r="AR220" i="1" s="1"/>
  <c r="AB221" i="1"/>
  <c r="AR221" i="1" s="1"/>
  <c r="AB222" i="1"/>
  <c r="AR222" i="1" s="1"/>
  <c r="AB190" i="1"/>
  <c r="AR190" i="1" s="1"/>
  <c r="AB191" i="1"/>
  <c r="AR191" i="1" s="1"/>
  <c r="AB192" i="1"/>
  <c r="AR192" i="1" s="1"/>
  <c r="AB193" i="1"/>
  <c r="AR193" i="1" s="1"/>
  <c r="AB253" i="1"/>
  <c r="AR253" i="1" s="1"/>
  <c r="AB254" i="1"/>
  <c r="AR254" i="1" s="1"/>
  <c r="AB255" i="1"/>
  <c r="AR255" i="1" s="1"/>
  <c r="AB256" i="1"/>
  <c r="AR256" i="1" s="1"/>
  <c r="AB257" i="1"/>
  <c r="AR257" i="1" s="1"/>
  <c r="AB258" i="1"/>
  <c r="AR258" i="1" s="1"/>
  <c r="AB259" i="1"/>
  <c r="AR259" i="1" s="1"/>
  <c r="AB270" i="1"/>
  <c r="AB271" i="1"/>
  <c r="AR271" i="1" s="1"/>
  <c r="AB272" i="1"/>
  <c r="AR272" i="1" s="1"/>
  <c r="AB273" i="1"/>
  <c r="AR273" i="1" s="1"/>
  <c r="AB260" i="1"/>
  <c r="AR260" i="1" s="1"/>
  <c r="AB261" i="1"/>
  <c r="AR261" i="1" s="1"/>
  <c r="AB262" i="1"/>
  <c r="AR262" i="1" s="1"/>
  <c r="AB263" i="1"/>
  <c r="AR263" i="1" s="1"/>
  <c r="AB243" i="1"/>
  <c r="AR243" i="1" s="1"/>
  <c r="AB244" i="1"/>
  <c r="AR244" i="1" s="1"/>
  <c r="AB245" i="1"/>
  <c r="AR245" i="1" s="1"/>
  <c r="AB246" i="1"/>
  <c r="AR246" i="1" s="1"/>
  <c r="AB264" i="1"/>
  <c r="AR264" i="1" s="1"/>
  <c r="AB265" i="1"/>
  <c r="AR265" i="1" s="1"/>
  <c r="AB266" i="1"/>
  <c r="AR266" i="1" s="1"/>
  <c r="AB267" i="1"/>
  <c r="AR267" i="1" s="1"/>
  <c r="AB268" i="1"/>
  <c r="AR268" i="1" s="1"/>
  <c r="AB269" i="1"/>
  <c r="AR269" i="1" s="1"/>
  <c r="AB223" i="1"/>
  <c r="AR223" i="1" s="1"/>
  <c r="AB224" i="1"/>
  <c r="AR224" i="1" s="1"/>
  <c r="AB225" i="1"/>
  <c r="AR225" i="1" s="1"/>
  <c r="AB226" i="1"/>
  <c r="AQ194" i="1" l="1"/>
  <c r="AR194" i="1"/>
  <c r="AQ274" i="1"/>
  <c r="AR274" i="1"/>
  <c r="AP231" i="1"/>
  <c r="AR226" i="1"/>
  <c r="AP252" i="1"/>
  <c r="AR247" i="1"/>
  <c r="AQ198" i="1"/>
  <c r="AR198" i="1"/>
  <c r="AQ196" i="1"/>
  <c r="AR196" i="1"/>
  <c r="AQ275" i="1"/>
  <c r="AR275" i="1"/>
  <c r="AP204" i="1"/>
  <c r="AR199" i="1"/>
  <c r="AQ197" i="1"/>
  <c r="AR197" i="1"/>
  <c r="AP275" i="1"/>
  <c r="AR270" i="1"/>
  <c r="AP186" i="1"/>
  <c r="AB282" i="1" a="1"/>
  <c r="AB282" i="1" s="1"/>
  <c r="AR181" i="1"/>
  <c r="AQ195" i="1"/>
  <c r="AR195" i="1"/>
  <c r="AB278" i="1"/>
  <c r="AP181" i="1"/>
  <c r="AP185" i="1"/>
  <c r="AP182" i="1"/>
  <c r="AP183" i="1"/>
  <c r="AP184" i="1"/>
  <c r="AP228" i="1"/>
  <c r="AP229" i="1"/>
  <c r="AP226" i="1"/>
  <c r="AP230" i="1"/>
  <c r="AP227" i="1"/>
  <c r="AB279" i="1"/>
  <c r="AP248" i="1"/>
  <c r="AP250" i="1"/>
  <c r="AP247" i="1"/>
  <c r="AP251" i="1"/>
  <c r="AP249" i="1"/>
  <c r="AP270" i="1"/>
  <c r="AP274" i="1"/>
  <c r="AP271" i="1"/>
  <c r="AP272" i="1"/>
  <c r="AP273" i="1"/>
  <c r="AP202" i="1"/>
  <c r="AP199" i="1"/>
  <c r="AP203" i="1"/>
  <c r="AP200" i="1"/>
  <c r="AP201" i="1"/>
  <c r="AB280" i="1"/>
  <c r="AB277" i="1"/>
  <c r="AB281" i="1"/>
  <c r="Q225" i="1"/>
  <c r="AQ225" i="1" s="1"/>
  <c r="Q224" i="1"/>
  <c r="AQ224" i="1" s="1"/>
  <c r="Q223" i="1"/>
  <c r="AQ223" i="1" s="1"/>
  <c r="Q269" i="1"/>
  <c r="AQ269" i="1" s="1"/>
  <c r="Q268" i="1"/>
  <c r="AQ268" i="1" s="1"/>
  <c r="Q267" i="1"/>
  <c r="AQ267" i="1" s="1"/>
  <c r="Q266" i="1"/>
  <c r="AQ266" i="1" s="1"/>
  <c r="Q265" i="1"/>
  <c r="AQ265" i="1" s="1"/>
  <c r="Q264" i="1"/>
  <c r="AQ264" i="1" s="1"/>
  <c r="Q246" i="1"/>
  <c r="AQ246" i="1" s="1"/>
  <c r="Q245" i="1"/>
  <c r="AQ245" i="1" s="1"/>
  <c r="Q244" i="1"/>
  <c r="AQ244" i="1" s="1"/>
  <c r="Q243" i="1"/>
  <c r="AQ243" i="1" s="1"/>
  <c r="Q263" i="1"/>
  <c r="AQ263" i="1" s="1"/>
  <c r="Q262" i="1"/>
  <c r="AQ262" i="1" s="1"/>
  <c r="Q261" i="1"/>
  <c r="AQ261" i="1" s="1"/>
  <c r="Q260" i="1"/>
  <c r="AQ260" i="1" s="1"/>
  <c r="Q273" i="1"/>
  <c r="AQ273" i="1" s="1"/>
  <c r="Q272" i="1"/>
  <c r="AQ272" i="1" s="1"/>
  <c r="Q271" i="1"/>
  <c r="AQ271" i="1" s="1"/>
  <c r="Q270" i="1"/>
  <c r="Q259" i="1"/>
  <c r="AQ259" i="1" s="1"/>
  <c r="H259" i="1"/>
  <c r="G259" i="1"/>
  <c r="Q258" i="1"/>
  <c r="AQ258" i="1" s="1"/>
  <c r="H258" i="1"/>
  <c r="G258" i="1"/>
  <c r="Q257" i="1"/>
  <c r="AQ257" i="1" s="1"/>
  <c r="H257" i="1"/>
  <c r="G257" i="1"/>
  <c r="Q256" i="1"/>
  <c r="AQ256" i="1" s="1"/>
  <c r="H256" i="1"/>
  <c r="G256" i="1"/>
  <c r="Q255" i="1"/>
  <c r="AQ255" i="1" s="1"/>
  <c r="H255" i="1"/>
  <c r="G255" i="1"/>
  <c r="Q254" i="1"/>
  <c r="AQ254" i="1" s="1"/>
  <c r="H254" i="1"/>
  <c r="G254" i="1"/>
  <c r="Q253" i="1"/>
  <c r="AQ253" i="1" s="1"/>
  <c r="H253" i="1"/>
  <c r="G253" i="1"/>
  <c r="O193" i="1"/>
  <c r="Q193" i="1" s="1"/>
  <c r="AQ193" i="1" s="1"/>
  <c r="O192" i="1"/>
  <c r="Q192" i="1" s="1"/>
  <c r="AQ192" i="1" s="1"/>
  <c r="O191" i="1"/>
  <c r="Q191" i="1" s="1"/>
  <c r="AQ191" i="1" s="1"/>
  <c r="O190" i="1"/>
  <c r="Q190" i="1" s="1"/>
  <c r="AQ190" i="1" s="1"/>
  <c r="O222" i="1"/>
  <c r="Q222" i="1" s="1"/>
  <c r="AQ222" i="1" s="1"/>
  <c r="O221" i="1"/>
  <c r="Q221" i="1" s="1"/>
  <c r="AQ221" i="1" s="1"/>
  <c r="O220" i="1"/>
  <c r="Q220" i="1" s="1"/>
  <c r="AQ220" i="1" s="1"/>
  <c r="Q189" i="1"/>
  <c r="AQ189" i="1" s="1"/>
  <c r="H189" i="1"/>
  <c r="G189" i="1"/>
  <c r="Q188" i="1"/>
  <c r="AQ188" i="1" s="1"/>
  <c r="H188" i="1"/>
  <c r="G188" i="1"/>
  <c r="Q187" i="1"/>
  <c r="AQ187" i="1" s="1"/>
  <c r="H187" i="1"/>
  <c r="G187" i="1"/>
  <c r="Q186" i="1"/>
  <c r="AQ186" i="1" s="1"/>
  <c r="H186" i="1"/>
  <c r="G186" i="1"/>
  <c r="Q185" i="1"/>
  <c r="AQ185" i="1" s="1"/>
  <c r="H185" i="1"/>
  <c r="G185" i="1"/>
  <c r="Q184" i="1"/>
  <c r="AQ184" i="1" s="1"/>
  <c r="H184" i="1"/>
  <c r="G184" i="1"/>
  <c r="Q183" i="1"/>
  <c r="AQ183" i="1" s="1"/>
  <c r="Q182" i="1"/>
  <c r="AQ182" i="1" s="1"/>
  <c r="H182" i="1"/>
  <c r="G182" i="1"/>
  <c r="Q219" i="1"/>
  <c r="AQ219" i="1" s="1"/>
  <c r="Q218" i="1"/>
  <c r="AQ218" i="1" s="1"/>
  <c r="Q217" i="1"/>
  <c r="AQ217" i="1" s="1"/>
  <c r="O216" i="1"/>
  <c r="Q216" i="1" s="1"/>
  <c r="AQ216" i="1" s="1"/>
  <c r="O215" i="1"/>
  <c r="Q215" i="1" s="1"/>
  <c r="AQ215" i="1" s="1"/>
  <c r="O214" i="1"/>
  <c r="Q214" i="1" s="1"/>
  <c r="AQ214" i="1" s="1"/>
  <c r="O213" i="1"/>
  <c r="Q213" i="1" s="1"/>
  <c r="AQ213" i="1" s="1"/>
  <c r="O212" i="1"/>
  <c r="Q212" i="1" s="1"/>
  <c r="AQ212" i="1" s="1"/>
  <c r="O211" i="1"/>
  <c r="Q211" i="1" s="1"/>
  <c r="AQ211" i="1" s="1"/>
  <c r="O181" i="1"/>
  <c r="Q181" i="1" s="1"/>
  <c r="Q252" i="1"/>
  <c r="AQ252" i="1" s="1"/>
  <c r="Q210" i="1"/>
  <c r="AQ210" i="1" s="1"/>
  <c r="Q209" i="1"/>
  <c r="AQ209" i="1" s="1"/>
  <c r="Q208" i="1"/>
  <c r="AQ208" i="1" s="1"/>
  <c r="Q251" i="1"/>
  <c r="AQ251" i="1" s="1"/>
  <c r="Q242" i="1"/>
  <c r="AQ242" i="1" s="1"/>
  <c r="Q241" i="1"/>
  <c r="AQ241" i="1" s="1"/>
  <c r="Q240" i="1"/>
  <c r="AQ240" i="1" s="1"/>
  <c r="Q239" i="1"/>
  <c r="AQ239" i="1" s="1"/>
  <c r="Q250" i="1"/>
  <c r="AQ250" i="1" s="1"/>
  <c r="Q249" i="1"/>
  <c r="AQ249" i="1" s="1"/>
  <c r="Q248" i="1"/>
  <c r="AQ248" i="1" s="1"/>
  <c r="Q247" i="1"/>
  <c r="Q238" i="1"/>
  <c r="AQ238" i="1" s="1"/>
  <c r="Q237" i="1"/>
  <c r="AQ237" i="1" s="1"/>
  <c r="Q236" i="1"/>
  <c r="AQ236" i="1" s="1"/>
  <c r="Q235" i="1"/>
  <c r="AQ235" i="1" s="1"/>
  <c r="Q234" i="1"/>
  <c r="AQ234" i="1" s="1"/>
  <c r="Q233" i="1"/>
  <c r="AQ233" i="1" s="1"/>
  <c r="Q232" i="1"/>
  <c r="AQ232" i="1" s="1"/>
  <c r="Q231" i="1"/>
  <c r="AQ231" i="1" s="1"/>
  <c r="Q207" i="1"/>
  <c r="AQ207" i="1" s="1"/>
  <c r="Q206" i="1"/>
  <c r="AQ206" i="1" s="1"/>
  <c r="Q205" i="1"/>
  <c r="AQ205" i="1" s="1"/>
  <c r="Q204" i="1"/>
  <c r="AQ204" i="1" s="1"/>
  <c r="Q203" i="1"/>
  <c r="AQ203" i="1" s="1"/>
  <c r="Q202" i="1"/>
  <c r="AQ202" i="1" s="1"/>
  <c r="Q201" i="1"/>
  <c r="AQ201" i="1" s="1"/>
  <c r="Q200" i="1"/>
  <c r="AQ200" i="1" s="1"/>
  <c r="Q199" i="1"/>
  <c r="Q230" i="1"/>
  <c r="AQ230" i="1" s="1"/>
  <c r="Q229" i="1"/>
  <c r="AQ229" i="1" s="1"/>
  <c r="Q228" i="1"/>
  <c r="AQ228" i="1" s="1"/>
  <c r="Q227" i="1"/>
  <c r="AQ227" i="1" s="1"/>
  <c r="Q226" i="1"/>
  <c r="P160" i="1"/>
  <c r="P159" i="1"/>
  <c r="P158" i="1"/>
  <c r="P157" i="1"/>
  <c r="P156" i="1"/>
  <c r="P155" i="1"/>
  <c r="P154" i="1"/>
  <c r="P153" i="1"/>
  <c r="P152" i="1"/>
  <c r="P151" i="1"/>
  <c r="O150" i="1"/>
  <c r="P150" i="1" s="1"/>
  <c r="O149" i="1"/>
  <c r="P149" i="1" s="1"/>
  <c r="O148" i="1"/>
  <c r="P148" i="1" s="1"/>
  <c r="O147" i="1"/>
  <c r="P147" i="1" s="1"/>
  <c r="O146" i="1"/>
  <c r="P146" i="1" s="1"/>
  <c r="O145" i="1"/>
  <c r="P145" i="1" s="1"/>
  <c r="O144" i="1"/>
  <c r="P144" i="1" s="1"/>
  <c r="P143" i="1"/>
  <c r="P142" i="1"/>
  <c r="P141" i="1"/>
  <c r="P140" i="1"/>
  <c r="P139" i="1"/>
  <c r="P138" i="1"/>
  <c r="P137" i="1"/>
  <c r="P136" i="1"/>
  <c r="P135" i="1"/>
  <c r="P134" i="1"/>
  <c r="P133" i="1"/>
  <c r="O132" i="1"/>
  <c r="P132" i="1" s="1"/>
  <c r="O131" i="1"/>
  <c r="P131" i="1" s="1"/>
  <c r="O130" i="1"/>
  <c r="P130" i="1" s="1"/>
  <c r="O129" i="1"/>
  <c r="P129" i="1" s="1"/>
  <c r="O128" i="1"/>
  <c r="P128" i="1" s="1"/>
  <c r="O127" i="1"/>
  <c r="P127" i="1" s="1"/>
  <c r="O126" i="1"/>
  <c r="P126" i="1" s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6" i="1"/>
  <c r="G136" i="1"/>
  <c r="AQ199" i="1" l="1"/>
  <c r="AE204" i="1"/>
  <c r="AE199" i="1"/>
  <c r="AE203" i="1"/>
  <c r="AE200" i="1"/>
  <c r="AE201" i="1"/>
  <c r="AE202" i="1"/>
  <c r="AQ270" i="1"/>
  <c r="AE270" i="1"/>
  <c r="AE274" i="1"/>
  <c r="AE271" i="1"/>
  <c r="AE275" i="1"/>
  <c r="AE272" i="1"/>
  <c r="AE273" i="1"/>
  <c r="AQ226" i="1"/>
  <c r="AE231" i="1"/>
  <c r="AE227" i="1"/>
  <c r="AE229" i="1"/>
  <c r="AE228" i="1"/>
  <c r="AE226" i="1"/>
  <c r="AE230" i="1"/>
  <c r="AE186" i="1"/>
  <c r="AE184" i="1"/>
  <c r="AE181" i="1"/>
  <c r="AE185" i="1"/>
  <c r="AE183" i="1"/>
  <c r="AE182" i="1"/>
  <c r="AQ247" i="1"/>
  <c r="AE252" i="1"/>
  <c r="AE249" i="1"/>
  <c r="AE251" i="1"/>
  <c r="AE250" i="1"/>
  <c r="AE247" i="1"/>
  <c r="AE248" i="1"/>
  <c r="AQ181" i="1"/>
  <c r="Q279" i="1"/>
  <c r="Q281" i="1"/>
  <c r="Q278" i="1"/>
  <c r="Q277" i="1"/>
  <c r="Q280" i="1"/>
  <c r="P7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45" i="1"/>
  <c r="P46" i="1"/>
  <c r="P47" i="1"/>
  <c r="P48" i="1"/>
  <c r="P49" i="1"/>
  <c r="P50" i="1"/>
  <c r="P51" i="1"/>
  <c r="P52" i="1"/>
  <c r="P53" i="1"/>
  <c r="P54" i="1"/>
  <c r="P55" i="1"/>
  <c r="P63" i="1"/>
  <c r="P64" i="1"/>
  <c r="P65" i="1"/>
  <c r="P66" i="1"/>
  <c r="P67" i="1"/>
  <c r="P68" i="1"/>
  <c r="P69" i="1"/>
  <c r="P70" i="1"/>
  <c r="P71" i="1"/>
  <c r="P72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3" i="1"/>
  <c r="O62" i="1"/>
  <c r="P62" i="1" s="1"/>
  <c r="O61" i="1"/>
  <c r="P61" i="1" s="1"/>
  <c r="O60" i="1"/>
  <c r="P60" i="1" s="1"/>
  <c r="O59" i="1"/>
  <c r="P59" i="1" s="1"/>
  <c r="O58" i="1"/>
  <c r="P58" i="1" s="1"/>
  <c r="O57" i="1"/>
  <c r="P57" i="1" s="1"/>
  <c r="O56" i="1"/>
  <c r="P56" i="1" s="1"/>
  <c r="O44" i="1"/>
  <c r="P44" i="1" s="1"/>
  <c r="O43" i="1"/>
  <c r="P43" i="1" s="1"/>
  <c r="O42" i="1"/>
  <c r="P42" i="1" s="1"/>
  <c r="O41" i="1"/>
  <c r="P41" i="1" s="1"/>
  <c r="O40" i="1"/>
  <c r="P40" i="1" s="1"/>
  <c r="O39" i="1"/>
  <c r="P39" i="1" s="1"/>
  <c r="O38" i="1"/>
  <c r="P38" i="1" s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55" i="1"/>
  <c r="G55" i="1"/>
  <c r="H54" i="1"/>
  <c r="G54" i="1"/>
  <c r="H53" i="1"/>
  <c r="G53" i="1"/>
  <c r="H52" i="1"/>
  <c r="G52" i="1"/>
  <c r="H51" i="1"/>
  <c r="G51" i="1"/>
  <c r="H50" i="1"/>
  <c r="G50" i="1"/>
  <c r="H48" i="1"/>
  <c r="G4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<sst xmlns="http://schemas.openxmlformats.org/spreadsheetml/2006/main" count="7605" uniqueCount="784">
  <si>
    <t>Sample</t>
  </si>
  <si>
    <t>Project</t>
  </si>
  <si>
    <t>Cruise</t>
  </si>
  <si>
    <t>Sample interval (top-bottom)</t>
  </si>
  <si>
    <t>DDE</t>
  </si>
  <si>
    <t>DDN</t>
  </si>
  <si>
    <t>mbsl</t>
  </si>
  <si>
    <t>PFOSA</t>
  </si>
  <si>
    <t>PFPS</t>
  </si>
  <si>
    <t>PFHxS</t>
  </si>
  <si>
    <t>PFHpS</t>
  </si>
  <si>
    <t>brPFOS</t>
  </si>
  <si>
    <t>linPFOS</t>
  </si>
  <si>
    <t>PFOS</t>
  </si>
  <si>
    <t>PFNS</t>
  </si>
  <si>
    <t>PFDcS</t>
  </si>
  <si>
    <t>PFHxA</t>
  </si>
  <si>
    <t>PFHpA</t>
  </si>
  <si>
    <t>PFOA</t>
  </si>
  <si>
    <t>PFNA</t>
  </si>
  <si>
    <t>PFDcA</t>
  </si>
  <si>
    <t>PFUnA</t>
  </si>
  <si>
    <t>PFDoA</t>
  </si>
  <si>
    <t>PFTriA</t>
  </si>
  <si>
    <t>PFTeA</t>
  </si>
  <si>
    <t>4:2 FTS</t>
  </si>
  <si>
    <t>6:2 FTS</t>
  </si>
  <si>
    <t>8:2 FTS</t>
  </si>
  <si>
    <t>Full-ID</t>
  </si>
  <si>
    <t>year</t>
  </si>
  <si>
    <t>number</t>
  </si>
  <si>
    <t>from cm</t>
  </si>
  <si>
    <t>to cm</t>
  </si>
  <si>
    <t>degrees</t>
  </si>
  <si>
    <t>m</t>
  </si>
  <si>
    <t>ID</t>
  </si>
  <si>
    <t>µg/kg</t>
  </si>
  <si>
    <t>nr</t>
  </si>
  <si>
    <t>MAREANO</t>
  </si>
  <si>
    <t>&lt;0,03</t>
  </si>
  <si>
    <t>&lt;0,15</t>
  </si>
  <si>
    <t>2007105R0100MC010c1_00-01</t>
  </si>
  <si>
    <t>R100MC010</t>
  </si>
  <si>
    <t>&lt;0,10</t>
  </si>
  <si>
    <t>&lt;0,18</t>
  </si>
  <si>
    <t>&lt;0,09</t>
  </si>
  <si>
    <t>&lt;0,30</t>
  </si>
  <si>
    <t>2007105R0104MC011c1_00-01</t>
  </si>
  <si>
    <t>R104MC011</t>
  </si>
  <si>
    <t>2007105R0096MC008c1_02-03</t>
  </si>
  <si>
    <t>R96MC008</t>
  </si>
  <si>
    <t>2007111R0117MC005c1_00-01</t>
  </si>
  <si>
    <t>R117MC005</t>
  </si>
  <si>
    <t>2008104R0223MC006c1_00-01</t>
  </si>
  <si>
    <t>R223MC006</t>
  </si>
  <si>
    <t>2009105R0367MC025c2_00-01</t>
  </si>
  <si>
    <t>R367MC025</t>
  </si>
  <si>
    <t>2009105R0384MC028c1_00-01</t>
  </si>
  <si>
    <t>R384MC028</t>
  </si>
  <si>
    <t>2009105R0391MC029c2_00-01</t>
  </si>
  <si>
    <t>R391MC029</t>
  </si>
  <si>
    <t>2009105R0421MC033c1_00-01</t>
  </si>
  <si>
    <t>R421MC033</t>
  </si>
  <si>
    <t>&lt;0,003</t>
  </si>
  <si>
    <t>2009105R0422BC090c1_00-01</t>
  </si>
  <si>
    <t>R422BX090</t>
  </si>
  <si>
    <t>2009105R0431MC035c2_00-01</t>
  </si>
  <si>
    <t>R431MC035</t>
  </si>
  <si>
    <t>2009111R0447BC481c1_00-01</t>
  </si>
  <si>
    <t>R447BX481</t>
  </si>
  <si>
    <t>2010110R0494MC030c1_00-01</t>
  </si>
  <si>
    <t>R494MC030</t>
  </si>
  <si>
    <t>2010110R0498MC033c1_00-01</t>
  </si>
  <si>
    <t>R498MC033</t>
  </si>
  <si>
    <t>2010110R0542MC037c2_00-01</t>
  </si>
  <si>
    <t>R542MC037</t>
  </si>
  <si>
    <t>2010110R0573MC043c6_00-01</t>
  </si>
  <si>
    <t>R573MC043</t>
  </si>
  <si>
    <t>2010110R0595MC045c3_00-01</t>
  </si>
  <si>
    <t>R595MC045</t>
  </si>
  <si>
    <t>2010112R0613MC047c4_00-01</t>
  </si>
  <si>
    <t>R613MC047</t>
  </si>
  <si>
    <t>2010112R0618MC048c2_00-01</t>
  </si>
  <si>
    <t>R618MC048</t>
  </si>
  <si>
    <t>2010112R0621MC049c2_00-01</t>
  </si>
  <si>
    <t>R621MC049</t>
  </si>
  <si>
    <t>2010112R0628MC050c1_00-01</t>
  </si>
  <si>
    <t>R628MC050</t>
  </si>
  <si>
    <t>2011105R0682MC001c6_00-01</t>
  </si>
  <si>
    <t>R0682MC001</t>
  </si>
  <si>
    <t>2011113R0739MC019c3_00-01</t>
  </si>
  <si>
    <t>R0739MC019</t>
  </si>
  <si>
    <t>2011113R0749MC020c5_00-01</t>
  </si>
  <si>
    <t>R0749MC020</t>
  </si>
  <si>
    <t>2012106R0769MC001c1_00-01</t>
  </si>
  <si>
    <t>R0769MC001</t>
  </si>
  <si>
    <t>2013112R1261MC020c1_00-01</t>
  </si>
  <si>
    <t>R1261MC020</t>
  </si>
  <si>
    <t>2014106R1298MC037c3_00-01</t>
  </si>
  <si>
    <t>R1298MC037</t>
  </si>
  <si>
    <t>2014106R1312MC039c3_00-01</t>
  </si>
  <si>
    <t>R1312MC039</t>
  </si>
  <si>
    <t>2014106R1320BC068c2_00-01</t>
  </si>
  <si>
    <t>R1320BX068</t>
  </si>
  <si>
    <t>2014106R1331MC041c2_00-01</t>
  </si>
  <si>
    <t>R1331MC041</t>
  </si>
  <si>
    <t>2014208R1349MC416c6_00-01</t>
  </si>
  <si>
    <t>R1349MC416</t>
  </si>
  <si>
    <t>2015109R1466BC095c2_00-01</t>
  </si>
  <si>
    <t>R1466BX095</t>
  </si>
  <si>
    <t>2015109R1487BC100c2_00-01</t>
  </si>
  <si>
    <t>R1487BX100</t>
  </si>
  <si>
    <t>2015109R1492MC056c6_00-01</t>
  </si>
  <si>
    <t>R1492MC056</t>
  </si>
  <si>
    <t>2015113R1565MC097c5_00-01</t>
  </si>
  <si>
    <t>R1565MC097</t>
  </si>
  <si>
    <t>2016113R1582BC007c2_00-01</t>
  </si>
  <si>
    <t>R1582BC007</t>
  </si>
  <si>
    <t>2016113R1613MC010c1_00-01</t>
  </si>
  <si>
    <t>R1613MC010</t>
  </si>
  <si>
    <t>&lt;0,02</t>
  </si>
  <si>
    <t>2016113R1627BC012c2_00-01</t>
  </si>
  <si>
    <t>R1627BC012</t>
  </si>
  <si>
    <t>2016113R1649BC016c2_0-1</t>
  </si>
  <si>
    <t>R1649BC016</t>
  </si>
  <si>
    <t>2016113R1653MC015c1_0-1</t>
  </si>
  <si>
    <t>R1653MC015</t>
  </si>
  <si>
    <t>2016113R1661BC019c2_0-1</t>
  </si>
  <si>
    <t>R1661BC019</t>
  </si>
  <si>
    <t>2017103R1698MC003c3_0-1</t>
  </si>
  <si>
    <t>R1698MC003</t>
  </si>
  <si>
    <t>2017115R1751MC006c5_0-1</t>
  </si>
  <si>
    <t>R1751MC006</t>
  </si>
  <si>
    <t>&lt;0,05</t>
  </si>
  <si>
    <t>2017115R1776MC008c6_0-1</t>
  </si>
  <si>
    <t>R1776MC008</t>
  </si>
  <si>
    <t>2017115R1812MC009c6_0-1</t>
  </si>
  <si>
    <t>R1812MC009</t>
  </si>
  <si>
    <t>2017115R1823MC012c1_0-1</t>
  </si>
  <si>
    <t>R1823MC012</t>
  </si>
  <si>
    <t>2017115R1843BC038c2_0-1</t>
  </si>
  <si>
    <t>R1843BC038</t>
  </si>
  <si>
    <t>2018109R1846MC014c2_0-1</t>
  </si>
  <si>
    <t>R1846MC014</t>
  </si>
  <si>
    <t>&lt;0,20</t>
  </si>
  <si>
    <t>2018109R1865MC015c2_0-1</t>
  </si>
  <si>
    <t>R1865MC015</t>
  </si>
  <si>
    <t>2018109R1869MC016c2_0-1</t>
  </si>
  <si>
    <t>R1869MC016</t>
  </si>
  <si>
    <t>2018109R1872MC019c2_0-1</t>
  </si>
  <si>
    <t>R1872MC019</t>
  </si>
  <si>
    <t>2018109R1878MC021c2_0-1</t>
  </si>
  <si>
    <t>R1878MC021</t>
  </si>
  <si>
    <t>2018109R1887MC023c2_0-1</t>
  </si>
  <si>
    <t>R1887MC023</t>
  </si>
  <si>
    <t>2019106R1951BX01c2_0-2</t>
  </si>
  <si>
    <t>R1951BX01</t>
  </si>
  <si>
    <t>2019106R1965BX02c2_0-2</t>
  </si>
  <si>
    <t>R1965BX02</t>
  </si>
  <si>
    <t>2019106R1994GR37c2_0-2</t>
  </si>
  <si>
    <t>R1994GR37</t>
  </si>
  <si>
    <t>2019115R2028BX04c2_0-2</t>
  </si>
  <si>
    <t>R2028BX04</t>
  </si>
  <si>
    <t>2019115R2056BX06c2_0-2</t>
  </si>
  <si>
    <t>R2056BX06</t>
  </si>
  <si>
    <t>2019115R2057BX07c2_0-2</t>
  </si>
  <si>
    <t>R2057BX07</t>
  </si>
  <si>
    <t>2019115R2108BX10c2_0-2</t>
  </si>
  <si>
    <t>R2108BX10</t>
  </si>
  <si>
    <t>2020104R2132BX04c2_0-2</t>
  </si>
  <si>
    <t>R2132BX04</t>
  </si>
  <si>
    <t>2020104R2183BX06c2_0-2</t>
  </si>
  <si>
    <t>R2183BX06</t>
  </si>
  <si>
    <t>2020104R2229BX09c2_0-2</t>
  </si>
  <si>
    <t>R2229BX09</t>
  </si>
  <si>
    <t>2020110R2242BX58c2_0-2</t>
  </si>
  <si>
    <t>R2242BX58</t>
  </si>
  <si>
    <t>2020110R2270BX59c2_0-2</t>
  </si>
  <si>
    <t>R2270BX59</t>
  </si>
  <si>
    <t>2020110R2276BX60c2_0-2</t>
  </si>
  <si>
    <t>R2276BX60</t>
  </si>
  <si>
    <t>2020110R2338GR120c2_0-2</t>
  </si>
  <si>
    <t>R2338GR120</t>
  </si>
  <si>
    <t>Marine Grunnkart</t>
  </si>
  <si>
    <t>2020P2002002_00-02</t>
  </si>
  <si>
    <t>P2002002</t>
  </si>
  <si>
    <t>2020P2002003_00-02</t>
  </si>
  <si>
    <t>P2002003</t>
  </si>
  <si>
    <t>2020P2002007_00-03</t>
  </si>
  <si>
    <t>P2002007</t>
  </si>
  <si>
    <t>2020P2002009_00-02</t>
  </si>
  <si>
    <t>P2002009</t>
  </si>
  <si>
    <t>2021P2005004_00-02</t>
  </si>
  <si>
    <t>P2005004</t>
  </si>
  <si>
    <t>2021P2005008_00-02</t>
  </si>
  <si>
    <t>P2005008</t>
  </si>
  <si>
    <t>2021P2005012_00-02</t>
  </si>
  <si>
    <t>P2005012</t>
  </si>
  <si>
    <t>2021P2005015_00-02</t>
  </si>
  <si>
    <t>P2005015</t>
  </si>
  <si>
    <t>2021P2009007_00-02</t>
  </si>
  <si>
    <t>P2102007</t>
  </si>
  <si>
    <t>2021P2009008_00-02</t>
  </si>
  <si>
    <t>P2102008</t>
  </si>
  <si>
    <t>2021P2009015_00-02</t>
  </si>
  <si>
    <t>P2102015</t>
  </si>
  <si>
    <t>2021P2009019_00-02</t>
  </si>
  <si>
    <t>P2102019</t>
  </si>
  <si>
    <t>2021103R2438BX06c2_0-2</t>
  </si>
  <si>
    <t>&lt;0,025</t>
  </si>
  <si>
    <t>2021103R2486BX10c2_0-2</t>
  </si>
  <si>
    <t>2021104R2558BX12c2_0-2</t>
  </si>
  <si>
    <t>2021104R2596BX14c2_0-2</t>
  </si>
  <si>
    <t>2021104R2651BX16c2_0-2</t>
  </si>
  <si>
    <t>2021104R2680BX17c2_0-1</t>
  </si>
  <si>
    <t>2021115R2770BX72c2_0-2</t>
  </si>
  <si>
    <t>2021115R2773BX73c2_0-2</t>
  </si>
  <si>
    <t>2021115R2869BX76c2_0-2</t>
  </si>
  <si>
    <t>Clay fraction</t>
  </si>
  <si>
    <t>Silt fraction</t>
  </si>
  <si>
    <t>TOC</t>
  </si>
  <si>
    <t>vol.%</t>
  </si>
  <si>
    <t>wt.%</t>
  </si>
  <si>
    <t>1096MC002</t>
  </si>
  <si>
    <t>2007105R0100MC010c0_00-01</t>
  </si>
  <si>
    <t>2007105R0104MC011c0_00-01</t>
  </si>
  <si>
    <t>2007105R0096MC008c0_00-01</t>
  </si>
  <si>
    <t>2007111R0117MC005c0_00-01</t>
  </si>
  <si>
    <t>2008104R0223MC005c2_00-01</t>
  </si>
  <si>
    <t>2009105R0367MC026c6_00-01</t>
  </si>
  <si>
    <t>2009105R0384MC028c0_00-01</t>
  </si>
  <si>
    <t>2009105R0391MC029c4_00-01</t>
  </si>
  <si>
    <t>2009105R0421MC033c4_00-01</t>
  </si>
  <si>
    <t>2009105R0422BC090c0_00-01</t>
  </si>
  <si>
    <t>2009105R0431MC035c1_00-01</t>
  </si>
  <si>
    <t>2009111R0447BC481c0_00-01</t>
  </si>
  <si>
    <t>2010110R0494MC030c0_00-01</t>
  </si>
  <si>
    <t>2010110R0498MC033c0_00-01</t>
  </si>
  <si>
    <t>2010110R0542MC037c0_00-01</t>
  </si>
  <si>
    <t>2010110R0573MC043c0_00-01</t>
  </si>
  <si>
    <t>2010110R0595MC045c0_00-01</t>
  </si>
  <si>
    <t>2010112R0613MC047c0_00-01</t>
  </si>
  <si>
    <t>2010112R0618MC048c0_00-01</t>
  </si>
  <si>
    <t>2010112R0621MC049c0_00-01</t>
  </si>
  <si>
    <t>2010112R0628MC050c0_00-01</t>
  </si>
  <si>
    <t>2011105R0682MC001c2+4_00-01</t>
  </si>
  <si>
    <t>2011113R0739MC019c0_00-01</t>
  </si>
  <si>
    <t>2011113R0749MC020c0_00-01</t>
  </si>
  <si>
    <t>2012106R0769MC001c4_00-01</t>
  </si>
  <si>
    <t>2013112R1261MC020c2_00-01</t>
  </si>
  <si>
    <t xml:space="preserve">2014106R1298MC037c1_00-01 </t>
  </si>
  <si>
    <t>2014106R1312MC039c1_00-01</t>
  </si>
  <si>
    <t>2014106R1320BC068c1_00-01</t>
  </si>
  <si>
    <t>2014106R1331MC041c1_00-01</t>
  </si>
  <si>
    <t xml:space="preserve">2014208R1349MC416c1_00-01 </t>
  </si>
  <si>
    <t>2015109R1466BC095c1_00-01</t>
  </si>
  <si>
    <t>2015109R1487BC100c1_00-01</t>
  </si>
  <si>
    <t>2015109R1492MC056c1_00-01</t>
  </si>
  <si>
    <t>2015113R1565MC097c1_00-01</t>
  </si>
  <si>
    <t>2016113R1582BC007_00-01</t>
  </si>
  <si>
    <t>2016113R1627BC012_00-01</t>
  </si>
  <si>
    <t>2016113R1649BC016_0-1</t>
  </si>
  <si>
    <t>2016113R1653MC015c5_0-1</t>
  </si>
  <si>
    <t>2016113R1661BC019_0-1</t>
  </si>
  <si>
    <t>2017103R1698MC003c2_0-1</t>
  </si>
  <si>
    <t>2017115R1751MC006c3_0-1</t>
  </si>
  <si>
    <t>2017115R1776MC008c4_0-1</t>
  </si>
  <si>
    <t>2017115R1812MC009c4_0-1</t>
  </si>
  <si>
    <t>2017115R1843BC043_0-2</t>
  </si>
  <si>
    <t>2018109R1846MC014c1_0-1</t>
  </si>
  <si>
    <t>2018109R1865MC015c1_0-1</t>
  </si>
  <si>
    <t>2018109R1869MC016c1_0-1</t>
  </si>
  <si>
    <t>2018109R1872MC019c1_0-1</t>
  </si>
  <si>
    <t>2018109R1878MC021c1_0-1</t>
  </si>
  <si>
    <t>2018109R1887MC023c1_0-1</t>
  </si>
  <si>
    <t>2019106R1951MC001c1_0-1</t>
  </si>
  <si>
    <t>2019106R1965MC002c1_0-1</t>
  </si>
  <si>
    <t>2019106R1994MC003c1_0-1</t>
  </si>
  <si>
    <t>2019115R2028MC005c1_0-1</t>
  </si>
  <si>
    <t>2019115R2056MC006c1_0-1</t>
  </si>
  <si>
    <t>2019115R2057MC008c1_0-1</t>
  </si>
  <si>
    <t>2019115R2108MC009c1_0-1</t>
  </si>
  <si>
    <t>2020104R2132MC006c1_0-1</t>
  </si>
  <si>
    <t>2020104R2183MC009c1_0-1</t>
  </si>
  <si>
    <t>2020104R2229MC010c1_0-1</t>
  </si>
  <si>
    <t>2020110R2242MC012c1_0-1</t>
  </si>
  <si>
    <t>2020110R2270MC013c1_0-1</t>
  </si>
  <si>
    <t>2020110R2276MC014c1_0-1</t>
  </si>
  <si>
    <t>2020110R2338MC017c1_0-1</t>
  </si>
  <si>
    <t>2021103R2438MC05c1_0-1</t>
  </si>
  <si>
    <t>2021103R2486MC07c1_0-1</t>
  </si>
  <si>
    <t>2021104R2558MC09c1_0-1</t>
  </si>
  <si>
    <t>2021104R2596MC12c1_0-1</t>
  </si>
  <si>
    <t>2021104R2651MC14c1_0-1</t>
  </si>
  <si>
    <t>2021104R2680BC17c1_0-2</t>
  </si>
  <si>
    <t>2021115R2770MC17c1_0-1</t>
  </si>
  <si>
    <t>2021115R2773BC75c1_0-1</t>
  </si>
  <si>
    <t>2021115R2869MC19c1_0-1</t>
  </si>
  <si>
    <t>Clay+Silt</t>
  </si>
  <si>
    <t>R2438BX06</t>
  </si>
  <si>
    <t>R2486BX10</t>
  </si>
  <si>
    <t>R2558BX12</t>
  </si>
  <si>
    <t>R2596BX14</t>
  </si>
  <si>
    <t>R2651BX16</t>
  </si>
  <si>
    <t>R2680BX17</t>
  </si>
  <si>
    <t>R2770BX72</t>
  </si>
  <si>
    <t>R2773BX73</t>
  </si>
  <si>
    <t>R2869BX76</t>
  </si>
  <si>
    <t>TOC%</t>
  </si>
  <si>
    <t>Clay+Silt%</t>
  </si>
  <si>
    <t>PCA type: Correlation</t>
  </si>
  <si>
    <t>Standardisation: (n)</t>
  </si>
  <si>
    <t>Type of biplot: Distance biplot / Coefficient = Automatic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</si>
  <si>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</si>
  <si>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</si>
  <si>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</si>
  <si>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</si>
  <si>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</si>
  <si>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</si>
  <si>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</si>
  <si>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</si>
  <si>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</si>
  <si>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Principal Component Analysis:</t>
  </si>
  <si>
    <t>Eigenvalues: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</si>
  <si>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</si>
  <si>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</si>
  <si>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</si>
  <si>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</si>
  <si>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</si>
  <si>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</si>
  <si>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</si>
  <si>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</si>
  <si>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</si>
  <si>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</si>
  <si>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Eigenvalue</t>
  </si>
  <si>
    <t>Variability (%)</t>
  </si>
  <si>
    <t>Cumulative %</t>
  </si>
  <si>
    <t xml:space="preserve"> </t>
  </si>
  <si>
    <t>Eigenvectors:</t>
  </si>
  <si>
    <t>Factor loadings:</t>
  </si>
  <si>
    <t>Correlations between variables and factors:</t>
  </si>
  <si>
    <t>Contribution of the variables (%):</t>
  </si>
  <si>
    <t>Squared cosines of the variables:</t>
  </si>
  <si>
    <t>Values in bold correspond for each variable to the factor for which the squared cosine is the largest</t>
  </si>
  <si>
    <t>Factor scores:</t>
  </si>
  <si>
    <t>Contribution of the observations (%):</t>
  </si>
  <si>
    <t>Squared cosines of the observations:</t>
  </si>
  <si>
    <t>Values in bold correspond for each observation to the factor for which the squared cosine is the largest</t>
  </si>
  <si>
    <t>Sum 10 PFAS</t>
  </si>
  <si>
    <t>Confidence interval (%): 95</t>
  </si>
  <si>
    <t>Tolerance: 0,0001</t>
  </si>
  <si>
    <t>Correlation matrix: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</si>
  <si>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</si>
  <si>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</si>
  <si>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</si>
  <si>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</si>
  <si>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</si>
  <si>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</si>
  <si>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</si>
  <si>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</si>
  <si>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</si>
  <si>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</si>
  <si>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SBC</t>
  </si>
  <si>
    <t>PC</t>
  </si>
  <si>
    <t>Source</t>
  </si>
  <si>
    <t>Sum of squares</t>
  </si>
  <si>
    <t>Mean squares</t>
  </si>
  <si>
    <t>F</t>
  </si>
  <si>
    <t>Pr &gt; F</t>
  </si>
  <si>
    <t>Model</t>
  </si>
  <si>
    <t>Error</t>
  </si>
  <si>
    <t>Corrected Total</t>
  </si>
  <si>
    <t>Computed against model Y=Mean(Y)</t>
  </si>
  <si>
    <t>Value</t>
  </si>
  <si>
    <t>Standard error</t>
  </si>
  <si>
    <t>t</t>
  </si>
  <si>
    <t>Pr &gt; |t|</t>
  </si>
  <si>
    <t>Lower bound (95%)</t>
  </si>
  <si>
    <t>Upper bound (95%)</t>
  </si>
  <si>
    <t>Intercept</t>
  </si>
  <si>
    <t>Observation</t>
  </si>
  <si>
    <t>Weight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</si>
  <si>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</si>
  <si>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</si>
  <si>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</si>
  <si>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</si>
  <si>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</si>
  <si>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</si>
  <si>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</si>
  <si>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</si>
  <si>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</si>
  <si>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</si>
  <si>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</si>
  <si>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</si>
  <si>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</si>
  <si>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</si>
  <si>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</si>
  <si>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</si>
  <si>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</si>
  <si>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</si>
  <si>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</si>
  <si>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</si>
  <si>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</si>
  <si>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</si>
  <si>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</si>
  <si>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</si>
  <si>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</si>
  <si>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</si>
  <si>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</si>
  <si>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</si>
  <si>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</si>
  <si>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</si>
  <si>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</si>
  <si>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</si>
  <si>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</si>
  <si>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</si>
  <si>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</si>
  <si>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</si>
  <si>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</si>
  <si>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</si>
  <si>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</si>
  <si>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</si>
  <si>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</si>
  <si>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</si>
  <si>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</si>
  <si>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</si>
  <si>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</si>
  <si>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</si>
  <si>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</si>
  <si>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</si>
  <si>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</si>
  <si>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</si>
  <si>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</si>
  <si>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</si>
  <si>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</si>
  <si>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</si>
  <si>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</si>
  <si>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</si>
  <si>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</si>
  <si>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</si>
  <si>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</si>
  <si>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</si>
  <si>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</si>
  <si>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</si>
  <si>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</si>
  <si>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</si>
  <si>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</si>
  <si>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</si>
  <si>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</si>
  <si>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</si>
  <si>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</si>
  <si>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</si>
  <si>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</si>
  <si>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</si>
  <si>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</si>
  <si>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</si>
  <si>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</si>
  <si>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</si>
  <si>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</si>
  <si>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</si>
  <si>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</si>
  <si>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</si>
  <si>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</si>
  <si>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</si>
  <si>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</si>
  <si>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</si>
  <si>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</si>
  <si>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</si>
  <si>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</si>
  <si>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</si>
  <si>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Residual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</si>
  <si>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</si>
  <si>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</si>
  <si>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</si>
  <si>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</si>
  <si>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</si>
  <si>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</si>
  <si>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</si>
  <si>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Regression of variable TOC%:</t>
  </si>
  <si>
    <t>Goodness of fit statistics (TOC%):</t>
  </si>
  <si>
    <t>Analysis of variance  (TOC%):</t>
  </si>
  <si>
    <t>Model parameters (TOC%):</t>
  </si>
  <si>
    <t>Equation of the model (TOC%):</t>
  </si>
  <si>
    <t>Standardized coefficients (TOC%):</t>
  </si>
  <si>
    <t>Predictions and residuals (TOC%):</t>
  </si>
  <si>
    <t>Pred(TOC%)</t>
  </si>
  <si>
    <t>:</t>
  </si>
  <si>
    <t>Obs89</t>
  </si>
  <si>
    <t>Obs90</t>
  </si>
  <si>
    <t>Obs91</t>
  </si>
  <si>
    <t>Obs92</t>
  </si>
  <si>
    <t>Obs93</t>
  </si>
  <si>
    <t>Obs94</t>
  </si>
  <si>
    <t>Obs95</t>
  </si>
  <si>
    <t>min</t>
  </si>
  <si>
    <t>snitt</t>
  </si>
  <si>
    <t>med</t>
  </si>
  <si>
    <t>maks</t>
  </si>
  <si>
    <t>SD</t>
  </si>
  <si>
    <t>n</t>
  </si>
  <si>
    <t>Sør</t>
  </si>
  <si>
    <t>Snitt</t>
  </si>
  <si>
    <t>NH</t>
  </si>
  <si>
    <t>BH sør</t>
  </si>
  <si>
    <t>BH sentralt</t>
  </si>
  <si>
    <t>Svalbard</t>
  </si>
  <si>
    <t>R2924</t>
  </si>
  <si>
    <t>BX02</t>
  </si>
  <si>
    <t>SK08</t>
  </si>
  <si>
    <t>R2969</t>
  </si>
  <si>
    <t>BX03</t>
  </si>
  <si>
    <t>RF Ytre</t>
  </si>
  <si>
    <t>R3004</t>
  </si>
  <si>
    <t>BX04</t>
  </si>
  <si>
    <t>SK05</t>
  </si>
  <si>
    <t>R3032</t>
  </si>
  <si>
    <t>BC01</t>
  </si>
  <si>
    <t>SK04</t>
  </si>
  <si>
    <t>R3105</t>
  </si>
  <si>
    <t>BC04</t>
  </si>
  <si>
    <t>Kvitøyrenna</t>
  </si>
  <si>
    <t>Utsira</t>
  </si>
  <si>
    <t>NS04</t>
  </si>
  <si>
    <t>R3165</t>
  </si>
  <si>
    <t>BX9</t>
  </si>
  <si>
    <t>R3184</t>
  </si>
  <si>
    <t>BX13</t>
  </si>
  <si>
    <t>81°24,358207</t>
  </si>
  <si>
    <t>26°57,223432</t>
  </si>
  <si>
    <t>81°29,704633</t>
  </si>
  <si>
    <t>22°10,001817</t>
  </si>
  <si>
    <t>80°23,875287</t>
  </si>
  <si>
    <t>16°06,726741</t>
  </si>
  <si>
    <t>79°39,68’</t>
  </si>
  <si>
    <t>8°57,72’</t>
  </si>
  <si>
    <t>80°29,86’</t>
  </si>
  <si>
    <t>28°57,06’</t>
  </si>
  <si>
    <t>5901,891079 N</t>
  </si>
  <si>
    <t>00441,933488 E</t>
  </si>
  <si>
    <t>58°48,77’</t>
  </si>
  <si>
    <t>10°14,82’</t>
  </si>
  <si>
    <t>X / Quantitative: Workbook = Hele datasettet.xlsx / Sheet = Sheet1 / Range = Sheet1!$Q$180:$Q$275 / 95 rows and 1 column</t>
  </si>
  <si>
    <t>Y / Dependent variables: Workbook = Hele datasettet.xlsx / Sheet = Sheet1 / Range = Sheet1!$R$180:$R$275 / 95 rows and 1 column</t>
  </si>
  <si>
    <t>TOC% = -0,165763507642226+2,18181273661185E-02*Clay+Silt%</t>
  </si>
  <si>
    <r>
      <t>XLSTAT 2020.3.1.1003 - Linear regression - Start time: 03/01/2024 at 15:04:44 / End time: 03/01/2024 at 15:04:45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</si>
  <si>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R2924BX01</t>
  </si>
  <si>
    <t>R2969BX03</t>
  </si>
  <si>
    <t>R3004BX04</t>
  </si>
  <si>
    <t>R3032BX01</t>
  </si>
  <si>
    <t>R3105BX04</t>
  </si>
  <si>
    <t>R3165BX09</t>
  </si>
  <si>
    <t>R3184BX 13</t>
  </si>
  <si>
    <t>n=95</t>
  </si>
  <si>
    <t>min LOQ</t>
  </si>
  <si>
    <t>Sum 9 PFAS</t>
  </si>
  <si>
    <t>Y / Dependent variables: Workbook = Hele datasettet v2.xlsx / Sheet = Sheet1 / Range = Sheet1!$AB$180:$AB$275 / 95 rows and 1 column</t>
  </si>
  <si>
    <t>X / Quantitative: Workbook = Hele datasettet v2.xlsx / Sheet = Sheet1 / Range = Sheet1!$Q$180:$Q$275 / 95 rows and 1 column</t>
  </si>
  <si>
    <t>Regression of variable Sum 9 PFAS:</t>
  </si>
  <si>
    <t>Goodness of fit statistics (Sum 9 PFAS):</t>
  </si>
  <si>
    <t>Analysis of variance  (Sum 9 PFAS):</t>
  </si>
  <si>
    <t>Model parameters (Sum 9 PFAS):</t>
  </si>
  <si>
    <t>Equation of the model (Sum 9 PFAS):</t>
  </si>
  <si>
    <t>Standardized coefficients (Sum 9 PFAS):</t>
  </si>
  <si>
    <t>Predictions and residuals (Sum 9 PFAS):</t>
  </si>
  <si>
    <t>Pred(Sum 9 PFAS)</t>
  </si>
  <si>
    <t>X / Quantitative: Workbook = Hele datasettet v2.xlsx / Sheet = Sheet1 / Range = Sheet1!$R$180:$R$275 / 95 rows and 1 column</t>
  </si>
  <si>
    <t>9PFAS/KS</t>
  </si>
  <si>
    <t>Mud%</t>
  </si>
  <si>
    <t>Y / Dependent variables: Workbook = Hele datasettet v2.xlsx / Sheet = Sheet1 / Range = Sheet1!$AO$180:$AO$275 / 95 rows and 1 column</t>
  </si>
  <si>
    <t>Regression of variable 9PFAS/KS:</t>
  </si>
  <si>
    <t>Goodness of fit statistics (9PFAS/KS):</t>
  </si>
  <si>
    <t>Analysis of variance  (9PFAS/KS):</t>
  </si>
  <si>
    <t>Model parameters (9PFAS/KS):</t>
  </si>
  <si>
    <t>Equation of the model (9PFAS/KS):</t>
  </si>
  <si>
    <t>Standardized coefficients (9PFAS/KS):</t>
  </si>
  <si>
    <t>Predictions and residuals (9PFAS/KS):</t>
  </si>
  <si>
    <t>Pred(9PFAS/KS)</t>
  </si>
  <si>
    <t>Y / Dependent variables: Workbook = Hele datasettet v2.xlsx / Sheet = Sheet1 / Range = Sheet1!$S$180:$S$275 / 95 rows and 1 column</t>
  </si>
  <si>
    <t>Regression of variable PFOS:</t>
  </si>
  <si>
    <t>Goodness of fit statistics (PFOS):</t>
  </si>
  <si>
    <t>Analysis of variance  (PFOS):</t>
  </si>
  <si>
    <t>Model parameters (PFOS):</t>
  </si>
  <si>
    <t>Equation of the model (PFOS):</t>
  </si>
  <si>
    <t>PFOS = 0,169648874696337+0,081191140218144*TOC%</t>
  </si>
  <si>
    <t>Standardized coefficients (PFOS):</t>
  </si>
  <si>
    <t>Predictions and residuals (PFOS):</t>
  </si>
  <si>
    <t>Pred(PFOS)</t>
  </si>
  <si>
    <r>
      <t>XLSTAT 2020.3.1.1003 - Linear regression - Start time: 17/01/2024 at 13:50:59 / End time: 17/01/2024 at 13:51:02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</si>
  <si>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Sheet1!$V$180:$V$275 / 95 rows and 1 column</t>
  </si>
  <si>
    <t>Regression of variable PFOA:</t>
  </si>
  <si>
    <t>Goodness of fit statistics (PFOA):</t>
  </si>
  <si>
    <t>Analysis of variance  (PFOA):</t>
  </si>
  <si>
    <t>Model parameters (PFOA):</t>
  </si>
  <si>
    <t>Equation of the model (PFOA):</t>
  </si>
  <si>
    <t>PFOA = 0,354734626762955-1,15213834586883E-02*TOC%</t>
  </si>
  <si>
    <t>Standardized coefficients (PFOA):</t>
  </si>
  <si>
    <t>Predictions and residuals (PFOA):</t>
  </si>
  <si>
    <t>Pred(PFOA)</t>
  </si>
  <si>
    <r>
      <t>XLSTAT 2020.3.1.1003 - Linear regression - Start time: 17/01/2024 at 13:52:17 / End time: 17/01/2024 at 13:52:18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</si>
  <si>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Sheet1!$W$180:$W$275 / 95 rows and 1 column</t>
  </si>
  <si>
    <t>Regression of variable PFNA:</t>
  </si>
  <si>
    <t>Goodness of fit statistics (PFNA):</t>
  </si>
  <si>
    <t>Analysis of variance  (PFNA):</t>
  </si>
  <si>
    <t>Model parameters (PFNA):</t>
  </si>
  <si>
    <t>Equation of the model (PFNA):</t>
  </si>
  <si>
    <t>PFNA = 0,188547812897916+0,019399537009702*TOC%</t>
  </si>
  <si>
    <t>Standardized coefficients (PFNA):</t>
  </si>
  <si>
    <t>Predictions and residuals (PFNA):</t>
  </si>
  <si>
    <t>Pred(PFNA)</t>
  </si>
  <si>
    <r>
      <t>XLSTAT 2020.3.1.1003 - Linear regression - Start time: 17/01/2024 at 13:54:01 / End time: 17/01/2024 at 13:54:02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</si>
  <si>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Sheet1!$T$180:$T$275 / 95 rows and 1 column</t>
  </si>
  <si>
    <t>Regression of variable PFHxA:</t>
  </si>
  <si>
    <t>Goodness of fit statistics (PFHxA):</t>
  </si>
  <si>
    <t>Analysis of variance  (PFHxA):</t>
  </si>
  <si>
    <t>Model parameters (PFHxA):</t>
  </si>
  <si>
    <t>Equation of the model (PFHxA):</t>
  </si>
  <si>
    <t>PFHxA = 1,19110333784858E-02-4,55918418700731E-04*TOC%</t>
  </si>
  <si>
    <t>Standardized coefficients (PFHxA):</t>
  </si>
  <si>
    <t>Predictions and residuals (PFHxA):</t>
  </si>
  <si>
    <t>Pred(PFHxA)</t>
  </si>
  <si>
    <r>
      <t>XLSTAT 2020.3.1.1003 - Linear regression - Start time: 17/01/2024 at 13:56:44 / End time: 17/01/2024 at 13:56:45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</si>
  <si>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Sheet1!$U$180:$U$275 / 95 rows and 1 column</t>
  </si>
  <si>
    <t>Regression of variable PFHpA:</t>
  </si>
  <si>
    <t>Goodness of fit statistics (PFHpA):</t>
  </si>
  <si>
    <t>Analysis of variance  (PFHpA):</t>
  </si>
  <si>
    <t>Model parameters (PFHpA):</t>
  </si>
  <si>
    <t>Equation of the model (PFHpA):</t>
  </si>
  <si>
    <t>Standardized coefficients (PFHpA):</t>
  </si>
  <si>
    <t>Predictions and residuals (PFHpA):</t>
  </si>
  <si>
    <t>Pred(PFHpA)</t>
  </si>
  <si>
    <t>Y / Dependent variables: Workbook = Hele datasettet v2.xlsx / Sheet = Sheet1 / Range = Sheet1!$X$180:$X$275 / 95 rows and 1 column</t>
  </si>
  <si>
    <t>Regression of variable PFDcA:</t>
  </si>
  <si>
    <t>Goodness of fit statistics (PFDcA):</t>
  </si>
  <si>
    <t>Analysis of variance  (PFDcA):</t>
  </si>
  <si>
    <t>Model parameters (PFDcA):</t>
  </si>
  <si>
    <t>Equation of the model (PFDcA):</t>
  </si>
  <si>
    <t>PFDcA = 1,97074284243366E-02+1,77623610183523E-02*TOC%</t>
  </si>
  <si>
    <t>Standardized coefficients (PFDcA):</t>
  </si>
  <si>
    <t>Predictions and residuals (PFDcA):</t>
  </si>
  <si>
    <t>Pred(PFDcA)</t>
  </si>
  <si>
    <r>
      <t>XLSTAT 2020.3.1.1003 - Linear regression - Start time: 17/01/2024 at 14:01:02 / End time: 17/01/2024 at 14:01:03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</si>
  <si>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Sheet1!$Y$180:$Y$275 / 95 rows and 1 column</t>
  </si>
  <si>
    <t>Regression of variable PFUnA:</t>
  </si>
  <si>
    <t>Goodness of fit statistics (PFUnA):</t>
  </si>
  <si>
    <t>Analysis of variance  (PFUnA):</t>
  </si>
  <si>
    <t>Model parameters (PFUnA):</t>
  </si>
  <si>
    <t>Equation of the model (PFUnA):</t>
  </si>
  <si>
    <t>PFUnA = 2,25554916168906E-02+4,60595565325907E-02*TOC%</t>
  </si>
  <si>
    <t>Standardized coefficients (PFUnA):</t>
  </si>
  <si>
    <t>Predictions and residuals (PFUnA):</t>
  </si>
  <si>
    <t>Pred(PFUnA)</t>
  </si>
  <si>
    <r>
      <t>XLSTAT 2020.3.1.1003 - Linear regression - Start time: 17/01/2024 at 14:02:13 / End time: 17/01/2024 at 14:02:14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</si>
  <si>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Sheet1!$Z$180:$Z$275 / 95 rows and 1 column</t>
  </si>
  <si>
    <t>Regression of variable PFDoA:</t>
  </si>
  <si>
    <t>Goodness of fit statistics (PFDoA):</t>
  </si>
  <si>
    <t>Analysis of variance  (PFDoA):</t>
  </si>
  <si>
    <t>Model parameters (PFDoA):</t>
  </si>
  <si>
    <t>Equation of the model (PFDoA):</t>
  </si>
  <si>
    <t>PFDoA = -1,47604934393619E-02+1,29895787092219E-02*TOC%</t>
  </si>
  <si>
    <t>Standardized coefficients (PFDoA):</t>
  </si>
  <si>
    <t>Predictions and residuals (PFDoA):</t>
  </si>
  <si>
    <t>Pred(PFDoA)</t>
  </si>
  <si>
    <r>
      <t>XLSTAT 2020.3.1.1003 - Linear regression - Start time: 17/01/2024 at 14:03:10 / End time: 17/01/2024 at 14:03:11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</si>
  <si>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Sheet1!$V$270:$V$275 / 6 rows and 1 column</t>
  </si>
  <si>
    <t>X / Quantitative: Workbook = Hele datasettet v2.xlsx / Sheet = Sheet1 / Range = Sheet1!$R$270:$R$275 / 6 rows and 1 column</t>
  </si>
  <si>
    <t>Var1</t>
  </si>
  <si>
    <t>X1</t>
  </si>
  <si>
    <t>Regression of variable Var1:</t>
  </si>
  <si>
    <t>Goodness of fit statistics (Var1):</t>
  </si>
  <si>
    <t>Analysis of variance  (Var1):</t>
  </si>
  <si>
    <t>Model parameters (Var1):</t>
  </si>
  <si>
    <t>Equation of the model (Var1):</t>
  </si>
  <si>
    <t>Var1 = 0,584588456597919-7,08112977299426E-02*X1</t>
  </si>
  <si>
    <t>Standardized coefficients (Var1):</t>
  </si>
  <si>
    <t>Predictions and residuals (Var1):</t>
  </si>
  <si>
    <t>Pred(Var1)</t>
  </si>
  <si>
    <r>
      <t>XLSTAT 2020.3.1.1003 - Linear regression - Start time: 17/01/2024 at 14:58:35 / End time: 17/01/2024 at 14:58:37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</si>
  <si>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Y / Dependent variables: Workbook = Hele datasettet v2.xlsx / Sheet = Sheet1 / Range = Sheet1!$V$247:$V$269 / 23 rows and 1 column</t>
  </si>
  <si>
    <t>X / Quantitative: Workbook = Hele datasettet v2.xlsx / Sheet = Sheet1 / Range = Sheet1!$R$247:$R$269 / 23 rows and 1 column</t>
  </si>
  <si>
    <t>Var1 = 0,357312656699813-7,40658616766165E-02*X1</t>
  </si>
  <si>
    <r>
      <t>XLSTAT 2020.3.1.1003 - Linear regression - Start time: 17/01/2024 at 14:59:54 / End time: 17/01/2024 at 14:59:55</t>
    </r>
    <r>
      <rPr>
        <sz val="11"/>
        <color rgb="FFFFFFFF"/>
        <rFont val="Calibri"/>
        <family val="2"/>
        <scheme val="minor"/>
      </rPr>
      <t xml:space="preserve"> / Microsoft Excel 16.012130</t>
    </r>
  </si>
  <si>
    <t>Model selection: Best model / Adjusted R²</t>
  </si>
  <si>
    <t>Min variables: 1 / Max variables: 1</t>
  </si>
  <si>
    <t>Covariances: Corrections = HC2</t>
  </si>
  <si>
    <t>Summary of the variables selection PFHpA:</t>
  </si>
  <si>
    <t>Nbr. of variables</t>
  </si>
  <si>
    <t>Variables</t>
  </si>
  <si>
    <t>Mallows' Cp</t>
  </si>
  <si>
    <t>Akaike's AIC</t>
  </si>
  <si>
    <t>Schwarz's SBC</t>
  </si>
  <si>
    <t>Amemiya's PC</t>
  </si>
  <si>
    <t>The best model for the selected selection criterion is displayed in blue</t>
  </si>
  <si>
    <t>Press</t>
  </si>
  <si>
    <t>Q²</t>
  </si>
  <si>
    <t>&lt; 0,0001</t>
  </si>
  <si>
    <t>PFHpA = 4,36473720389995E-02-4,47897624225699E-03*TOC%</t>
  </si>
  <si>
    <t>Adjusted Pred.</t>
  </si>
  <si>
    <t>Influence diagnostics (PFHpA):</t>
  </si>
  <si>
    <t>Studentized residuals</t>
  </si>
  <si>
    <t>Deleted</t>
  </si>
  <si>
    <t>StuDeleted</t>
  </si>
  <si>
    <t>Centered leverage</t>
  </si>
  <si>
    <t>Mahalanobis</t>
  </si>
  <si>
    <t>Cook's D</t>
  </si>
  <si>
    <t>CovRatio</t>
  </si>
  <si>
    <t>DFFits</t>
  </si>
  <si>
    <t>DFFits(Std)</t>
  </si>
  <si>
    <t>DFBeta(Intercept)</t>
  </si>
  <si>
    <t>DFBeta_TOC%</t>
  </si>
  <si>
    <t>DFBetaStd(Intercept)</t>
  </si>
  <si>
    <t>DFBetaStd(TOC%)</t>
  </si>
  <si>
    <t>Interpretation (PFHpA):</t>
  </si>
  <si>
    <t>Using the Best model variable selection method, one variable has been retained in the model.</t>
  </si>
  <si>
    <t>Given the R2, 1% of the variability of the dependent variable PFHpA is explained by the explanatory variable.</t>
  </si>
  <si>
    <t>Given the p-value of the F statistic computed in the ANOVA table, and given the significance level of 5%, the information brought by the explanatory variables is not significantly better than what a basic mean would bring. The fact that variables do not bring significant information to the model may be interpreted in different ways: Either the variables do not contribute to the model, or some covariates that would help explaining the variability are missing, or the model is wrong, or the data contain errors.</t>
  </si>
  <si>
    <r>
      <t>XLSTAT 2019.4.1.63305  - Linear regression - Start time: 19/01/2024 at 13:09:59 / End time: 19/01/2024 at 13:10:02</t>
    </r>
    <r>
      <rPr>
        <sz val="11"/>
        <color rgb="FFFFFFFF"/>
        <rFont val="Calibri"/>
        <family val="2"/>
        <scheme val="minor"/>
      </rPr>
      <t xml:space="preserve"> / Microsoft Excel 16.017029</t>
    </r>
  </si>
  <si>
    <t>X / Quantitative: Workbook = Hele datasettet v2.xlsx / Sheet = Sheet1 / Range = 'Sheet1'!$R$180:$R$275 / 95 rows and 1 column</t>
  </si>
  <si>
    <t>Summary of the variables selection Sum 9 PFAS:</t>
  </si>
  <si>
    <t>Sum 9 PFAS = 0,77658183397059+0,178027423286364*TOC%</t>
  </si>
  <si>
    <t>Influence diagnostics (Sum 9 PFAS):</t>
  </si>
  <si>
    <t>Interpretation (Sum 9 PFAS):</t>
  </si>
  <si>
    <t>Given the R2, 4% of the variability of the dependent variable Sum 9 PFAS is explained by the explanatory variable.</t>
  </si>
  <si>
    <r>
      <t>XLSTAT 2019.4.1.63305  - Linear regression - Start time: 19/01/2024 at 13:16:38 / End time: 19/01/2024 at 13:16:41</t>
    </r>
    <r>
      <rPr>
        <sz val="11"/>
        <color rgb="FFFFFFFF"/>
        <rFont val="Calibri"/>
        <family val="2"/>
        <scheme val="minor"/>
      </rPr>
      <t xml:space="preserve"> / Microsoft Excel 16.017029</t>
    </r>
  </si>
  <si>
    <t>Y / Dependent variables: Workbook = Hele datasettet v2.xlsx / Sheet = Sheet1 / Range = 'Sheet1'!$AB$180:$AB$275 / 95 rows and 1 column</t>
  </si>
  <si>
    <t>Sum 9 PFAS = 0,245808548122563+1,09892101551518E-02*Mud%</t>
  </si>
  <si>
    <t>DFBeta_Mud%</t>
  </si>
  <si>
    <t>DFBetaStd(Mud%)</t>
  </si>
  <si>
    <t>Given the R2, 10% of the variability of the dependent variable Sum 9 PFAS is explained by the explanatory variable.</t>
  </si>
  <si>
    <t>Given the p-value of the F statistic computed in the ANOVA table, and given the significance level of 5%, the information brought by the explanatory variables is significantly better than what a basic mean would bring.</t>
  </si>
  <si>
    <r>
      <t>XLSTAT 2019.4.1.63305  - Linear regression - Start time: 19/01/2024 at 14:32:05 / End time: 19/01/2024 at 14:32:07</t>
    </r>
    <r>
      <rPr>
        <sz val="11"/>
        <color rgb="FFFFFFFF"/>
        <rFont val="Calibri"/>
        <family val="2"/>
        <scheme val="minor"/>
      </rPr>
      <t xml:space="preserve"> / Microsoft Excel 16.017029</t>
    </r>
  </si>
  <si>
    <t>DFBeta_degrees</t>
  </si>
  <si>
    <t>DFBetaStd(degrees)</t>
  </si>
  <si>
    <t>X / Quantitative: Workbook = Hele datasettet v2.xlsx / Sheet = Sheet1 / Range = 'Sheet1'!$H$180:$H$275 / 95 rows and 1 column</t>
  </si>
  <si>
    <t>Summary of the variables selection 9PFAS/KS:</t>
  </si>
  <si>
    <t>9PFAS/KS = 1,83916333230326E-02-4,57922170408654E-05*degrees</t>
  </si>
  <si>
    <t>Influence diagnostics (9PFAS/KS):</t>
  </si>
  <si>
    <t>Interpretation (9PFAS/KS):</t>
  </si>
  <si>
    <t>Given the R2, 0% of the variability of the dependent variable 9PFAS/KS is explained by the explanatory variable.</t>
  </si>
  <si>
    <r>
      <t>XLSTAT 2019.4.1.63305  - Linear regression - Start time: 19/01/2024 at 14:36:28 / End time: 19/01/2024 at 14:36:31</t>
    </r>
    <r>
      <rPr>
        <sz val="11"/>
        <color rgb="FFFFFFFF"/>
        <rFont val="Calibri"/>
        <family val="2"/>
        <scheme val="minor"/>
      </rPr>
      <t xml:space="preserve"> / Microsoft Excel 16.017029</t>
    </r>
  </si>
  <si>
    <t>Observations/variables table: Workbook = Hele datasettet v2.xlsx / Sheet = Sheet1 / Range = Sheet1!$Q$180:$AA$275 / 95 rows and 11 columns</t>
  </si>
  <si>
    <t>Observation labels: Workbook = Hele datasettet v2.xlsx / Sheet = Sheet1 / Range = Sheet1!$P$180:$P$275 / 95 rows and 1 column</t>
  </si>
  <si>
    <r>
      <t>XLSTAT 2019.4.1.63305  - Principal Component Analysis (PCA) - Start time: 19/01/2024 at 14:42:01 / End time: 19/01/2024 at 14:42:54</t>
    </r>
    <r>
      <rPr>
        <sz val="11"/>
        <color rgb="FFFFFFFF"/>
        <rFont val="Calibri"/>
        <family val="2"/>
        <scheme val="minor"/>
      </rPr>
      <t xml:space="preserve"> / Microsoft Excel 16.017029</t>
    </r>
  </si>
  <si>
    <t>Y / Dependent variables: Workbook = Hele datasettet v2.xlsx / Sheet = Sheet1 / Range = Sheet1!$AB$270:$AB$275 / 6 rows and 1 column</t>
  </si>
  <si>
    <t>Summary of the variables selection Var1:</t>
  </si>
  <si>
    <t>Var1 = 1,84896014751224+0,133715481540131*X1</t>
  </si>
  <si>
    <t>Influence diagnostics (Var1):</t>
  </si>
  <si>
    <t>DFBeta_X1</t>
  </si>
  <si>
    <t>DFBetaStd(X1)</t>
  </si>
  <si>
    <t>Interpretation (Var1):</t>
  </si>
  <si>
    <t>Given the R2, 2% of the variability of the dependent variable Var1 is explained by the explanatory variable.</t>
  </si>
  <si>
    <r>
      <t>XLSTAT 2019.4.1.63305  - Linear regression - Start time: 22/01/2024 at 10:41:16 / End time: 22/01/2024 at 10:41:18</t>
    </r>
    <r>
      <rPr>
        <sz val="11"/>
        <color rgb="FFFFFFFF"/>
        <rFont val="Calibri"/>
        <family val="2"/>
        <scheme val="minor"/>
      </rPr>
      <t xml:space="preserve"> / Microsoft Excel 16.017126</t>
    </r>
  </si>
  <si>
    <t>Y / Dependent variables: Workbook = Hele datasettet v2.xlsx / Sheet = Sheet1 / Range = Sheet1!$AB$247:$AB$269 / 23 rows and 1 column</t>
  </si>
  <si>
    <t>Var1 = 0,88278644006393-1,25405343116076E-02*X1</t>
  </si>
  <si>
    <t>Given the R2, 0% of the variability of the dependent variable Var1 is explained by the explanatory variable.</t>
  </si>
  <si>
    <r>
      <t>XLSTAT 2019.4.1.63305  - Linear regression - Start time: 22/01/2024 at 10:42:07 / End time: 22/01/2024 at 10:42:10</t>
    </r>
    <r>
      <rPr>
        <sz val="11"/>
        <color rgb="FFFFFFFF"/>
        <rFont val="Calibri"/>
        <family val="2"/>
        <scheme val="minor"/>
      </rPr>
      <t xml:space="preserve"> / Microsoft Excel 16.017126</t>
    </r>
  </si>
  <si>
    <t>Y / Dependent variables: Workbook = Hele datasettet v2.xlsx / Sheet = Sheet1 / Range = Sheet1!$AB$226:$AB$246 / 21 rows and 1 column</t>
  </si>
  <si>
    <t>X / Quantitative: Workbook = Hele datasettet v2.xlsx / Sheet = Sheet1 / Range = Sheet1!$R$226:$R$246 / 21 rows and 1 column</t>
  </si>
  <si>
    <t>Var1 = 0,311318438681206+0,521462892183264*X1</t>
  </si>
  <si>
    <t>Given the R2, 29% of the variability of the dependent variable Var1 is explained by the explanatory variable.</t>
  </si>
  <si>
    <r>
      <t>XLSTAT 2019.4.1.63305  - Linear regression - Start time: 22/01/2024 at 10:42:52 / End time: 22/01/2024 at 10:42:55</t>
    </r>
    <r>
      <rPr>
        <sz val="11"/>
        <color rgb="FFFFFFFF"/>
        <rFont val="Calibri"/>
        <family val="2"/>
        <scheme val="minor"/>
      </rPr>
      <t xml:space="preserve"> / Microsoft Excel 16.017126</t>
    </r>
  </si>
  <si>
    <t>Y / Dependent variables: Workbook = Hele datasettet v2.xlsx / Sheet = Sheet1 / Range = Sheet1!$AB$199:$AB$225 / 27 rows and 1 column</t>
  </si>
  <si>
    <t>X / Quantitative: Workbook = Hele datasettet v2.xlsx / Sheet = Sheet1 / Range = Sheet1!$R$199:$R$225 / 27 rows and 1 column</t>
  </si>
  <si>
    <t>Var1 = 0,95381834536909-4,20115784624298E-02*X1</t>
  </si>
  <si>
    <r>
      <t>XLSTAT 2019.4.1.63305  - Linear regression - Start time: 22/01/2024 at 10:43:47 / End time: 22/01/2024 at 10:43:50</t>
    </r>
    <r>
      <rPr>
        <sz val="11"/>
        <color rgb="FFFFFFFF"/>
        <rFont val="Calibri"/>
        <family val="2"/>
        <scheme val="minor"/>
      </rPr>
      <t xml:space="preserve"> / Microsoft Excel 16.017126</t>
    </r>
  </si>
  <si>
    <t>Y / Dependent variables: Workbook = Hele datasettet v2.xlsx / Sheet = Sheet1 / Range = Sheet1!$AB$181:$AB$198 / 18 rows and 1 column</t>
  </si>
  <si>
    <t>X / Quantitative: Workbook = Hele datasettet v2.xlsx / Sheet = Sheet1 / Range = Sheet1!$R$181:$R$198 / 18 rows and 1 column</t>
  </si>
  <si>
    <t>Var1 = 1,00003530867451+0,197447264624386*X1</t>
  </si>
  <si>
    <t>Given the R2, 1% of the variability of the dependent variable Var1 is explained by the explanatory variable.</t>
  </si>
  <si>
    <r>
      <t>XLSTAT 2019.4.1.63305  - Linear regression - Start time: 22/01/2024 at 10:44:33 / End time: 22/01/2024 at 10:44:35</t>
    </r>
    <r>
      <rPr>
        <sz val="11"/>
        <color rgb="FFFFFFFF"/>
        <rFont val="Calibri"/>
        <family val="2"/>
        <scheme val="minor"/>
      </rPr>
      <t xml:space="preserve"> / Microsoft Excel 16.017126</t>
    </r>
  </si>
  <si>
    <t>PFOS/9PFAS</t>
  </si>
  <si>
    <t>PFOA/9PFAS</t>
  </si>
  <si>
    <t>linear PFOS/Tot PFOS</t>
  </si>
  <si>
    <t>Linear PFOS</t>
  </si>
  <si>
    <t>&lt;LOQ</t>
  </si>
  <si>
    <t>26°57.22’</t>
  </si>
  <si>
    <t>R2924BX02</t>
  </si>
  <si>
    <t>22°10.00’</t>
  </si>
  <si>
    <t>16°06.73’</t>
  </si>
  <si>
    <t>8°57.72’</t>
  </si>
  <si>
    <t>28°57.06’</t>
  </si>
  <si>
    <t>10°14.82’</t>
  </si>
  <si>
    <t>4°41.93’</t>
  </si>
  <si>
    <t>degrees E</t>
  </si>
  <si>
    <t>degrees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</si>
</sst>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"/>
    <numFmt numFmtId="166" formatCode="0.000"/>
    <numFmt numFmtId="167" formatCode="0.00000"/>
    <numFmt numFmtId="168" formatCode="&quot; &quot;#,##0.00&quot; &quot;;&quot;-&quot;#,##0.00&quot; &quot;;&quot; -&quot;#&quot; &quot;;&quot; &quot;@&quot; &quot;"/>
    <numFmt numFmtId="169" formatCode="[&lt;0.0001]&quot;&lt;0,0001&quot;;0.000"/>
  </numFmts>
  <fonts count="25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8"/>
      <color rgb="FF000000"/>
      <name val="Arial"/>
      <family val="2"/>
    </font>
    <font>
      <sz val="10"/>
      <color rgb="FF333333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rgb="FF000000"/>
      <name val="Calibri"/>
      <family val="2"/>
    </font>
    <font>
      <b/>
      <sz val="11"/>
      <color rgb="FFEC5B11"/>
      <name val="Calibri"/>
      <family val="2"/>
      <scheme val="minor"/>
    </font>
    <font>
      <sz val="11"/>
      <color rgb="FF01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9"/>
      <color theme="1"/>
      <name val="Arial"/>
      <family val="2"/>
    </font>
    <font>
      <sz val="6"/>
      <name val="Arial"/>
      <family val="2"/>
    </font>
    <font>
      <b/>
      <i/>
      <sz val="11"/>
      <color theme="1"/>
      <name val="Calibri"/>
      <family val="2"/>
      <scheme val="minor"/>
    </font>
    <font>
      <sz val="11"/>
      <color rgb="FF003CE6"/>
      <name val="Calibri"/>
      <family val="2"/>
      <scheme val="minor"/>
    </font>
    <font>
      <b/>
      <sz val="11"/>
      <color rgb="FF003CE6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rgb="FFFFFF00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000000"/>
      </right>
      <top/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medium">
        <color rgb="FFFFFFFF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C0C0C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7">
    <xf numFmtId="0" fontId="0" fillId="0" borderId="0"/>
    <xf numFmtId="0" fontId="1" fillId="0" borderId="0" applyNumberFormat="0" applyBorder="0" applyProtection="0"/>
    <xf numFmtId="0" fontId="4" fillId="0" borderId="0" applyNumberFormat="0" applyBorder="0" applyProtection="0">
      <alignment vertical="top"/>
    </xf>
    <xf numFmtId="0" fontId="1" fillId="0" borderId="0" applyNumberFormat="0" applyBorder="0" applyProtection="0"/>
    <xf numFmtId="0" fontId="1" fillId="0" borderId="0" applyNumberFormat="0" applyBorder="0" applyProtection="0"/>
    <xf numFmtId="168" fontId="6" fillId="0" borderId="0" applyFont="0" applyFill="0" applyBorder="0" applyAlignment="0" applyProtection="0"/>
    <xf numFmtId="0" fontId="1" fillId="0" borderId="0" applyNumberFormat="0" applyBorder="0" applyProtection="0"/>
  </cellStyleXfs>
  <cellXfs count="741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1" fontId="2" fillId="2" borderId="2" xfId="1" applyNumberFormat="1" applyFont="1" applyFill="1" applyBorder="1" applyAlignment="1">
      <alignment horizontal="left"/>
    </xf>
    <xf numFmtId="164" fontId="2" fillId="2" borderId="4" xfId="1" applyNumberFormat="1" applyFont="1" applyFill="1" applyBorder="1" applyAlignment="1">
      <alignment horizontal="center" vertical="top"/>
    </xf>
    <xf numFmtId="2" fontId="2" fillId="2" borderId="5" xfId="1" applyNumberFormat="1" applyFont="1" applyFill="1" applyBorder="1" applyAlignment="1">
      <alignment horizontal="center" vertical="top"/>
    </xf>
    <xf numFmtId="0" fontId="2" fillId="2" borderId="6" xfId="1" applyFont="1" applyFill="1" applyBorder="1" applyAlignment="1" applyProtection="1">
      <alignment horizontal="center" vertical="top"/>
      <protection locked="0"/>
    </xf>
    <xf numFmtId="0" fontId="2" fillId="2" borderId="4" xfId="1" applyFont="1" applyFill="1" applyBorder="1" applyAlignment="1">
      <alignment horizontal="center" vertical="top"/>
    </xf>
    <xf numFmtId="0" fontId="2" fillId="2" borderId="5" xfId="1" applyFont="1" applyFill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7" xfId="1" applyFont="1" applyFill="1" applyBorder="1" applyAlignment="1">
      <alignment horizontal="center" vertical="top"/>
    </xf>
    <xf numFmtId="0" fontId="2" fillId="2" borderId="8" xfId="1" applyFont="1" applyFill="1" applyBorder="1" applyAlignment="1">
      <alignment horizontal="center" vertical="top"/>
    </xf>
    <xf numFmtId="1" fontId="2" fillId="2" borderId="7" xfId="1" applyNumberFormat="1" applyFont="1" applyFill="1" applyBorder="1" applyAlignment="1">
      <alignment horizontal="center" vertical="top"/>
    </xf>
    <xf numFmtId="1" fontId="2" fillId="2" borderId="8" xfId="1" applyNumberFormat="1" applyFont="1" applyFill="1" applyBorder="1" applyAlignment="1">
      <alignment horizontal="center" vertical="top"/>
    </xf>
    <xf numFmtId="164" fontId="2" fillId="2" borderId="10" xfId="1" applyNumberFormat="1" applyFont="1" applyFill="1" applyBorder="1" applyAlignment="1">
      <alignment horizontal="center" vertical="top"/>
    </xf>
    <xf numFmtId="0" fontId="2" fillId="2" borderId="8" xfId="1" applyFont="1" applyFill="1" applyBorder="1" applyAlignment="1" applyProtection="1">
      <alignment horizontal="center" vertical="top"/>
      <protection locked="0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1" fontId="3" fillId="0" borderId="0" xfId="1" applyNumberFormat="1" applyFont="1" applyAlignment="1">
      <alignment horizontal="center"/>
    </xf>
    <xf numFmtId="164" fontId="3" fillId="0" borderId="0" xfId="2" applyNumberFormat="1" applyFont="1" applyAlignment="1">
      <alignment horizontal="center" vertical="top"/>
    </xf>
    <xf numFmtId="2" fontId="3" fillId="0" borderId="0" xfId="1" applyNumberFormat="1" applyFont="1" applyAlignment="1">
      <alignment horizontal="center"/>
    </xf>
    <xf numFmtId="165" fontId="3" fillId="0" borderId="0" xfId="1" applyNumberFormat="1" applyFont="1" applyAlignment="1">
      <alignment horizontal="center"/>
    </xf>
    <xf numFmtId="2" fontId="3" fillId="0" borderId="9" xfId="1" applyNumberFormat="1" applyFont="1" applyBorder="1" applyAlignment="1">
      <alignment horizontal="center"/>
    </xf>
    <xf numFmtId="2" fontId="3" fillId="0" borderId="3" xfId="1" applyNumberFormat="1" applyFont="1" applyBorder="1" applyAlignment="1">
      <alignment horizontal="center"/>
    </xf>
    <xf numFmtId="164" fontId="3" fillId="0" borderId="12" xfId="2" applyNumberFormat="1" applyFont="1" applyBorder="1" applyAlignment="1">
      <alignment horizontal="center" vertical="top"/>
    </xf>
    <xf numFmtId="0" fontId="3" fillId="0" borderId="12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165" fontId="3" fillId="0" borderId="4" xfId="1" applyNumberFormat="1" applyFont="1" applyBorder="1" applyAlignment="1">
      <alignment horizontal="center"/>
    </xf>
    <xf numFmtId="0" fontId="3" fillId="0" borderId="0" xfId="1" applyFont="1"/>
    <xf numFmtId="164" fontId="3" fillId="0" borderId="12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6" xfId="1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164" fontId="3" fillId="0" borderId="12" xfId="1" applyNumberFormat="1" applyFont="1" applyBorder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164" fontId="3" fillId="0" borderId="12" xfId="1" applyNumberFormat="1" applyFont="1" applyBorder="1" applyAlignment="1">
      <alignment horizontal="center"/>
    </xf>
    <xf numFmtId="164" fontId="3" fillId="0" borderId="0" xfId="1" applyNumberFormat="1" applyFont="1" applyAlignment="1">
      <alignment horizontal="center"/>
    </xf>
    <xf numFmtId="0" fontId="3" fillId="0" borderId="9" xfId="1" applyFont="1" applyBorder="1" applyAlignment="1">
      <alignment horizontal="center"/>
    </xf>
    <xf numFmtId="1" fontId="3" fillId="0" borderId="9" xfId="1" applyNumberFormat="1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6" xfId="0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3" xfId="1" applyFont="1" applyBorder="1" applyAlignment="1">
      <alignment horizontal="left"/>
    </xf>
    <xf numFmtId="0" fontId="3" fillId="0" borderId="3" xfId="1" applyFont="1" applyBorder="1" applyAlignment="1">
      <alignment horizontal="center"/>
    </xf>
    <xf numFmtId="0" fontId="3" fillId="0" borderId="1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12" xfId="3" applyFont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3" fillId="0" borderId="15" xfId="1" applyNumberFormat="1" applyFont="1" applyBorder="1" applyAlignment="1">
      <alignment horizontal="center"/>
    </xf>
    <xf numFmtId="167" fontId="3" fillId="0" borderId="0" xfId="1" applyNumberFormat="1" applyFont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0" xfId="0" applyFont="1"/>
    <xf numFmtId="164" fontId="3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67" fontId="3" fillId="0" borderId="12" xfId="1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/>
    </xf>
    <xf numFmtId="167" fontId="3" fillId="0" borderId="0" xfId="0" applyNumberFormat="1" applyFont="1" applyAlignment="1">
      <alignment horizontal="center"/>
    </xf>
    <xf numFmtId="0" fontId="3" fillId="0" borderId="4" xfId="0" applyFont="1" applyBorder="1"/>
    <xf numFmtId="167" fontId="3" fillId="0" borderId="7" xfId="0" applyNumberFormat="1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0" xfId="0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5" fillId="0" borderId="0" xfId="0" applyFont="1" applyAlignment="1">
      <alignment horizontal="center" vertical="top" wrapText="1"/>
    </xf>
    <xf numFmtId="0" fontId="5" fillId="0" borderId="17" xfId="0" applyFont="1" applyBorder="1" applyAlignment="1">
      <alignment horizontal="center" vertical="top" wrapText="1"/>
    </xf>
    <xf numFmtId="2" fontId="5" fillId="0" borderId="17" xfId="0" applyNumberFormat="1" applyFont="1" applyBorder="1" applyAlignment="1">
      <alignment horizontal="center" vertical="top" wrapText="1"/>
    </xf>
    <xf numFmtId="167" fontId="5" fillId="0" borderId="17" xfId="0" applyNumberFormat="1" applyFont="1" applyBorder="1" applyAlignment="1">
      <alignment horizontal="center" vertical="top" wrapText="1"/>
    </xf>
    <xf numFmtId="2" fontId="5" fillId="0" borderId="0" xfId="0" applyNumberFormat="1" applyFont="1" applyAlignment="1">
      <alignment horizontal="center" vertical="top" wrapText="1"/>
    </xf>
    <xf numFmtId="0" fontId="3" fillId="0" borderId="6" xfId="0" applyFont="1" applyBorder="1" applyAlignment="1">
      <alignment horizontal="center" vertical="center" wrapText="1"/>
    </xf>
    <xf numFmtId="167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left" vertical="center"/>
      <protection locked="0"/>
    </xf>
    <xf numFmtId="0" fontId="3" fillId="0" borderId="0" xfId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1" fontId="3" fillId="0" borderId="9" xfId="1" applyNumberFormat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167" fontId="3" fillId="0" borderId="0" xfId="5" applyNumberFormat="1" applyFont="1" applyFill="1" applyAlignment="1">
      <alignment horizontal="center" vertical="center"/>
    </xf>
    <xf numFmtId="0" fontId="3" fillId="0" borderId="0" xfId="0" applyFont="1" applyAlignment="1" applyProtection="1">
      <alignment vertical="center"/>
      <protection locked="0"/>
    </xf>
    <xf numFmtId="1" fontId="3" fillId="0" borderId="9" xfId="0" applyNumberFormat="1" applyFont="1" applyBorder="1" applyAlignment="1">
      <alignment horizontal="center"/>
    </xf>
    <xf numFmtId="0" fontId="3" fillId="0" borderId="6" xfId="0" applyFont="1" applyBorder="1"/>
    <xf numFmtId="1" fontId="3" fillId="0" borderId="5" xfId="0" applyNumberFormat="1" applyFont="1" applyBorder="1" applyAlignment="1">
      <alignment horizontal="center"/>
    </xf>
    <xf numFmtId="0" fontId="3" fillId="0" borderId="8" xfId="0" applyFont="1" applyBorder="1"/>
    <xf numFmtId="165" fontId="3" fillId="0" borderId="0" xfId="1" applyNumberFormat="1" applyFont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65" fontId="3" fillId="0" borderId="0" xfId="6" applyNumberFormat="1" applyFont="1" applyAlignment="1">
      <alignment horizontal="center" vertical="center"/>
    </xf>
    <xf numFmtId="0" fontId="2" fillId="3" borderId="2" xfId="1" applyFont="1" applyFill="1" applyBorder="1" applyAlignment="1">
      <alignment horizontal="center" vertical="center"/>
    </xf>
    <xf numFmtId="1" fontId="2" fillId="3" borderId="2" xfId="1" applyNumberFormat="1" applyFont="1" applyFill="1" applyBorder="1" applyAlignment="1">
      <alignment horizontal="left" vertical="center"/>
    </xf>
    <xf numFmtId="165" fontId="2" fillId="3" borderId="4" xfId="1" applyNumberFormat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1" fontId="2" fillId="3" borderId="8" xfId="1" applyNumberFormat="1" applyFont="1" applyFill="1" applyBorder="1" applyAlignment="1">
      <alignment horizontal="center" vertical="center"/>
    </xf>
    <xf numFmtId="1" fontId="2" fillId="3" borderId="5" xfId="1" applyNumberFormat="1" applyFont="1" applyFill="1" applyBorder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0" fontId="2" fillId="3" borderId="9" xfId="1" applyFont="1" applyFill="1" applyBorder="1" applyAlignment="1">
      <alignment horizontal="center" vertical="center"/>
    </xf>
    <xf numFmtId="0" fontId="3" fillId="4" borderId="11" xfId="1" applyFont="1" applyFill="1" applyBorder="1" applyAlignment="1">
      <alignment horizontal="center" vertical="center"/>
    </xf>
    <xf numFmtId="0" fontId="3" fillId="4" borderId="9" xfId="1" applyFont="1" applyFill="1" applyBorder="1" applyAlignment="1">
      <alignment horizontal="center" vertical="center"/>
    </xf>
    <xf numFmtId="1" fontId="3" fillId="4" borderId="2" xfId="1" applyNumberFormat="1" applyFont="1" applyFill="1" applyBorder="1" applyAlignment="1">
      <alignment horizontal="center" vertical="center"/>
    </xf>
    <xf numFmtId="1" fontId="3" fillId="4" borderId="11" xfId="1" applyNumberFormat="1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1" fontId="3" fillId="4" borderId="6" xfId="1" applyNumberFormat="1" applyFont="1" applyFill="1" applyBorder="1" applyAlignment="1">
      <alignment horizontal="center" vertical="center"/>
    </xf>
    <xf numFmtId="1" fontId="3" fillId="4" borderId="9" xfId="1" applyNumberFormat="1" applyFont="1" applyFill="1" applyBorder="1" applyAlignment="1">
      <alignment horizontal="center" vertical="center"/>
    </xf>
    <xf numFmtId="165" fontId="3" fillId="4" borderId="0" xfId="1" applyNumberFormat="1" applyFont="1" applyFill="1" applyAlignment="1">
      <alignment horizontal="center" vertical="center"/>
    </xf>
    <xf numFmtId="0" fontId="3" fillId="4" borderId="6" xfId="0" applyFont="1" applyFill="1" applyBorder="1" applyAlignment="1" applyProtection="1">
      <alignment horizontal="center" vertical="center"/>
      <protection locked="0"/>
    </xf>
    <xf numFmtId="165" fontId="3" fillId="4" borderId="0" xfId="0" applyNumberFormat="1" applyFont="1" applyFill="1" applyAlignment="1">
      <alignment horizontal="center" vertical="center"/>
    </xf>
    <xf numFmtId="0" fontId="3" fillId="4" borderId="9" xfId="0" applyFont="1" applyFill="1" applyBorder="1" applyAlignment="1" applyProtection="1">
      <alignment horizontal="center" vertical="center"/>
      <protection locked="0"/>
    </xf>
    <xf numFmtId="2" fontId="3" fillId="4" borderId="9" xfId="1" applyNumberFormat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 vertical="center"/>
    </xf>
    <xf numFmtId="165" fontId="3" fillId="4" borderId="3" xfId="0" applyNumberFormat="1" applyFont="1" applyFill="1" applyBorder="1" applyAlignment="1">
      <alignment horizontal="center" vertical="center" wrapText="1"/>
    </xf>
    <xf numFmtId="2" fontId="3" fillId="4" borderId="11" xfId="1" applyNumberFormat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3" fillId="4" borderId="0" xfId="1" applyFont="1" applyFill="1" applyAlignment="1">
      <alignment horizontal="center" vertical="center"/>
    </xf>
    <xf numFmtId="2" fontId="3" fillId="4" borderId="0" xfId="0" applyNumberFormat="1" applyFont="1" applyFill="1" applyAlignment="1">
      <alignment horizontal="center" vertical="center" wrapText="1"/>
    </xf>
    <xf numFmtId="0" fontId="3" fillId="4" borderId="6" xfId="3" applyFont="1" applyFill="1" applyBorder="1" applyAlignment="1">
      <alignment horizontal="center" vertical="center"/>
    </xf>
    <xf numFmtId="2" fontId="3" fillId="4" borderId="0" xfId="1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2" fontId="0" fillId="4" borderId="9" xfId="0" applyNumberFormat="1" applyFill="1" applyBorder="1" applyAlignment="1">
      <alignment horizontal="center" vertical="center"/>
    </xf>
    <xf numFmtId="0" fontId="3" fillId="4" borderId="3" xfId="6" applyFont="1" applyFill="1" applyBorder="1" applyAlignment="1">
      <alignment horizontal="center" vertical="center"/>
    </xf>
    <xf numFmtId="0" fontId="3" fillId="4" borderId="0" xfId="6" applyFont="1" applyFill="1" applyAlignment="1">
      <alignment horizontal="center" vertical="center"/>
    </xf>
    <xf numFmtId="165" fontId="3" fillId="4" borderId="0" xfId="4" applyNumberFormat="1" applyFont="1" applyFill="1" applyAlignment="1">
      <alignment horizontal="center" vertical="center"/>
    </xf>
    <xf numFmtId="0" fontId="3" fillId="4" borderId="0" xfId="4" applyFont="1" applyFill="1" applyAlignment="1">
      <alignment horizontal="center" vertical="center"/>
    </xf>
    <xf numFmtId="1" fontId="3" fillId="4" borderId="0" xfId="1" applyNumberFormat="1" applyFont="1" applyFill="1" applyAlignment="1">
      <alignment horizontal="center" vertical="center"/>
    </xf>
    <xf numFmtId="2" fontId="3" fillId="4" borderId="9" xfId="0" applyNumberFormat="1" applyFont="1" applyFill="1" applyBorder="1" applyAlignment="1">
      <alignment horizontal="center" vertical="center"/>
    </xf>
    <xf numFmtId="166" fontId="3" fillId="4" borderId="9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2" fontId="3" fillId="4" borderId="0" xfId="1" applyNumberFormat="1" applyFont="1" applyFill="1" applyAlignment="1">
      <alignment horizontal="center" vertical="center" wrapText="1"/>
    </xf>
    <xf numFmtId="0" fontId="3" fillId="4" borderId="0" xfId="0" applyFont="1" applyFill="1"/>
    <xf numFmtId="2" fontId="1" fillId="4" borderId="0" xfId="0" applyNumberFormat="1" applyFont="1" applyFill="1" applyAlignment="1">
      <alignment horizontal="center"/>
    </xf>
    <xf numFmtId="2" fontId="1" fillId="4" borderId="0" xfId="4" applyNumberFormat="1" applyFill="1" applyAlignment="1">
      <alignment horizontal="center"/>
    </xf>
    <xf numFmtId="0" fontId="1" fillId="4" borderId="0" xfId="0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9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3" fillId="4" borderId="19" xfId="0" applyFont="1" applyFill="1" applyBorder="1"/>
    <xf numFmtId="0" fontId="3" fillId="4" borderId="18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2" fontId="1" fillId="4" borderId="19" xfId="4" applyNumberFormat="1" applyFill="1" applyBorder="1" applyAlignment="1">
      <alignment horizontal="center"/>
    </xf>
    <xf numFmtId="2" fontId="0" fillId="4" borderId="19" xfId="0" applyNumberFormat="1" applyFill="1" applyBorder="1" applyAlignment="1">
      <alignment horizontal="center"/>
    </xf>
    <xf numFmtId="2" fontId="0" fillId="4" borderId="11" xfId="0" applyNumberFormat="1" applyFill="1" applyBorder="1" applyAlignment="1">
      <alignment horizontal="center" vertical="center"/>
    </xf>
    <xf numFmtId="2" fontId="3" fillId="4" borderId="11" xfId="0" applyNumberFormat="1" applyFont="1" applyFill="1" applyBorder="1" applyAlignment="1">
      <alignment horizontal="center" vertical="center"/>
    </xf>
    <xf numFmtId="166" fontId="3" fillId="4" borderId="11" xfId="0" applyNumberFormat="1" applyFont="1" applyFill="1" applyBorder="1" applyAlignment="1">
      <alignment horizontal="center" vertical="center" wrapText="1"/>
    </xf>
    <xf numFmtId="166" fontId="3" fillId="4" borderId="9" xfId="0" applyNumberFormat="1" applyFont="1" applyFill="1" applyBorder="1" applyAlignment="1">
      <alignment horizontal="center" vertical="center" wrapText="1"/>
    </xf>
    <xf numFmtId="166" fontId="3" fillId="4" borderId="16" xfId="0" applyNumberFormat="1" applyFont="1" applyFill="1" applyBorder="1" applyAlignment="1">
      <alignment horizontal="center" wrapText="1"/>
    </xf>
    <xf numFmtId="2" fontId="3" fillId="4" borderId="16" xfId="0" applyNumberFormat="1" applyFont="1" applyFill="1" applyBorder="1" applyAlignment="1">
      <alignment horizontal="center" wrapText="1"/>
    </xf>
    <xf numFmtId="2" fontId="3" fillId="4" borderId="20" xfId="0" applyNumberFormat="1" applyFont="1" applyFill="1" applyBorder="1" applyAlignment="1">
      <alignment horizontal="center" wrapText="1"/>
    </xf>
    <xf numFmtId="165" fontId="3" fillId="4" borderId="0" xfId="1" applyNumberFormat="1" applyFont="1" applyFill="1" applyBorder="1" applyAlignment="1">
      <alignment horizontal="center" vertical="center"/>
    </xf>
    <xf numFmtId="165" fontId="3" fillId="4" borderId="19" xfId="1" applyNumberFormat="1" applyFont="1" applyFill="1" applyBorder="1" applyAlignment="1">
      <alignment horizontal="center" vertical="center"/>
    </xf>
    <xf numFmtId="0" fontId="3" fillId="5" borderId="0" xfId="1" applyFont="1" applyFill="1"/>
    <xf numFmtId="0" fontId="3" fillId="5" borderId="0" xfId="1" applyFont="1" applyFill="1" applyAlignment="1">
      <alignment horizontal="center"/>
    </xf>
    <xf numFmtId="1" fontId="3" fillId="5" borderId="0" xfId="1" applyNumberFormat="1" applyFont="1" applyFill="1" applyAlignment="1">
      <alignment horizontal="center"/>
    </xf>
    <xf numFmtId="164" fontId="3" fillId="5" borderId="12" xfId="0" applyNumberFormat="1" applyFont="1" applyFill="1" applyBorder="1" applyAlignment="1">
      <alignment horizontal="center"/>
    </xf>
    <xf numFmtId="164" fontId="3" fillId="5" borderId="0" xfId="0" applyNumberFormat="1" applyFont="1" applyFill="1" applyAlignment="1">
      <alignment horizontal="center"/>
    </xf>
    <xf numFmtId="2" fontId="3" fillId="5" borderId="0" xfId="1" applyNumberFormat="1" applyFont="1" applyFill="1" applyAlignment="1">
      <alignment horizontal="center"/>
    </xf>
    <xf numFmtId="0" fontId="3" fillId="5" borderId="12" xfId="1" applyFont="1" applyFill="1" applyBorder="1" applyAlignment="1">
      <alignment horizontal="center"/>
    </xf>
    <xf numFmtId="0" fontId="3" fillId="5" borderId="9" xfId="1" applyFont="1" applyFill="1" applyBorder="1" applyAlignment="1">
      <alignment horizontal="center" vertical="center"/>
    </xf>
    <xf numFmtId="1" fontId="3" fillId="5" borderId="2" xfId="1" applyNumberFormat="1" applyFont="1" applyFill="1" applyBorder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1" fontId="3" fillId="5" borderId="6" xfId="1" applyNumberFormat="1" applyFont="1" applyFill="1" applyBorder="1" applyAlignment="1">
      <alignment horizontal="center" vertical="center"/>
    </xf>
    <xf numFmtId="1" fontId="3" fillId="5" borderId="9" xfId="1" applyNumberFormat="1" applyFont="1" applyFill="1" applyBorder="1" applyAlignment="1">
      <alignment horizontal="center" vertical="center"/>
    </xf>
    <xf numFmtId="164" fontId="3" fillId="5" borderId="12" xfId="2" applyNumberFormat="1" applyFont="1" applyFill="1" applyBorder="1" applyAlignment="1">
      <alignment horizontal="center" vertical="top"/>
    </xf>
    <xf numFmtId="164" fontId="3" fillId="5" borderId="0" xfId="2" applyNumberFormat="1" applyFont="1" applyFill="1" applyAlignment="1">
      <alignment horizontal="center" vertical="top"/>
    </xf>
    <xf numFmtId="164" fontId="3" fillId="5" borderId="12" xfId="1" applyNumberFormat="1" applyFont="1" applyFill="1" applyBorder="1" applyAlignment="1">
      <alignment horizontal="center" vertical="center"/>
    </xf>
    <xf numFmtId="164" fontId="3" fillId="5" borderId="0" xfId="1" applyNumberFormat="1" applyFont="1" applyFill="1" applyAlignment="1">
      <alignment horizontal="center" vertical="center"/>
    </xf>
    <xf numFmtId="164" fontId="3" fillId="5" borderId="12" xfId="1" applyNumberFormat="1" applyFont="1" applyFill="1" applyBorder="1" applyAlignment="1">
      <alignment horizontal="center"/>
    </xf>
    <xf numFmtId="164" fontId="3" fillId="5" borderId="0" xfId="1" applyNumberFormat="1" applyFont="1" applyFill="1" applyAlignment="1">
      <alignment horizontal="center"/>
    </xf>
    <xf numFmtId="1" fontId="3" fillId="5" borderId="9" xfId="1" applyNumberFormat="1" applyFont="1" applyFill="1" applyBorder="1" applyAlignment="1">
      <alignment horizontal="center"/>
    </xf>
    <xf numFmtId="2" fontId="3" fillId="5" borderId="9" xfId="1" applyNumberFormat="1" applyFont="1" applyFill="1" applyBorder="1" applyAlignment="1">
      <alignment horizontal="center"/>
    </xf>
    <xf numFmtId="0" fontId="3" fillId="5" borderId="6" xfId="0" applyFont="1" applyFill="1" applyBorder="1" applyAlignment="1" applyProtection="1">
      <alignment horizontal="center" vertical="center"/>
      <protection locked="0"/>
    </xf>
    <xf numFmtId="2" fontId="3" fillId="5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left"/>
    </xf>
    <xf numFmtId="0" fontId="3" fillId="5" borderId="0" xfId="0" applyFont="1" applyFill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3" xfId="1" applyFont="1" applyFill="1" applyBorder="1" applyAlignment="1">
      <alignment horizontal="left"/>
    </xf>
    <xf numFmtId="0" fontId="3" fillId="5" borderId="3" xfId="1" applyFont="1" applyFill="1" applyBorder="1" applyAlignment="1">
      <alignment horizontal="center"/>
    </xf>
    <xf numFmtId="0" fontId="3" fillId="5" borderId="11" xfId="1" applyFont="1" applyFill="1" applyBorder="1" applyAlignment="1">
      <alignment horizontal="center"/>
    </xf>
    <xf numFmtId="2" fontId="3" fillId="5" borderId="3" xfId="1" applyNumberFormat="1" applyFont="1" applyFill="1" applyBorder="1" applyAlignment="1">
      <alignment horizontal="center"/>
    </xf>
    <xf numFmtId="0" fontId="3" fillId="5" borderId="2" xfId="1" applyFont="1" applyFill="1" applyBorder="1" applyAlignment="1">
      <alignment horizontal="center"/>
    </xf>
    <xf numFmtId="0" fontId="3" fillId="5" borderId="11" xfId="1" applyFont="1" applyFill="1" applyBorder="1" applyAlignment="1">
      <alignment horizontal="center"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0" xfId="1" applyFont="1" applyFill="1" applyAlignment="1">
      <alignment horizontal="left"/>
    </xf>
    <xf numFmtId="0" fontId="3" fillId="5" borderId="9" xfId="1" applyFont="1" applyFill="1" applyBorder="1" applyAlignment="1">
      <alignment horizontal="center"/>
    </xf>
    <xf numFmtId="0" fontId="3" fillId="5" borderId="6" xfId="1" applyFont="1" applyFill="1" applyBorder="1" applyAlignment="1">
      <alignment horizontal="center"/>
    </xf>
    <xf numFmtId="0" fontId="3" fillId="5" borderId="6" xfId="1" applyFont="1" applyFill="1" applyBorder="1" applyAlignment="1">
      <alignment horizontal="center" vertical="center"/>
    </xf>
    <xf numFmtId="0" fontId="3" fillId="5" borderId="12" xfId="3" applyFont="1" applyFill="1" applyBorder="1" applyAlignment="1">
      <alignment horizontal="left"/>
    </xf>
    <xf numFmtId="0" fontId="3" fillId="5" borderId="6" xfId="3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2" fontId="3" fillId="5" borderId="15" xfId="1" applyNumberFormat="1" applyFont="1" applyFill="1" applyBorder="1" applyAlignment="1">
      <alignment horizontal="center"/>
    </xf>
    <xf numFmtId="167" fontId="3" fillId="5" borderId="0" xfId="1" applyNumberFormat="1" applyFont="1" applyFill="1" applyAlignment="1">
      <alignment horizontal="center"/>
    </xf>
    <xf numFmtId="0" fontId="3" fillId="5" borderId="0" xfId="0" applyFont="1" applyFill="1"/>
    <xf numFmtId="164" fontId="3" fillId="5" borderId="1" xfId="0" applyNumberFormat="1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167" fontId="3" fillId="5" borderId="12" xfId="1" applyNumberFormat="1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167" fontId="3" fillId="5" borderId="12" xfId="0" applyNumberFormat="1" applyFont="1" applyFill="1" applyBorder="1" applyAlignment="1">
      <alignment horizontal="center"/>
    </xf>
    <xf numFmtId="167" fontId="3" fillId="5" borderId="0" xfId="0" applyNumberFormat="1" applyFont="1" applyFill="1" applyAlignment="1">
      <alignment horizontal="center"/>
    </xf>
    <xf numFmtId="0" fontId="3" fillId="5" borderId="11" xfId="0" applyFont="1" applyFill="1" applyBorder="1" applyAlignment="1">
      <alignment horizontal="center"/>
    </xf>
    <xf numFmtId="1" fontId="3" fillId="5" borderId="0" xfId="1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 wrapText="1"/>
    </xf>
    <xf numFmtId="0" fontId="5" fillId="5" borderId="17" xfId="0" applyFont="1" applyFill="1" applyBorder="1" applyAlignment="1">
      <alignment horizontal="center" vertical="top" wrapText="1"/>
    </xf>
    <xf numFmtId="2" fontId="5" fillId="5" borderId="17" xfId="0" applyNumberFormat="1" applyFont="1" applyFill="1" applyBorder="1" applyAlignment="1">
      <alignment horizontal="center" vertical="top" wrapText="1"/>
    </xf>
    <xf numFmtId="167" fontId="5" fillId="5" borderId="17" xfId="0" applyNumberFormat="1" applyFont="1" applyFill="1" applyBorder="1" applyAlignment="1">
      <alignment horizontal="center" vertical="top" wrapText="1"/>
    </xf>
    <xf numFmtId="2" fontId="5" fillId="5" borderId="0" xfId="0" applyNumberFormat="1" applyFont="1" applyFill="1" applyAlignment="1">
      <alignment horizontal="center" vertical="top" wrapText="1"/>
    </xf>
    <xf numFmtId="0" fontId="3" fillId="5" borderId="0" xfId="0" applyFont="1" applyFill="1" applyAlignment="1">
      <alignment horizontal="center" vertical="center"/>
    </xf>
    <xf numFmtId="0" fontId="3" fillId="5" borderId="6" xfId="0" applyFont="1" applyFill="1" applyBorder="1" applyAlignment="1">
      <alignment horizontal="center" vertical="center" wrapText="1"/>
    </xf>
    <xf numFmtId="167" fontId="3" fillId="5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3" fillId="5" borderId="0" xfId="0" applyFont="1" applyFill="1" applyAlignment="1" applyProtection="1">
      <alignment horizontal="left" vertical="center"/>
      <protection locked="0"/>
    </xf>
    <xf numFmtId="0" fontId="3" fillId="5" borderId="0" xfId="1" applyFont="1" applyFill="1" applyAlignment="1">
      <alignment horizontal="center" vertical="center"/>
    </xf>
    <xf numFmtId="2" fontId="3" fillId="5" borderId="0" xfId="0" applyNumberFormat="1" applyFont="1" applyFill="1" applyAlignment="1">
      <alignment horizontal="center" vertical="center"/>
    </xf>
    <xf numFmtId="0" fontId="3" fillId="5" borderId="9" xfId="0" applyFont="1" applyFill="1" applyBorder="1" applyAlignment="1" applyProtection="1">
      <alignment horizontal="center" vertical="center"/>
      <protection locked="0"/>
    </xf>
    <xf numFmtId="167" fontId="3" fillId="5" borderId="0" xfId="5" applyNumberFormat="1" applyFont="1" applyFill="1" applyAlignment="1">
      <alignment horizontal="center" vertical="center"/>
    </xf>
    <xf numFmtId="0" fontId="3" fillId="5" borderId="0" xfId="0" applyFont="1" applyFill="1" applyAlignment="1" applyProtection="1">
      <alignment vertical="center"/>
      <protection locked="0"/>
    </xf>
    <xf numFmtId="166" fontId="3" fillId="5" borderId="0" xfId="0" applyNumberFormat="1" applyFont="1" applyFill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1" fontId="3" fillId="5" borderId="9" xfId="0" applyNumberFormat="1" applyFont="1" applyFill="1" applyBorder="1" applyAlignment="1">
      <alignment horizontal="center"/>
    </xf>
    <xf numFmtId="0" fontId="3" fillId="5" borderId="6" xfId="0" applyFont="1" applyFill="1" applyBorder="1"/>
    <xf numFmtId="0" fontId="3" fillId="5" borderId="4" xfId="0" applyFont="1" applyFill="1" applyBorder="1"/>
    <xf numFmtId="0" fontId="3" fillId="5" borderId="4" xfId="1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 vertical="center"/>
    </xf>
    <xf numFmtId="167" fontId="3" fillId="5" borderId="7" xfId="0" applyNumberFormat="1" applyFont="1" applyFill="1" applyBorder="1" applyAlignment="1">
      <alignment horizontal="center"/>
    </xf>
    <xf numFmtId="167" fontId="3" fillId="5" borderId="4" xfId="0" applyNumberFormat="1" applyFont="1" applyFill="1" applyBorder="1" applyAlignment="1">
      <alignment horizontal="center"/>
    </xf>
    <xf numFmtId="1" fontId="3" fillId="5" borderId="5" xfId="0" applyNumberFormat="1" applyFont="1" applyFill="1" applyBorder="1" applyAlignment="1">
      <alignment horizontal="center"/>
    </xf>
    <xf numFmtId="0" fontId="3" fillId="5" borderId="8" xfId="0" applyFont="1" applyFill="1" applyBorder="1"/>
    <xf numFmtId="0" fontId="3" fillId="5" borderId="19" xfId="0" applyFont="1" applyFill="1" applyBorder="1"/>
    <xf numFmtId="0" fontId="3" fillId="5" borderId="18" xfId="0" applyFont="1" applyFill="1" applyBorder="1" applyAlignment="1">
      <alignment horizontal="center" vertical="center"/>
    </xf>
    <xf numFmtId="0" fontId="3" fillId="5" borderId="19" xfId="0" applyFont="1" applyFill="1" applyBorder="1" applyAlignment="1">
      <alignment horizontal="center" vertical="center"/>
    </xf>
    <xf numFmtId="165" fontId="3" fillId="5" borderId="3" xfId="1" applyNumberFormat="1" applyFont="1" applyFill="1" applyBorder="1" applyAlignment="1">
      <alignment horizontal="center" vertical="center"/>
    </xf>
    <xf numFmtId="165" fontId="3" fillId="5" borderId="0" xfId="1" applyNumberFormat="1" applyFont="1" applyFill="1" applyAlignment="1">
      <alignment horizontal="center" vertical="center"/>
    </xf>
    <xf numFmtId="165" fontId="3" fillId="5" borderId="0" xfId="1" applyNumberFormat="1" applyFont="1" applyFill="1" applyBorder="1" applyAlignment="1">
      <alignment horizontal="center" vertical="center"/>
    </xf>
    <xf numFmtId="165" fontId="3" fillId="5" borderId="0" xfId="0" applyNumberFormat="1" applyFont="1" applyFill="1" applyAlignment="1">
      <alignment horizontal="center" vertical="center"/>
    </xf>
    <xf numFmtId="2" fontId="3" fillId="5" borderId="9" xfId="1" applyNumberFormat="1" applyFont="1" applyFill="1" applyBorder="1" applyAlignment="1">
      <alignment horizontal="center" vertical="center"/>
    </xf>
    <xf numFmtId="165" fontId="3" fillId="5" borderId="3" xfId="0" applyNumberFormat="1" applyFont="1" applyFill="1" applyBorder="1" applyAlignment="1">
      <alignment horizontal="center" vertical="center" wrapText="1"/>
    </xf>
    <xf numFmtId="2" fontId="3" fillId="5" borderId="11" xfId="1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2" fontId="3" fillId="5" borderId="0" xfId="0" applyNumberFormat="1" applyFont="1" applyFill="1" applyAlignment="1">
      <alignment horizontal="center" vertical="center" wrapText="1"/>
    </xf>
    <xf numFmtId="2" fontId="3" fillId="5" borderId="0" xfId="1" applyNumberFormat="1" applyFont="1" applyFill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2" fontId="0" fillId="5" borderId="11" xfId="0" applyNumberFormat="1" applyFill="1" applyBorder="1" applyAlignment="1">
      <alignment horizontal="center" vertical="center"/>
    </xf>
    <xf numFmtId="2" fontId="0" fillId="5" borderId="9" xfId="0" applyNumberFormat="1" applyFill="1" applyBorder="1" applyAlignment="1">
      <alignment horizontal="center" vertical="center"/>
    </xf>
    <xf numFmtId="0" fontId="3" fillId="5" borderId="3" xfId="6" applyFont="1" applyFill="1" applyBorder="1" applyAlignment="1">
      <alignment horizontal="center" vertical="center"/>
    </xf>
    <xf numFmtId="165" fontId="3" fillId="5" borderId="0" xfId="6" applyNumberFormat="1" applyFont="1" applyFill="1" applyAlignment="1">
      <alignment horizontal="center" vertical="center"/>
    </xf>
    <xf numFmtId="0" fontId="3" fillId="5" borderId="0" xfId="6" applyFont="1" applyFill="1" applyAlignment="1">
      <alignment horizontal="center" vertical="center"/>
    </xf>
    <xf numFmtId="165" fontId="3" fillId="5" borderId="0" xfId="4" applyNumberFormat="1" applyFont="1" applyFill="1" applyAlignment="1">
      <alignment horizontal="center" vertical="center"/>
    </xf>
    <xf numFmtId="0" fontId="3" fillId="5" borderId="0" xfId="4" applyFont="1" applyFill="1" applyAlignment="1">
      <alignment horizontal="center" vertical="center"/>
    </xf>
    <xf numFmtId="2" fontId="3" fillId="5" borderId="11" xfId="0" applyNumberFormat="1" applyFont="1" applyFill="1" applyBorder="1" applyAlignment="1">
      <alignment horizontal="center" vertical="center"/>
    </xf>
    <xf numFmtId="2" fontId="3" fillId="5" borderId="9" xfId="0" applyNumberFormat="1" applyFont="1" applyFill="1" applyBorder="1" applyAlignment="1">
      <alignment horizontal="center" vertical="center"/>
    </xf>
    <xf numFmtId="166" fontId="3" fillId="5" borderId="9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6" fontId="3" fillId="5" borderId="11" xfId="0" applyNumberFormat="1" applyFont="1" applyFill="1" applyBorder="1" applyAlignment="1">
      <alignment horizontal="center" vertical="center" wrapText="1"/>
    </xf>
    <xf numFmtId="166" fontId="3" fillId="5" borderId="9" xfId="0" applyNumberFormat="1" applyFont="1" applyFill="1" applyBorder="1" applyAlignment="1">
      <alignment horizontal="center" vertical="center" wrapText="1"/>
    </xf>
    <xf numFmtId="2" fontId="3" fillId="5" borderId="0" xfId="1" applyNumberFormat="1" applyFont="1" applyFill="1" applyAlignment="1">
      <alignment horizontal="center" vertical="center" wrapText="1"/>
    </xf>
    <xf numFmtId="2" fontId="1" fillId="5" borderId="0" xfId="0" applyNumberFormat="1" applyFont="1" applyFill="1" applyAlignment="1">
      <alignment horizontal="center"/>
    </xf>
    <xf numFmtId="2" fontId="1" fillId="5" borderId="0" xfId="4" applyNumberFormat="1" applyFill="1" applyAlignment="1">
      <alignment horizontal="center"/>
    </xf>
    <xf numFmtId="166" fontId="3" fillId="5" borderId="16" xfId="0" applyNumberFormat="1" applyFont="1" applyFill="1" applyBorder="1" applyAlignment="1">
      <alignment horizontal="center" wrapText="1"/>
    </xf>
    <xf numFmtId="0" fontId="1" fillId="5" borderId="0" xfId="0" applyFont="1" applyFill="1" applyAlignment="1">
      <alignment horizontal="center"/>
    </xf>
    <xf numFmtId="2" fontId="3" fillId="5" borderId="16" xfId="0" applyNumberFormat="1" applyFont="1" applyFill="1" applyBorder="1" applyAlignment="1">
      <alignment horizontal="center" wrapText="1"/>
    </xf>
    <xf numFmtId="2" fontId="0" fillId="5" borderId="0" xfId="0" applyNumberFormat="1" applyFill="1" applyAlignment="1">
      <alignment horizontal="center"/>
    </xf>
    <xf numFmtId="2" fontId="1" fillId="5" borderId="19" xfId="4" applyNumberFormat="1" applyFill="1" applyBorder="1" applyAlignment="1">
      <alignment horizontal="center"/>
    </xf>
    <xf numFmtId="2" fontId="0" fillId="5" borderId="19" xfId="0" applyNumberFormat="1" applyFill="1" applyBorder="1" applyAlignment="1">
      <alignment horizontal="center"/>
    </xf>
    <xf numFmtId="2" fontId="3" fillId="5" borderId="20" xfId="0" applyNumberFormat="1" applyFont="1" applyFill="1" applyBorder="1" applyAlignment="1">
      <alignment horizontal="center" wrapText="1"/>
    </xf>
    <xf numFmtId="166" fontId="3" fillId="5" borderId="0" xfId="0" applyNumberFormat="1" applyFont="1" applyFill="1" applyAlignment="1">
      <alignment horizontal="center"/>
    </xf>
    <xf numFmtId="165" fontId="3" fillId="5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166" fontId="3" fillId="5" borderId="0" xfId="0" applyNumberFormat="1" applyFont="1" applyFill="1" applyAlignment="1">
      <alignment horizontal="right"/>
    </xf>
    <xf numFmtId="165" fontId="3" fillId="5" borderId="0" xfId="1" applyNumberFormat="1" applyFont="1" applyFill="1" applyAlignment="1">
      <alignment horizontal="center"/>
    </xf>
    <xf numFmtId="165" fontId="3" fillId="5" borderId="4" xfId="1" applyNumberFormat="1" applyFont="1" applyFill="1" applyBorder="1" applyAlignment="1">
      <alignment horizontal="center"/>
    </xf>
    <xf numFmtId="2" fontId="3" fillId="5" borderId="4" xfId="0" applyNumberFormat="1" applyFont="1" applyFill="1" applyBorder="1" applyAlignment="1">
      <alignment horizontal="center"/>
    </xf>
    <xf numFmtId="2" fontId="8" fillId="5" borderId="0" xfId="0" applyNumberFormat="1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0" xfId="0" applyFont="1" applyFill="1" applyAlignment="1">
      <alignment horizontal="center" vertical="center"/>
    </xf>
    <xf numFmtId="0" fontId="7" fillId="0" borderId="0" xfId="0" applyFont="1"/>
    <xf numFmtId="0" fontId="9" fillId="0" borderId="0" xfId="0" applyFont="1"/>
    <xf numFmtId="49" fontId="0" fillId="0" borderId="0" xfId="0" applyNumberFormat="1"/>
    <xf numFmtId="0" fontId="0" fillId="0" borderId="24" xfId="0" applyBorder="1" applyAlignment="1">
      <alignment horizontal="center" vertical="center"/>
    </xf>
    <xf numFmtId="49" fontId="0" fillId="0" borderId="24" xfId="0" applyNumberFormat="1" applyBorder="1" applyAlignment="1">
      <alignment horizontal="center" vertical="center" wrapText="1"/>
    </xf>
    <xf numFmtId="49" fontId="0" fillId="0" borderId="25" xfId="0" applyNumberFormat="1" applyBorder="1"/>
    <xf numFmtId="49" fontId="0" fillId="0" borderId="26" xfId="0" applyNumberFormat="1" applyBorder="1"/>
    <xf numFmtId="166" fontId="0" fillId="0" borderId="25" xfId="0" applyNumberFormat="1" applyBorder="1"/>
    <xf numFmtId="166" fontId="0" fillId="0" borderId="0" xfId="0" applyNumberFormat="1"/>
    <xf numFmtId="166" fontId="0" fillId="0" borderId="26" xfId="0" applyNumberFormat="1" applyBorder="1"/>
    <xf numFmtId="166" fontId="7" fillId="0" borderId="26" xfId="0" applyNumberFormat="1" applyFont="1" applyBorder="1"/>
    <xf numFmtId="0" fontId="11" fillId="0" borderId="0" xfId="0" applyFont="1"/>
    <xf numFmtId="2" fontId="0" fillId="0" borderId="0" xfId="0" applyNumberFormat="1"/>
    <xf numFmtId="49" fontId="13" fillId="0" borderId="25" xfId="0" applyNumberFormat="1" applyFont="1" applyBorder="1"/>
    <xf numFmtId="0" fontId="13" fillId="0" borderId="25" xfId="0" applyFont="1" applyBorder="1"/>
    <xf numFmtId="0" fontId="0" fillId="0" borderId="26" xfId="0" applyBorder="1"/>
    <xf numFmtId="166" fontId="13" fillId="0" borderId="25" xfId="0" applyNumberFormat="1" applyFont="1" applyBorder="1"/>
    <xf numFmtId="49" fontId="13" fillId="0" borderId="24" xfId="0" applyNumberFormat="1" applyFont="1" applyBorder="1" applyAlignment="1">
      <alignment horizontal="center" vertical="center" wrapText="1"/>
    </xf>
    <xf numFmtId="49" fontId="13" fillId="0" borderId="26" xfId="0" applyNumberFormat="1" applyFont="1" applyBorder="1"/>
    <xf numFmtId="166" fontId="13" fillId="0" borderId="26" xfId="0" applyNumberFormat="1" applyFont="1" applyBorder="1"/>
    <xf numFmtId="0" fontId="7" fillId="0" borderId="25" xfId="0" applyFont="1" applyBorder="1"/>
    <xf numFmtId="0" fontId="14" fillId="0" borderId="26" xfId="0" applyFont="1" applyBorder="1"/>
    <xf numFmtId="49" fontId="0" fillId="0" borderId="24" xfId="0" applyNumberFormat="1" applyBorder="1"/>
    <xf numFmtId="0" fontId="0" fillId="0" borderId="25" xfId="0" applyBorder="1"/>
    <xf numFmtId="49" fontId="0" fillId="0" borderId="27" xfId="0" applyNumberFormat="1" applyBorder="1"/>
    <xf numFmtId="166" fontId="0" fillId="0" borderId="27" xfId="0" applyNumberFormat="1" applyBorder="1"/>
    <xf numFmtId="0" fontId="0" fillId="6" borderId="0" xfId="0" applyFill="1" applyAlignment="1">
      <alignment horizontal="center"/>
    </xf>
    <xf numFmtId="165" fontId="0" fillId="0" borderId="0" xfId="0" applyNumberFormat="1"/>
    <xf numFmtId="0" fontId="3" fillId="7" borderId="0" xfId="0" applyFont="1" applyFill="1" applyAlignment="1" applyProtection="1">
      <alignment horizontal="left" vertical="center"/>
      <protection locked="0"/>
    </xf>
    <xf numFmtId="0" fontId="3" fillId="7" borderId="0" xfId="0" applyFont="1" applyFill="1" applyAlignment="1">
      <alignment horizontal="center"/>
    </xf>
    <xf numFmtId="0" fontId="3" fillId="7" borderId="0" xfId="1" applyFont="1" applyFill="1" applyAlignment="1">
      <alignment horizontal="center" vertical="center"/>
    </xf>
    <xf numFmtId="1" fontId="3" fillId="7" borderId="0" xfId="1" applyNumberFormat="1" applyFont="1" applyFill="1" applyAlignment="1">
      <alignment horizontal="center" vertical="center"/>
    </xf>
    <xf numFmtId="1" fontId="3" fillId="7" borderId="9" xfId="1" applyNumberFormat="1" applyFont="1" applyFill="1" applyBorder="1" applyAlignment="1">
      <alignment horizontal="center" vertical="center"/>
    </xf>
    <xf numFmtId="167" fontId="3" fillId="7" borderId="0" xfId="0" applyNumberFormat="1" applyFont="1" applyFill="1" applyAlignment="1">
      <alignment horizontal="center" vertical="center"/>
    </xf>
    <xf numFmtId="2" fontId="3" fillId="7" borderId="0" xfId="0" applyNumberFormat="1" applyFont="1" applyFill="1" applyAlignment="1">
      <alignment horizontal="center" vertical="center"/>
    </xf>
    <xf numFmtId="0" fontId="0" fillId="7" borderId="0" xfId="0" applyFill="1"/>
    <xf numFmtId="0" fontId="3" fillId="7" borderId="9" xfId="0" applyFont="1" applyFill="1" applyBorder="1" applyAlignment="1" applyProtection="1">
      <alignment horizontal="center" vertical="center"/>
      <protection locked="0"/>
    </xf>
    <xf numFmtId="1" fontId="3" fillId="7" borderId="6" xfId="1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5" fontId="3" fillId="7" borderId="0" xfId="1" applyNumberFormat="1" applyFont="1" applyFill="1" applyBorder="1" applyAlignment="1">
      <alignment horizontal="center" vertical="center"/>
    </xf>
    <xf numFmtId="0" fontId="3" fillId="7" borderId="6" xfId="1" applyFont="1" applyFill="1" applyBorder="1" applyAlignment="1">
      <alignment horizontal="center" vertical="center"/>
    </xf>
    <xf numFmtId="1" fontId="3" fillId="7" borderId="21" xfId="0" applyNumberFormat="1" applyFont="1" applyFill="1" applyBorder="1" applyAlignment="1">
      <alignment horizontal="center"/>
    </xf>
    <xf numFmtId="2" fontId="3" fillId="7" borderId="21" xfId="0" applyNumberFormat="1" applyFont="1" applyFill="1" applyBorder="1" applyAlignment="1">
      <alignment horizontal="center"/>
    </xf>
    <xf numFmtId="2" fontId="0" fillId="7" borderId="0" xfId="0" applyNumberFormat="1" applyFill="1"/>
    <xf numFmtId="165" fontId="3" fillId="7" borderId="0" xfId="0" applyNumberFormat="1" applyFont="1" applyFill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2" fontId="15" fillId="7" borderId="28" xfId="0" applyNumberFormat="1" applyFont="1" applyFill="1" applyBorder="1" applyAlignment="1">
      <alignment horizontal="left" wrapText="1"/>
    </xf>
    <xf numFmtId="0" fontId="0" fillId="7" borderId="21" xfId="0" applyFill="1" applyBorder="1" applyAlignment="1">
      <alignment horizontal="center"/>
    </xf>
    <xf numFmtId="166" fontId="0" fillId="7" borderId="0" xfId="0" applyNumberFormat="1" applyFill="1" applyAlignment="1">
      <alignment horizontal="right"/>
    </xf>
    <xf numFmtId="0" fontId="0" fillId="7" borderId="19" xfId="0" applyFill="1" applyBorder="1"/>
    <xf numFmtId="0" fontId="0" fillId="7" borderId="29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2" fontId="15" fillId="7" borderId="32" xfId="0" applyNumberFormat="1" applyFont="1" applyFill="1" applyBorder="1" applyAlignment="1">
      <alignment horizontal="left" wrapText="1"/>
    </xf>
    <xf numFmtId="166" fontId="0" fillId="7" borderId="19" xfId="0" applyNumberFormat="1" applyFill="1" applyBorder="1"/>
    <xf numFmtId="2" fontId="0" fillId="7" borderId="19" xfId="0" applyNumberFormat="1" applyFill="1" applyBorder="1"/>
    <xf numFmtId="0" fontId="3" fillId="8" borderId="0" xfId="1" applyFont="1" applyFill="1"/>
    <xf numFmtId="0" fontId="3" fillId="8" borderId="0" xfId="1" applyFont="1" applyFill="1" applyAlignment="1">
      <alignment horizontal="center"/>
    </xf>
    <xf numFmtId="1" fontId="3" fillId="8" borderId="0" xfId="1" applyNumberFormat="1" applyFont="1" applyFill="1" applyAlignment="1">
      <alignment horizontal="center"/>
    </xf>
    <xf numFmtId="164" fontId="3" fillId="8" borderId="12" xfId="1" applyNumberFormat="1" applyFont="1" applyFill="1" applyBorder="1" applyAlignment="1">
      <alignment horizontal="center"/>
    </xf>
    <xf numFmtId="164" fontId="3" fillId="8" borderId="0" xfId="1" applyNumberFormat="1" applyFont="1" applyFill="1" applyAlignment="1">
      <alignment horizontal="center"/>
    </xf>
    <xf numFmtId="2" fontId="3" fillId="8" borderId="0" xfId="1" applyNumberFormat="1" applyFont="1" applyFill="1" applyAlignment="1">
      <alignment horizontal="center"/>
    </xf>
    <xf numFmtId="0" fontId="0" fillId="8" borderId="0" xfId="0" applyFill="1"/>
    <xf numFmtId="0" fontId="3" fillId="8" borderId="9" xfId="1" applyFont="1" applyFill="1" applyBorder="1" applyAlignment="1">
      <alignment horizontal="center" vertical="center"/>
    </xf>
    <xf numFmtId="1" fontId="3" fillId="8" borderId="6" xfId="1" applyNumberFormat="1" applyFont="1" applyFill="1" applyBorder="1" applyAlignment="1">
      <alignment horizontal="center" vertical="center"/>
    </xf>
    <xf numFmtId="1" fontId="3" fillId="8" borderId="9" xfId="1" applyNumberFormat="1" applyFont="1" applyFill="1" applyBorder="1" applyAlignment="1">
      <alignment horizontal="center" vertical="center"/>
    </xf>
    <xf numFmtId="165" fontId="3" fillId="8" borderId="0" xfId="1" applyNumberFormat="1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65" fontId="3" fillId="8" borderId="0" xfId="1" applyNumberFormat="1" applyFont="1" applyFill="1" applyBorder="1" applyAlignment="1">
      <alignment horizontal="center" vertical="center"/>
    </xf>
    <xf numFmtId="0" fontId="3" fillId="8" borderId="0" xfId="1" applyFont="1" applyFill="1" applyBorder="1" applyAlignment="1">
      <alignment horizontal="center" vertical="center"/>
    </xf>
    <xf numFmtId="0" fontId="3" fillId="8" borderId="12" xfId="1" applyFont="1" applyFill="1" applyBorder="1" applyAlignment="1">
      <alignment horizontal="center"/>
    </xf>
    <xf numFmtId="0" fontId="3" fillId="8" borderId="21" xfId="0" applyFont="1" applyFill="1" applyBorder="1" applyAlignment="1">
      <alignment horizontal="center"/>
    </xf>
    <xf numFmtId="1" fontId="3" fillId="8" borderId="21" xfId="0" applyNumberFormat="1" applyFont="1" applyFill="1" applyBorder="1" applyAlignment="1">
      <alignment horizontal="center"/>
    </xf>
    <xf numFmtId="2" fontId="0" fillId="8" borderId="0" xfId="0" applyNumberFormat="1" applyFill="1"/>
    <xf numFmtId="2" fontId="3" fillId="8" borderId="21" xfId="0" applyNumberFormat="1" applyFont="1" applyFill="1" applyBorder="1" applyAlignment="1">
      <alignment horizontal="center"/>
    </xf>
    <xf numFmtId="164" fontId="3" fillId="8" borderId="12" xfId="0" applyNumberFormat="1" applyFont="1" applyFill="1" applyBorder="1" applyAlignment="1">
      <alignment horizontal="center"/>
    </xf>
    <xf numFmtId="164" fontId="3" fillId="8" borderId="0" xfId="0" applyNumberFormat="1" applyFont="1" applyFill="1" applyAlignment="1">
      <alignment horizontal="center"/>
    </xf>
    <xf numFmtId="1" fontId="3" fillId="8" borderId="9" xfId="1" applyNumberFormat="1" applyFont="1" applyFill="1" applyBorder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8" borderId="6" xfId="0" applyFont="1" applyFill="1" applyBorder="1" applyAlignment="1" applyProtection="1">
      <alignment horizontal="center" vertical="center"/>
      <protection locked="0"/>
    </xf>
    <xf numFmtId="165" fontId="3" fillId="8" borderId="0" xfId="0" applyNumberFormat="1" applyFont="1" applyFill="1" applyAlignment="1">
      <alignment horizontal="center" vertical="center"/>
    </xf>
    <xf numFmtId="0" fontId="3" fillId="8" borderId="0" xfId="0" applyFont="1" applyFill="1" applyAlignment="1">
      <alignment horizontal="left"/>
    </xf>
    <xf numFmtId="0" fontId="3" fillId="8" borderId="0" xfId="0" applyFont="1" applyFill="1" applyAlignment="1">
      <alignment horizontal="center"/>
    </xf>
    <xf numFmtId="0" fontId="3" fillId="8" borderId="9" xfId="0" applyFont="1" applyFill="1" applyBorder="1" applyAlignment="1">
      <alignment horizontal="center"/>
    </xf>
    <xf numFmtId="2" fontId="3" fillId="8" borderId="0" xfId="1" applyNumberFormat="1" applyFont="1" applyFill="1" applyBorder="1" applyAlignment="1">
      <alignment horizontal="center" vertical="center"/>
    </xf>
    <xf numFmtId="0" fontId="3" fillId="8" borderId="0" xfId="0" applyFont="1" applyFill="1"/>
    <xf numFmtId="0" fontId="3" fillId="8" borderId="0" xfId="0" applyFont="1" applyFill="1" applyAlignment="1">
      <alignment horizontal="center" vertical="center"/>
    </xf>
    <xf numFmtId="166" fontId="3" fillId="8" borderId="3" xfId="0" applyNumberFormat="1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167" fontId="3" fillId="8" borderId="0" xfId="0" applyNumberFormat="1" applyFont="1" applyFill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/>
    </xf>
    <xf numFmtId="0" fontId="3" fillId="8" borderId="0" xfId="0" applyFont="1" applyFill="1" applyAlignment="1" applyProtection="1">
      <alignment horizontal="left" vertical="center"/>
      <protection locked="0"/>
    </xf>
    <xf numFmtId="0" fontId="3" fillId="8" borderId="0" xfId="1" applyFont="1" applyFill="1" applyAlignment="1">
      <alignment horizontal="center" vertical="center"/>
    </xf>
    <xf numFmtId="1" fontId="3" fillId="8" borderId="0" xfId="1" applyNumberFormat="1" applyFont="1" applyFill="1" applyAlignment="1">
      <alignment horizontal="center" vertical="center"/>
    </xf>
    <xf numFmtId="2" fontId="3" fillId="8" borderId="0" xfId="0" applyNumberFormat="1" applyFont="1" applyFill="1" applyAlignment="1">
      <alignment horizontal="center" vertical="center"/>
    </xf>
    <xf numFmtId="0" fontId="3" fillId="8" borderId="9" xfId="0" applyFont="1" applyFill="1" applyBorder="1" applyAlignment="1" applyProtection="1">
      <alignment horizontal="center" vertical="center"/>
      <protection locked="0"/>
    </xf>
    <xf numFmtId="2" fontId="3" fillId="8" borderId="0" xfId="0" applyNumberFormat="1" applyFont="1" applyFill="1" applyAlignment="1">
      <alignment horizontal="center" vertical="center" wrapText="1"/>
    </xf>
    <xf numFmtId="0" fontId="3" fillId="8" borderId="6" xfId="1" applyFont="1" applyFill="1" applyBorder="1" applyAlignment="1">
      <alignment horizontal="center" vertical="center"/>
    </xf>
    <xf numFmtId="167" fontId="3" fillId="8" borderId="0" xfId="5" applyNumberFormat="1" applyFont="1" applyFill="1" applyAlignment="1">
      <alignment horizontal="center" vertical="center"/>
    </xf>
    <xf numFmtId="166" fontId="3" fillId="8" borderId="21" xfId="0" applyNumberFormat="1" applyFont="1" applyFill="1" applyBorder="1" applyAlignment="1">
      <alignment horizontal="center"/>
    </xf>
    <xf numFmtId="167" fontId="3" fillId="8" borderId="12" xfId="0" applyNumberFormat="1" applyFont="1" applyFill="1" applyBorder="1" applyAlignment="1">
      <alignment horizontal="center"/>
    </xf>
    <xf numFmtId="167" fontId="3" fillId="8" borderId="0" xfId="0" applyNumberFormat="1" applyFont="1" applyFill="1" applyAlignment="1">
      <alignment horizontal="center"/>
    </xf>
    <xf numFmtId="1" fontId="3" fillId="8" borderId="9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2" fontId="1" fillId="8" borderId="0" xfId="0" applyNumberFormat="1" applyFont="1" applyFill="1" applyAlignment="1">
      <alignment horizontal="center"/>
    </xf>
    <xf numFmtId="2" fontId="1" fillId="8" borderId="0" xfId="4" applyNumberFormat="1" applyFill="1" applyAlignment="1">
      <alignment horizontal="center"/>
    </xf>
    <xf numFmtId="166" fontId="3" fillId="8" borderId="22" xfId="0" applyNumberFormat="1" applyFont="1" applyFill="1" applyBorder="1" applyAlignment="1">
      <alignment horizontal="center" wrapText="1"/>
    </xf>
    <xf numFmtId="0" fontId="3" fillId="8" borderId="6" xfId="0" applyFont="1" applyFill="1" applyBorder="1"/>
    <xf numFmtId="0" fontId="1" fillId="8" borderId="0" xfId="0" applyFont="1" applyFill="1" applyAlignment="1">
      <alignment horizontal="center"/>
    </xf>
    <xf numFmtId="2" fontId="3" fillId="8" borderId="22" xfId="0" applyNumberFormat="1" applyFont="1" applyFill="1" applyBorder="1" applyAlignment="1">
      <alignment horizontal="center" wrapText="1"/>
    </xf>
    <xf numFmtId="0" fontId="3" fillId="8" borderId="19" xfId="0" applyFont="1" applyFill="1" applyBorder="1"/>
    <xf numFmtId="0" fontId="3" fillId="8" borderId="19" xfId="1" applyFont="1" applyFill="1" applyBorder="1" applyAlignment="1">
      <alignment horizontal="center"/>
    </xf>
    <xf numFmtId="0" fontId="3" fillId="8" borderId="19" xfId="0" applyFont="1" applyFill="1" applyBorder="1" applyAlignment="1">
      <alignment horizontal="center"/>
    </xf>
    <xf numFmtId="0" fontId="3" fillId="8" borderId="19" xfId="0" applyFont="1" applyFill="1" applyBorder="1" applyAlignment="1">
      <alignment horizontal="center" vertical="center"/>
    </xf>
    <xf numFmtId="167" fontId="3" fillId="8" borderId="33" xfId="0" applyNumberFormat="1" applyFont="1" applyFill="1" applyBorder="1" applyAlignment="1">
      <alignment horizontal="center"/>
    </xf>
    <xf numFmtId="167" fontId="3" fillId="8" borderId="19" xfId="0" applyNumberFormat="1" applyFont="1" applyFill="1" applyBorder="1" applyAlignment="1">
      <alignment horizontal="center"/>
    </xf>
    <xf numFmtId="1" fontId="3" fillId="8" borderId="29" xfId="0" applyNumberFormat="1" applyFont="1" applyFill="1" applyBorder="1" applyAlignment="1">
      <alignment horizontal="center"/>
    </xf>
    <xf numFmtId="0" fontId="0" fillId="8" borderId="19" xfId="0" applyFill="1" applyBorder="1"/>
    <xf numFmtId="0" fontId="3" fillId="8" borderId="18" xfId="0" applyFont="1" applyFill="1" applyBorder="1" applyAlignment="1">
      <alignment horizontal="center" vertical="center"/>
    </xf>
    <xf numFmtId="0" fontId="1" fillId="8" borderId="19" xfId="0" applyFont="1" applyFill="1" applyBorder="1" applyAlignment="1">
      <alignment horizontal="center"/>
    </xf>
    <xf numFmtId="165" fontId="3" fillId="8" borderId="19" xfId="1" applyNumberFormat="1" applyFont="1" applyFill="1" applyBorder="1" applyAlignment="1">
      <alignment horizontal="center" vertical="center"/>
    </xf>
    <xf numFmtId="166" fontId="3" fillId="8" borderId="23" xfId="0" applyNumberFormat="1" applyFont="1" applyFill="1" applyBorder="1" applyAlignment="1">
      <alignment horizontal="center" wrapText="1"/>
    </xf>
    <xf numFmtId="0" fontId="3" fillId="8" borderId="18" xfId="0" applyFont="1" applyFill="1" applyBorder="1"/>
    <xf numFmtId="2" fontId="0" fillId="8" borderId="19" xfId="0" applyNumberFormat="1" applyFill="1" applyBorder="1"/>
    <xf numFmtId="0" fontId="3" fillId="9" borderId="0" xfId="1" applyFont="1" applyFill="1"/>
    <xf numFmtId="0" fontId="3" fillId="9" borderId="0" xfId="1" applyFont="1" applyFill="1" applyAlignment="1">
      <alignment horizontal="center"/>
    </xf>
    <xf numFmtId="1" fontId="3" fillId="9" borderId="0" xfId="1" applyNumberFormat="1" applyFont="1" applyFill="1" applyAlignment="1">
      <alignment horizontal="center"/>
    </xf>
    <xf numFmtId="164" fontId="3" fillId="9" borderId="12" xfId="0" applyNumberFormat="1" applyFont="1" applyFill="1" applyBorder="1" applyAlignment="1">
      <alignment horizontal="center"/>
    </xf>
    <xf numFmtId="164" fontId="3" fillId="9" borderId="0" xfId="0" applyNumberFormat="1" applyFont="1" applyFill="1" applyAlignment="1">
      <alignment horizontal="center"/>
    </xf>
    <xf numFmtId="2" fontId="3" fillId="9" borderId="0" xfId="1" applyNumberFormat="1" applyFont="1" applyFill="1" applyAlignment="1">
      <alignment horizontal="center"/>
    </xf>
    <xf numFmtId="0" fontId="0" fillId="9" borderId="0" xfId="0" applyFill="1"/>
    <xf numFmtId="0" fontId="3" fillId="9" borderId="9" xfId="1" applyFont="1" applyFill="1" applyBorder="1" applyAlignment="1">
      <alignment horizontal="center" vertical="center"/>
    </xf>
    <xf numFmtId="1" fontId="3" fillId="9" borderId="2" xfId="1" applyNumberFormat="1" applyFont="1" applyFill="1" applyBorder="1" applyAlignment="1">
      <alignment horizontal="center" vertical="center"/>
    </xf>
    <xf numFmtId="1" fontId="3" fillId="9" borderId="11" xfId="1" applyNumberFormat="1" applyFont="1" applyFill="1" applyBorder="1" applyAlignment="1">
      <alignment horizontal="center" vertical="center"/>
    </xf>
    <xf numFmtId="165" fontId="3" fillId="9" borderId="3" xfId="1" applyNumberFormat="1" applyFont="1" applyFill="1" applyBorder="1" applyAlignment="1">
      <alignment horizontal="center" vertical="center"/>
    </xf>
    <xf numFmtId="0" fontId="3" fillId="9" borderId="3" xfId="1" applyFont="1" applyFill="1" applyBorder="1" applyAlignment="1">
      <alignment horizontal="center" vertical="center"/>
    </xf>
    <xf numFmtId="0" fontId="3" fillId="9" borderId="12" xfId="1" applyFont="1" applyFill="1" applyBorder="1" applyAlignment="1">
      <alignment horizontal="center"/>
    </xf>
    <xf numFmtId="2" fontId="3" fillId="9" borderId="21" xfId="0" applyNumberFormat="1" applyFont="1" applyFill="1" applyBorder="1" applyAlignment="1">
      <alignment horizontal="center"/>
    </xf>
    <xf numFmtId="1" fontId="3" fillId="9" borderId="21" xfId="0" applyNumberFormat="1" applyFont="1" applyFill="1" applyBorder="1" applyAlignment="1">
      <alignment horizontal="center"/>
    </xf>
    <xf numFmtId="2" fontId="0" fillId="9" borderId="0" xfId="0" applyNumberFormat="1" applyFill="1"/>
    <xf numFmtId="1" fontId="3" fillId="9" borderId="6" xfId="1" applyNumberFormat="1" applyFont="1" applyFill="1" applyBorder="1" applyAlignment="1">
      <alignment horizontal="center" vertical="center"/>
    </xf>
    <xf numFmtId="1" fontId="3" fillId="9" borderId="9" xfId="1" applyNumberFormat="1" applyFont="1" applyFill="1" applyBorder="1" applyAlignment="1">
      <alignment horizontal="center" vertical="center"/>
    </xf>
    <xf numFmtId="165" fontId="3" fillId="9" borderId="0" xfId="1" applyNumberFormat="1" applyFont="1" applyFill="1" applyAlignment="1">
      <alignment horizontal="center" vertical="center"/>
    </xf>
    <xf numFmtId="165" fontId="3" fillId="9" borderId="0" xfId="1" applyNumberFormat="1" applyFont="1" applyFill="1" applyBorder="1" applyAlignment="1">
      <alignment horizontal="center" vertical="center"/>
    </xf>
    <xf numFmtId="0" fontId="3" fillId="9" borderId="0" xfId="1" applyFont="1" applyFill="1" applyBorder="1" applyAlignment="1">
      <alignment horizontal="center" vertical="center"/>
    </xf>
    <xf numFmtId="164" fontId="3" fillId="9" borderId="12" xfId="2" applyNumberFormat="1" applyFont="1" applyFill="1" applyBorder="1" applyAlignment="1">
      <alignment horizontal="center" vertical="top"/>
    </xf>
    <xf numFmtId="164" fontId="3" fillId="9" borderId="0" xfId="2" applyNumberFormat="1" applyFont="1" applyFill="1" applyAlignment="1">
      <alignment horizontal="center" vertical="top"/>
    </xf>
    <xf numFmtId="166" fontId="3" fillId="9" borderId="21" xfId="0" applyNumberFormat="1" applyFont="1" applyFill="1" applyBorder="1" applyAlignment="1">
      <alignment horizontal="center"/>
    </xf>
    <xf numFmtId="164" fontId="3" fillId="9" borderId="12" xfId="1" applyNumberFormat="1" applyFont="1" applyFill="1" applyBorder="1" applyAlignment="1">
      <alignment horizontal="center" vertical="center"/>
    </xf>
    <xf numFmtId="164" fontId="3" fillId="9" borderId="0" xfId="1" applyNumberFormat="1" applyFont="1" applyFill="1" applyAlignment="1">
      <alignment horizontal="center" vertical="center"/>
    </xf>
    <xf numFmtId="1" fontId="3" fillId="9" borderId="9" xfId="1" applyNumberFormat="1" applyFont="1" applyFill="1" applyBorder="1" applyAlignment="1">
      <alignment horizontal="center"/>
    </xf>
    <xf numFmtId="2" fontId="3" fillId="9" borderId="9" xfId="1" applyNumberFormat="1" applyFont="1" applyFill="1" applyBorder="1" applyAlignment="1">
      <alignment horizontal="center"/>
    </xf>
    <xf numFmtId="0" fontId="3" fillId="9" borderId="6" xfId="0" applyFont="1" applyFill="1" applyBorder="1" applyAlignment="1" applyProtection="1">
      <alignment horizontal="center" vertical="center"/>
      <protection locked="0"/>
    </xf>
    <xf numFmtId="165" fontId="3" fillId="9" borderId="0" xfId="0" applyNumberFormat="1" applyFont="1" applyFill="1" applyAlignment="1">
      <alignment horizontal="center" vertical="center"/>
    </xf>
    <xf numFmtId="2" fontId="3" fillId="9" borderId="0" xfId="0" applyNumberFormat="1" applyFont="1" applyFill="1" applyAlignment="1">
      <alignment horizontal="center"/>
    </xf>
    <xf numFmtId="0" fontId="3" fillId="9" borderId="0" xfId="0" applyFont="1" applyFill="1" applyAlignment="1" applyProtection="1">
      <alignment vertical="center"/>
      <protection locked="0"/>
    </xf>
    <xf numFmtId="0" fontId="3" fillId="9" borderId="0" xfId="0" applyFont="1" applyFill="1" applyAlignment="1">
      <alignment horizontal="center" vertical="center"/>
    </xf>
    <xf numFmtId="0" fontId="3" fillId="9" borderId="0" xfId="1" applyFont="1" applyFill="1" applyAlignment="1">
      <alignment horizontal="center" vertical="center"/>
    </xf>
    <xf numFmtId="1" fontId="3" fillId="9" borderId="0" xfId="1" applyNumberFormat="1" applyFont="1" applyFill="1" applyAlignment="1">
      <alignment horizontal="center" vertical="center"/>
    </xf>
    <xf numFmtId="166" fontId="3" fillId="9" borderId="0" xfId="0" applyNumberFormat="1" applyFont="1" applyFill="1" applyAlignment="1">
      <alignment horizontal="center" vertical="center"/>
    </xf>
    <xf numFmtId="0" fontId="3" fillId="9" borderId="9" xfId="0" applyFont="1" applyFill="1" applyBorder="1" applyAlignment="1" applyProtection="1">
      <alignment horizontal="center" vertical="center"/>
      <protection locked="0"/>
    </xf>
    <xf numFmtId="2" fontId="3" fillId="9" borderId="0" xfId="1" applyNumberFormat="1" applyFont="1" applyFill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0" fontId="3" fillId="9" borderId="19" xfId="0" applyFont="1" applyFill="1" applyBorder="1" applyAlignment="1" applyProtection="1">
      <alignment vertical="center"/>
      <protection locked="0"/>
    </xf>
    <xf numFmtId="0" fontId="3" fillId="9" borderId="19" xfId="0" applyFont="1" applyFill="1" applyBorder="1" applyAlignment="1">
      <alignment horizontal="center" vertical="center"/>
    </xf>
    <xf numFmtId="0" fontId="3" fillId="9" borderId="19" xfId="1" applyFont="1" applyFill="1" applyBorder="1" applyAlignment="1">
      <alignment horizontal="center" vertical="center"/>
    </xf>
    <xf numFmtId="1" fontId="3" fillId="9" borderId="19" xfId="1" applyNumberFormat="1" applyFont="1" applyFill="1" applyBorder="1" applyAlignment="1">
      <alignment horizontal="center" vertical="center"/>
    </xf>
    <xf numFmtId="1" fontId="3" fillId="9" borderId="29" xfId="1" applyNumberFormat="1" applyFont="1" applyFill="1" applyBorder="1" applyAlignment="1">
      <alignment horizontal="center" vertical="center"/>
    </xf>
    <xf numFmtId="166" fontId="3" fillId="9" borderId="19" xfId="0" applyNumberFormat="1" applyFont="1" applyFill="1" applyBorder="1" applyAlignment="1">
      <alignment horizontal="center" vertical="center"/>
    </xf>
    <xf numFmtId="0" fontId="0" fillId="9" borderId="19" xfId="0" applyFill="1" applyBorder="1"/>
    <xf numFmtId="0" fontId="3" fillId="9" borderId="29" xfId="0" applyFont="1" applyFill="1" applyBorder="1" applyAlignment="1" applyProtection="1">
      <alignment horizontal="center" vertical="center"/>
      <protection locked="0"/>
    </xf>
    <xf numFmtId="1" fontId="3" fillId="9" borderId="18" xfId="1" applyNumberFormat="1" applyFont="1" applyFill="1" applyBorder="1" applyAlignment="1">
      <alignment horizontal="center" vertical="center"/>
    </xf>
    <xf numFmtId="165" fontId="3" fillId="9" borderId="19" xfId="1" applyNumberFormat="1" applyFont="1" applyFill="1" applyBorder="1" applyAlignment="1">
      <alignment horizontal="center" vertical="center"/>
    </xf>
    <xf numFmtId="2" fontId="3" fillId="9" borderId="19" xfId="1" applyNumberFormat="1" applyFont="1" applyFill="1" applyBorder="1" applyAlignment="1">
      <alignment horizontal="center" vertical="center" wrapText="1"/>
    </xf>
    <xf numFmtId="0" fontId="3" fillId="9" borderId="18" xfId="0" applyFont="1" applyFill="1" applyBorder="1" applyAlignment="1">
      <alignment horizontal="center" vertical="center"/>
    </xf>
    <xf numFmtId="2" fontId="0" fillId="9" borderId="19" xfId="0" applyNumberFormat="1" applyFill="1" applyBorder="1"/>
    <xf numFmtId="0" fontId="3" fillId="10" borderId="0" xfId="1" applyFont="1" applyFill="1"/>
    <xf numFmtId="0" fontId="3" fillId="10" borderId="0" xfId="1" applyFont="1" applyFill="1" applyAlignment="1">
      <alignment horizontal="center"/>
    </xf>
    <xf numFmtId="1" fontId="3" fillId="10" borderId="0" xfId="1" applyNumberFormat="1" applyFont="1" applyFill="1" applyAlignment="1">
      <alignment horizontal="center"/>
    </xf>
    <xf numFmtId="164" fontId="3" fillId="10" borderId="12" xfId="0" applyNumberFormat="1" applyFont="1" applyFill="1" applyBorder="1" applyAlignment="1">
      <alignment horizontal="center"/>
    </xf>
    <xf numFmtId="164" fontId="3" fillId="10" borderId="0" xfId="0" applyNumberFormat="1" applyFont="1" applyFill="1" applyAlignment="1">
      <alignment horizontal="center"/>
    </xf>
    <xf numFmtId="2" fontId="3" fillId="10" borderId="0" xfId="1" applyNumberFormat="1" applyFont="1" applyFill="1" applyAlignment="1">
      <alignment horizontal="center"/>
    </xf>
    <xf numFmtId="0" fontId="0" fillId="10" borderId="0" xfId="0" applyFill="1"/>
    <xf numFmtId="0" fontId="3" fillId="10" borderId="9" xfId="1" applyFont="1" applyFill="1" applyBorder="1" applyAlignment="1">
      <alignment horizontal="center" vertical="center"/>
    </xf>
    <xf numFmtId="1" fontId="3" fillId="10" borderId="6" xfId="1" applyNumberFormat="1" applyFont="1" applyFill="1" applyBorder="1" applyAlignment="1">
      <alignment horizontal="center" vertical="center"/>
    </xf>
    <xf numFmtId="1" fontId="3" fillId="10" borderId="9" xfId="1" applyNumberFormat="1" applyFont="1" applyFill="1" applyBorder="1" applyAlignment="1">
      <alignment horizontal="center" vertical="center"/>
    </xf>
    <xf numFmtId="165" fontId="3" fillId="10" borderId="0" xfId="1" applyNumberFormat="1" applyFont="1" applyFill="1" applyAlignment="1">
      <alignment horizontal="center" vertical="center"/>
    </xf>
    <xf numFmtId="165" fontId="3" fillId="10" borderId="0" xfId="1" applyNumberFormat="1" applyFont="1" applyFill="1" applyBorder="1" applyAlignment="1">
      <alignment horizontal="center" vertical="center"/>
    </xf>
    <xf numFmtId="0" fontId="3" fillId="10" borderId="0" xfId="1" applyFont="1" applyFill="1" applyBorder="1" applyAlignment="1">
      <alignment horizontal="center" vertical="center"/>
    </xf>
    <xf numFmtId="0" fontId="3" fillId="10" borderId="12" xfId="1" applyFont="1" applyFill="1" applyBorder="1" applyAlignment="1">
      <alignment horizontal="center"/>
    </xf>
    <xf numFmtId="2" fontId="3" fillId="10" borderId="32" xfId="0" applyNumberFormat="1" applyFont="1" applyFill="1" applyBorder="1" applyAlignment="1">
      <alignment horizontal="center"/>
    </xf>
    <xf numFmtId="1" fontId="3" fillId="10" borderId="32" xfId="0" applyNumberFormat="1" applyFont="1" applyFill="1" applyBorder="1" applyAlignment="1">
      <alignment horizontal="center"/>
    </xf>
    <xf numFmtId="166" fontId="3" fillId="10" borderId="32" xfId="0" applyNumberFormat="1" applyFont="1" applyFill="1" applyBorder="1" applyAlignment="1">
      <alignment horizontal="center"/>
    </xf>
    <xf numFmtId="2" fontId="0" fillId="10" borderId="0" xfId="0" applyNumberFormat="1" applyFill="1"/>
    <xf numFmtId="1" fontId="3" fillId="10" borderId="21" xfId="0" applyNumberFormat="1" applyFont="1" applyFill="1" applyBorder="1" applyAlignment="1">
      <alignment horizontal="center"/>
    </xf>
    <xf numFmtId="2" fontId="3" fillId="10" borderId="21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3" fillId="10" borderId="9" xfId="0" applyFont="1" applyFill="1" applyBorder="1" applyAlignment="1">
      <alignment horizontal="center"/>
    </xf>
    <xf numFmtId="2" fontId="3" fillId="10" borderId="0" xfId="1" applyNumberFormat="1" applyFont="1" applyFill="1" applyBorder="1" applyAlignment="1">
      <alignment horizontal="center" vertical="center"/>
    </xf>
    <xf numFmtId="0" fontId="3" fillId="10" borderId="0" xfId="1" applyFont="1" applyFill="1" applyAlignment="1">
      <alignment horizontal="left"/>
    </xf>
    <xf numFmtId="0" fontId="3" fillId="10" borderId="9" xfId="1" applyFont="1" applyFill="1" applyBorder="1" applyAlignment="1">
      <alignment horizontal="center"/>
    </xf>
    <xf numFmtId="0" fontId="3" fillId="10" borderId="6" xfId="1" applyFont="1" applyFill="1" applyBorder="1" applyAlignment="1">
      <alignment horizontal="center" vertical="center"/>
    </xf>
    <xf numFmtId="0" fontId="3" fillId="10" borderId="0" xfId="0" applyFont="1" applyFill="1" applyAlignment="1">
      <alignment horizontal="center" vertical="center" wrapText="1"/>
    </xf>
    <xf numFmtId="0" fontId="3" fillId="10" borderId="0" xfId="1" applyFont="1" applyFill="1" applyAlignment="1">
      <alignment horizontal="center" vertical="center"/>
    </xf>
    <xf numFmtId="0" fontId="3" fillId="10" borderId="6" xfId="1" applyFont="1" applyFill="1" applyBorder="1" applyAlignment="1">
      <alignment horizontal="center"/>
    </xf>
    <xf numFmtId="166" fontId="3" fillId="10" borderId="21" xfId="0" applyNumberFormat="1" applyFont="1" applyFill="1" applyBorder="1" applyAlignment="1">
      <alignment horizontal="center"/>
    </xf>
    <xf numFmtId="0" fontId="3" fillId="10" borderId="12" xfId="3" applyFont="1" applyFill="1" applyBorder="1" applyAlignment="1">
      <alignment horizontal="left"/>
    </xf>
    <xf numFmtId="0" fontId="3" fillId="10" borderId="6" xfId="3" applyFont="1" applyFill="1" applyBorder="1" applyAlignment="1">
      <alignment horizontal="center" vertical="center"/>
    </xf>
    <xf numFmtId="2" fontId="3" fillId="10" borderId="0" xfId="0" applyNumberFormat="1" applyFont="1" applyFill="1" applyAlignment="1">
      <alignment horizontal="center" vertical="center" wrapText="1"/>
    </xf>
    <xf numFmtId="2" fontId="3" fillId="10" borderId="0" xfId="1" applyNumberFormat="1" applyFont="1" applyFill="1" applyAlignment="1">
      <alignment horizontal="center" vertical="center"/>
    </xf>
    <xf numFmtId="165" fontId="3" fillId="10" borderId="21" xfId="0" applyNumberFormat="1" applyFont="1" applyFill="1" applyBorder="1" applyAlignment="1">
      <alignment horizontal="center"/>
    </xf>
    <xf numFmtId="1" fontId="3" fillId="10" borderId="9" xfId="1" applyNumberFormat="1" applyFont="1" applyFill="1" applyBorder="1" applyAlignment="1">
      <alignment horizontal="center"/>
    </xf>
    <xf numFmtId="0" fontId="3" fillId="10" borderId="13" xfId="0" applyFont="1" applyFill="1" applyBorder="1" applyAlignment="1">
      <alignment horizontal="center"/>
    </xf>
    <xf numFmtId="0" fontId="3" fillId="10" borderId="14" xfId="0" applyFont="1" applyFill="1" applyBorder="1" applyAlignment="1">
      <alignment horizontal="center"/>
    </xf>
    <xf numFmtId="2" fontId="3" fillId="10" borderId="15" xfId="1" applyNumberFormat="1" applyFont="1" applyFill="1" applyBorder="1" applyAlignment="1">
      <alignment horizontal="center"/>
    </xf>
    <xf numFmtId="0" fontId="3" fillId="10" borderId="11" xfId="1" applyFont="1" applyFill="1" applyBorder="1" applyAlignment="1">
      <alignment horizontal="center" vertical="center"/>
    </xf>
    <xf numFmtId="1" fontId="3" fillId="10" borderId="2" xfId="1" applyNumberFormat="1" applyFont="1" applyFill="1" applyBorder="1" applyAlignment="1">
      <alignment horizontal="center" vertical="center"/>
    </xf>
    <xf numFmtId="1" fontId="3" fillId="10" borderId="11" xfId="1" applyNumberFormat="1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2" fontId="0" fillId="10" borderId="3" xfId="0" applyNumberFormat="1" applyFill="1" applyBorder="1" applyAlignment="1">
      <alignment horizontal="center" vertical="center"/>
    </xf>
    <xf numFmtId="0" fontId="3" fillId="10" borderId="21" xfId="0" applyFont="1" applyFill="1" applyBorder="1" applyAlignment="1">
      <alignment horizontal="center" vertical="center"/>
    </xf>
    <xf numFmtId="2" fontId="3" fillId="10" borderId="9" xfId="1" applyNumberFormat="1" applyFont="1" applyFill="1" applyBorder="1" applyAlignment="1">
      <alignment horizontal="center"/>
    </xf>
    <xf numFmtId="2" fontId="0" fillId="10" borderId="0" xfId="0" applyNumberFormat="1" applyFill="1" applyAlignment="1">
      <alignment horizontal="center" vertical="center"/>
    </xf>
    <xf numFmtId="167" fontId="3" fillId="10" borderId="0" xfId="1" applyNumberFormat="1" applyFont="1" applyFill="1" applyAlignment="1">
      <alignment horizontal="center"/>
    </xf>
    <xf numFmtId="0" fontId="3" fillId="10" borderId="0" xfId="0" applyFont="1" applyFill="1"/>
    <xf numFmtId="0" fontId="3" fillId="10" borderId="0" xfId="1" applyFont="1" applyFill="1" applyBorder="1" applyAlignment="1">
      <alignment horizontal="center"/>
    </xf>
    <xf numFmtId="0" fontId="3" fillId="10" borderId="11" xfId="0" applyFont="1" applyFill="1" applyBorder="1" applyAlignment="1">
      <alignment horizontal="center"/>
    </xf>
    <xf numFmtId="167" fontId="3" fillId="10" borderId="0" xfId="0" applyNumberFormat="1" applyFont="1" applyFill="1" applyAlignment="1">
      <alignment horizontal="center"/>
    </xf>
    <xf numFmtId="2" fontId="3" fillId="10" borderId="0" xfId="0" applyNumberFormat="1" applyFont="1" applyFill="1" applyAlignment="1">
      <alignment horizontal="center"/>
    </xf>
    <xf numFmtId="2" fontId="3" fillId="10" borderId="3" xfId="0" applyNumberFormat="1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/>
    </xf>
    <xf numFmtId="166" fontId="3" fillId="10" borderId="21" xfId="0" applyNumberFormat="1" applyFont="1" applyFill="1" applyBorder="1" applyAlignment="1">
      <alignment horizontal="right"/>
    </xf>
    <xf numFmtId="1" fontId="3" fillId="10" borderId="0" xfId="1" applyNumberFormat="1" applyFont="1" applyFill="1" applyBorder="1" applyAlignment="1">
      <alignment horizontal="center" vertical="center"/>
    </xf>
    <xf numFmtId="2" fontId="3" fillId="10" borderId="0" xfId="0" applyNumberFormat="1" applyFont="1" applyFill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166" fontId="3" fillId="10" borderId="30" xfId="0" applyNumberFormat="1" applyFont="1" applyFill="1" applyBorder="1" applyAlignment="1">
      <alignment horizontal="right"/>
    </xf>
    <xf numFmtId="1" fontId="3" fillId="10" borderId="30" xfId="0" applyNumberFormat="1" applyFont="1" applyFill="1" applyBorder="1" applyAlignment="1">
      <alignment horizontal="center"/>
    </xf>
    <xf numFmtId="165" fontId="3" fillId="10" borderId="0" xfId="0" applyNumberFormat="1" applyFont="1" applyFill="1" applyAlignment="1">
      <alignment horizontal="center" vertical="center"/>
    </xf>
    <xf numFmtId="166" fontId="3" fillId="10" borderId="0" xfId="0" applyNumberFormat="1" applyFont="1" applyFill="1" applyAlignment="1">
      <alignment horizontal="right"/>
    </xf>
    <xf numFmtId="1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 vertical="center"/>
    </xf>
    <xf numFmtId="167" fontId="3" fillId="10" borderId="12" xfId="0" applyNumberFormat="1" applyFont="1" applyFill="1" applyBorder="1" applyAlignment="1">
      <alignment horizontal="center"/>
    </xf>
    <xf numFmtId="1" fontId="3" fillId="10" borderId="9" xfId="0" applyNumberFormat="1" applyFont="1" applyFill="1" applyBorder="1" applyAlignment="1">
      <alignment horizontal="center"/>
    </xf>
    <xf numFmtId="0" fontId="3" fillId="10" borderId="6" xfId="0" applyFont="1" applyFill="1" applyBorder="1" applyAlignment="1">
      <alignment horizontal="center" vertical="center"/>
    </xf>
    <xf numFmtId="2" fontId="1" fillId="10" borderId="0" xfId="4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2" fontId="3" fillId="10" borderId="31" xfId="0" applyNumberFormat="1" applyFont="1" applyFill="1" applyBorder="1" applyAlignment="1">
      <alignment horizontal="center" wrapText="1"/>
    </xf>
    <xf numFmtId="0" fontId="3" fillId="10" borderId="6" xfId="0" applyFont="1" applyFill="1" applyBorder="1"/>
    <xf numFmtId="2" fontId="3" fillId="10" borderId="22" xfId="0" applyNumberFormat="1" applyFont="1" applyFill="1" applyBorder="1" applyAlignment="1">
      <alignment horizontal="center" wrapText="1"/>
    </xf>
    <xf numFmtId="0" fontId="3" fillId="10" borderId="4" xfId="0" applyFont="1" applyFill="1" applyBorder="1"/>
    <xf numFmtId="0" fontId="3" fillId="10" borderId="4" xfId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167" fontId="3" fillId="10" borderId="7" xfId="0" applyNumberFormat="1" applyFont="1" applyFill="1" applyBorder="1" applyAlignment="1">
      <alignment horizontal="center"/>
    </xf>
    <xf numFmtId="167" fontId="3" fillId="10" borderId="4" xfId="0" applyNumberFormat="1" applyFont="1" applyFill="1" applyBorder="1" applyAlignment="1">
      <alignment horizontal="center"/>
    </xf>
    <xf numFmtId="1" fontId="3" fillId="10" borderId="5" xfId="0" applyNumberFormat="1" applyFont="1" applyFill="1" applyBorder="1" applyAlignment="1">
      <alignment horizontal="center"/>
    </xf>
    <xf numFmtId="0" fontId="3" fillId="10" borderId="19" xfId="0" applyFont="1" applyFill="1" applyBorder="1"/>
    <xf numFmtId="0" fontId="3" fillId="10" borderId="18" xfId="0" applyFont="1" applyFill="1" applyBorder="1" applyAlignment="1">
      <alignment horizontal="center" vertical="center"/>
    </xf>
    <xf numFmtId="0" fontId="3" fillId="10" borderId="19" xfId="0" applyFont="1" applyFill="1" applyBorder="1" applyAlignment="1">
      <alignment horizontal="center" vertical="center"/>
    </xf>
    <xf numFmtId="2" fontId="1" fillId="10" borderId="19" xfId="4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165" fontId="3" fillId="10" borderId="19" xfId="1" applyNumberFormat="1" applyFont="1" applyFill="1" applyBorder="1" applyAlignment="1">
      <alignment horizontal="center" vertical="center"/>
    </xf>
    <xf numFmtId="2" fontId="3" fillId="10" borderId="23" xfId="0" applyNumberFormat="1" applyFont="1" applyFill="1" applyBorder="1" applyAlignment="1">
      <alignment horizontal="center" wrapText="1"/>
    </xf>
    <xf numFmtId="0" fontId="3" fillId="10" borderId="8" xfId="0" applyFont="1" applyFill="1" applyBorder="1"/>
    <xf numFmtId="0" fontId="17" fillId="7" borderId="3" xfId="1" applyFont="1" applyFill="1" applyBorder="1" applyAlignment="1">
      <alignment horizontal="left"/>
    </xf>
    <xf numFmtId="0" fontId="17" fillId="7" borderId="0" xfId="1" applyFont="1" applyFill="1" applyAlignment="1">
      <alignment horizontal="center"/>
    </xf>
    <xf numFmtId="0" fontId="17" fillId="7" borderId="3" xfId="1" applyFont="1" applyFill="1" applyBorder="1" applyAlignment="1">
      <alignment horizontal="center"/>
    </xf>
    <xf numFmtId="0" fontId="17" fillId="7" borderId="11" xfId="1" applyFont="1" applyFill="1" applyBorder="1" applyAlignment="1">
      <alignment horizontal="center"/>
    </xf>
    <xf numFmtId="2" fontId="17" fillId="7" borderId="3" xfId="1" applyNumberFormat="1" applyFont="1" applyFill="1" applyBorder="1" applyAlignment="1">
      <alignment horizontal="center"/>
    </xf>
    <xf numFmtId="0" fontId="16" fillId="7" borderId="0" xfId="0" applyFont="1" applyFill="1"/>
    <xf numFmtId="0" fontId="17" fillId="7" borderId="11" xfId="1" applyFont="1" applyFill="1" applyBorder="1" applyAlignment="1">
      <alignment horizontal="center" vertical="center"/>
    </xf>
    <xf numFmtId="0" fontId="17" fillId="7" borderId="2" xfId="1" applyFont="1" applyFill="1" applyBorder="1" applyAlignment="1">
      <alignment horizontal="center" vertical="center"/>
    </xf>
    <xf numFmtId="165" fontId="17" fillId="7" borderId="3" xfId="0" applyNumberFormat="1" applyFont="1" applyFill="1" applyBorder="1" applyAlignment="1">
      <alignment horizontal="center" vertical="center" wrapText="1"/>
    </xf>
    <xf numFmtId="0" fontId="16" fillId="7" borderId="0" xfId="0" applyFont="1" applyFill="1" applyAlignment="1">
      <alignment horizontal="center" vertical="center"/>
    </xf>
    <xf numFmtId="165" fontId="17" fillId="7" borderId="0" xfId="1" applyNumberFormat="1" applyFont="1" applyFill="1" applyBorder="1" applyAlignment="1">
      <alignment horizontal="center" vertical="center"/>
    </xf>
    <xf numFmtId="2" fontId="17" fillId="7" borderId="3" xfId="1" applyNumberFormat="1" applyFont="1" applyFill="1" applyBorder="1" applyAlignment="1">
      <alignment horizontal="center" vertical="center"/>
    </xf>
    <xf numFmtId="0" fontId="17" fillId="7" borderId="2" xfId="1" applyFont="1" applyFill="1" applyBorder="1" applyAlignment="1">
      <alignment horizontal="center"/>
    </xf>
    <xf numFmtId="2" fontId="17" fillId="7" borderId="21" xfId="0" applyNumberFormat="1" applyFont="1" applyFill="1" applyBorder="1" applyAlignment="1">
      <alignment horizontal="center"/>
    </xf>
    <xf numFmtId="1" fontId="17" fillId="7" borderId="21" xfId="0" applyNumberFormat="1" applyFont="1" applyFill="1" applyBorder="1" applyAlignment="1">
      <alignment horizontal="center"/>
    </xf>
    <xf numFmtId="2" fontId="16" fillId="7" borderId="0" xfId="0" applyNumberFormat="1" applyFont="1" applyFill="1"/>
    <xf numFmtId="0" fontId="17" fillId="7" borderId="0" xfId="0" applyFont="1" applyFill="1"/>
    <xf numFmtId="0" fontId="17" fillId="7" borderId="0" xfId="0" applyFont="1" applyFill="1" applyAlignment="1">
      <alignment horizontal="center"/>
    </xf>
    <xf numFmtId="164" fontId="17" fillId="7" borderId="1" xfId="0" applyNumberFormat="1" applyFont="1" applyFill="1" applyBorder="1" applyAlignment="1">
      <alignment horizontal="center"/>
    </xf>
    <xf numFmtId="164" fontId="17" fillId="7" borderId="0" xfId="0" applyNumberFormat="1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" fontId="17" fillId="7" borderId="2" xfId="1" applyNumberFormat="1" applyFont="1" applyFill="1" applyBorder="1" applyAlignment="1">
      <alignment horizontal="center" vertical="center"/>
    </xf>
    <xf numFmtId="1" fontId="17" fillId="7" borderId="11" xfId="1" applyNumberFormat="1" applyFont="1" applyFill="1" applyBorder="1" applyAlignment="1">
      <alignment horizontal="center" vertical="center"/>
    </xf>
    <xf numFmtId="0" fontId="17" fillId="7" borderId="3" xfId="6" applyFont="1" applyFill="1" applyBorder="1" applyAlignment="1">
      <alignment horizontal="center" vertical="center"/>
    </xf>
    <xf numFmtId="165" fontId="17" fillId="7" borderId="3" xfId="1" applyNumberFormat="1" applyFont="1" applyFill="1" applyBorder="1" applyAlignment="1">
      <alignment horizontal="center" vertical="center"/>
    </xf>
    <xf numFmtId="2" fontId="16" fillId="7" borderId="3" xfId="0" applyNumberFormat="1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/>
    </xf>
    <xf numFmtId="167" fontId="17" fillId="7" borderId="12" xfId="1" applyNumberFormat="1" applyFont="1" applyFill="1" applyBorder="1" applyAlignment="1">
      <alignment horizontal="center"/>
    </xf>
    <xf numFmtId="167" fontId="17" fillId="7" borderId="0" xfId="1" applyNumberFormat="1" applyFont="1" applyFill="1" applyAlignment="1">
      <alignment horizontal="center"/>
    </xf>
    <xf numFmtId="0" fontId="17" fillId="7" borderId="9" xfId="1" applyFont="1" applyFill="1" applyBorder="1" applyAlignment="1">
      <alignment horizontal="center" vertical="center"/>
    </xf>
    <xf numFmtId="1" fontId="17" fillId="7" borderId="6" xfId="1" applyNumberFormat="1" applyFont="1" applyFill="1" applyBorder="1" applyAlignment="1">
      <alignment horizontal="center" vertical="center"/>
    </xf>
    <xf numFmtId="1" fontId="17" fillId="7" borderId="9" xfId="1" applyNumberFormat="1" applyFont="1" applyFill="1" applyBorder="1" applyAlignment="1">
      <alignment horizontal="center" vertical="center"/>
    </xf>
    <xf numFmtId="165" fontId="17" fillId="7" borderId="0" xfId="6" applyNumberFormat="1" applyFont="1" applyFill="1" applyAlignment="1">
      <alignment horizontal="center" vertical="center"/>
    </xf>
    <xf numFmtId="165" fontId="17" fillId="7" borderId="0" xfId="1" applyNumberFormat="1" applyFont="1" applyFill="1" applyAlignment="1">
      <alignment horizontal="center" vertical="center"/>
    </xf>
    <xf numFmtId="2" fontId="16" fillId="7" borderId="0" xfId="0" applyNumberFormat="1" applyFont="1" applyFill="1" applyAlignment="1">
      <alignment horizontal="center" vertical="center"/>
    </xf>
    <xf numFmtId="0" fontId="17" fillId="7" borderId="6" xfId="0" applyFont="1" applyFill="1" applyBorder="1" applyAlignment="1">
      <alignment horizontal="center"/>
    </xf>
    <xf numFmtId="167" fontId="17" fillId="7" borderId="12" xfId="0" applyNumberFormat="1" applyFont="1" applyFill="1" applyBorder="1" applyAlignment="1">
      <alignment horizontal="center"/>
    </xf>
    <xf numFmtId="0" fontId="17" fillId="7" borderId="0" xfId="6" applyFont="1" applyFill="1" applyAlignment="1">
      <alignment horizontal="center" vertical="center"/>
    </xf>
    <xf numFmtId="167" fontId="17" fillId="7" borderId="0" xfId="0" applyNumberFormat="1" applyFont="1" applyFill="1" applyAlignment="1">
      <alignment horizontal="center"/>
    </xf>
    <xf numFmtId="165" fontId="17" fillId="7" borderId="0" xfId="4" applyNumberFormat="1" applyFont="1" applyFill="1" applyAlignment="1">
      <alignment horizontal="center" vertical="center"/>
    </xf>
    <xf numFmtId="0" fontId="17" fillId="7" borderId="0" xfId="4" applyFont="1" applyFill="1" applyAlignment="1">
      <alignment horizontal="center" vertical="center"/>
    </xf>
    <xf numFmtId="0" fontId="17" fillId="7" borderId="9" xfId="0" applyFont="1" applyFill="1" applyBorder="1" applyAlignment="1">
      <alignment horizontal="center"/>
    </xf>
    <xf numFmtId="0" fontId="17" fillId="7" borderId="0" xfId="0" applyFont="1" applyFill="1" applyAlignment="1">
      <alignment horizontal="center" vertical="top" wrapText="1"/>
    </xf>
    <xf numFmtId="165" fontId="17" fillId="7" borderId="0" xfId="0" applyNumberFormat="1" applyFont="1" applyFill="1" applyAlignment="1">
      <alignment horizontal="center" vertical="center"/>
    </xf>
    <xf numFmtId="2" fontId="17" fillId="7" borderId="0" xfId="0" applyNumberFormat="1" applyFont="1" applyFill="1" applyAlignment="1">
      <alignment horizontal="center" vertical="center"/>
    </xf>
    <xf numFmtId="166" fontId="17" fillId="7" borderId="21" xfId="0" applyNumberFormat="1" applyFont="1" applyFill="1" applyBorder="1" applyAlignment="1">
      <alignment horizontal="right"/>
    </xf>
    <xf numFmtId="0" fontId="17" fillId="7" borderId="17" xfId="0" applyFont="1" applyFill="1" applyBorder="1" applyAlignment="1">
      <alignment horizontal="center" vertical="top" wrapText="1"/>
    </xf>
    <xf numFmtId="2" fontId="17" fillId="7" borderId="17" xfId="0" applyNumberFormat="1" applyFont="1" applyFill="1" applyBorder="1" applyAlignment="1">
      <alignment horizontal="center" vertical="top" wrapText="1"/>
    </xf>
    <xf numFmtId="1" fontId="17" fillId="7" borderId="0" xfId="1" applyNumberFormat="1" applyFont="1" applyFill="1" applyAlignment="1">
      <alignment horizontal="center" vertical="center"/>
    </xf>
    <xf numFmtId="167" fontId="17" fillId="7" borderId="17" xfId="0" applyNumberFormat="1" applyFont="1" applyFill="1" applyBorder="1" applyAlignment="1">
      <alignment horizontal="center" vertical="top" wrapText="1"/>
    </xf>
    <xf numFmtId="166" fontId="17" fillId="7" borderId="0" xfId="0" applyNumberFormat="1" applyFont="1" applyFill="1" applyAlignment="1">
      <alignment horizontal="center" vertical="center"/>
    </xf>
    <xf numFmtId="1" fontId="17" fillId="7" borderId="30" xfId="0" applyNumberFormat="1" applyFont="1" applyFill="1" applyBorder="1" applyAlignment="1">
      <alignment horizontal="center"/>
    </xf>
    <xf numFmtId="166" fontId="17" fillId="7" borderId="30" xfId="0" applyNumberFormat="1" applyFont="1" applyFill="1" applyBorder="1" applyAlignment="1">
      <alignment horizontal="right"/>
    </xf>
    <xf numFmtId="0" fontId="17" fillId="7" borderId="0" xfId="1" applyFont="1" applyFill="1" applyBorder="1" applyAlignment="1">
      <alignment horizontal="center"/>
    </xf>
    <xf numFmtId="167" fontId="17" fillId="7" borderId="0" xfId="0" applyNumberFormat="1" applyFont="1" applyFill="1" applyAlignment="1">
      <alignment horizontal="center" vertical="top" wrapText="1"/>
    </xf>
    <xf numFmtId="2" fontId="17" fillId="7" borderId="0" xfId="0" applyNumberFormat="1" applyFont="1" applyFill="1" applyAlignment="1">
      <alignment horizontal="center" vertical="top" wrapText="1"/>
    </xf>
    <xf numFmtId="0" fontId="17" fillId="7" borderId="0" xfId="1" applyFont="1" applyFill="1" applyBorder="1" applyAlignment="1">
      <alignment horizontal="center" vertical="center"/>
    </xf>
    <xf numFmtId="1" fontId="17" fillId="7" borderId="0" xfId="1" applyNumberFormat="1" applyFont="1" applyFill="1" applyBorder="1" applyAlignment="1">
      <alignment horizontal="center" vertical="center"/>
    </xf>
    <xf numFmtId="166" fontId="17" fillId="7" borderId="0" xfId="0" applyNumberFormat="1" applyFont="1" applyFill="1" applyAlignment="1">
      <alignment horizontal="right"/>
    </xf>
    <xf numFmtId="1" fontId="17" fillId="7" borderId="0" xfId="0" applyNumberFormat="1" applyFont="1" applyFill="1" applyAlignment="1">
      <alignment horizontal="center"/>
    </xf>
    <xf numFmtId="0" fontId="16" fillId="7" borderId="9" xfId="0" applyFont="1" applyFill="1" applyBorder="1" applyAlignment="1">
      <alignment horizontal="center" vertical="center"/>
    </xf>
    <xf numFmtId="0" fontId="16" fillId="7" borderId="6" xfId="0" applyFont="1" applyFill="1" applyBorder="1" applyAlignment="1">
      <alignment horizontal="center" vertical="center"/>
    </xf>
    <xf numFmtId="2" fontId="18" fillId="7" borderId="28" xfId="0" applyNumberFormat="1" applyFont="1" applyFill="1" applyBorder="1" applyAlignment="1">
      <alignment horizontal="left" wrapText="1"/>
    </xf>
    <xf numFmtId="0" fontId="16" fillId="7" borderId="32" xfId="0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right"/>
    </xf>
    <xf numFmtId="1" fontId="17" fillId="7" borderId="32" xfId="0" applyNumberFormat="1" applyFont="1" applyFill="1" applyBorder="1" applyAlignment="1">
      <alignment horizontal="center"/>
    </xf>
    <xf numFmtId="0" fontId="16" fillId="7" borderId="21" xfId="0" applyFont="1" applyFill="1" applyBorder="1" applyAlignment="1">
      <alignment horizontal="center"/>
    </xf>
    <xf numFmtId="166" fontId="18" fillId="7" borderId="28" xfId="0" applyNumberFormat="1" applyFont="1" applyFill="1" applyBorder="1" applyAlignment="1">
      <alignment horizontal="left" wrapText="1"/>
    </xf>
    <xf numFmtId="0" fontId="16" fillId="7" borderId="19" xfId="0" applyFont="1" applyFill="1" applyBorder="1"/>
    <xf numFmtId="0" fontId="17" fillId="7" borderId="19" xfId="1" applyFont="1" applyFill="1" applyBorder="1" applyAlignment="1">
      <alignment horizontal="center"/>
    </xf>
    <xf numFmtId="0" fontId="16" fillId="7" borderId="29" xfId="0" applyFont="1" applyFill="1" applyBorder="1" applyAlignment="1">
      <alignment horizontal="center" vertical="center"/>
    </xf>
    <xf numFmtId="0" fontId="16" fillId="7" borderId="18" xfId="0" applyFont="1" applyFill="1" applyBorder="1" applyAlignment="1">
      <alignment horizontal="center" vertical="center"/>
    </xf>
    <xf numFmtId="0" fontId="16" fillId="7" borderId="19" xfId="0" applyFont="1" applyFill="1" applyBorder="1" applyAlignment="1">
      <alignment horizontal="center" vertical="center"/>
    </xf>
    <xf numFmtId="2" fontId="18" fillId="7" borderId="32" xfId="0" applyNumberFormat="1" applyFont="1" applyFill="1" applyBorder="1" applyAlignment="1">
      <alignment horizontal="left" wrapText="1"/>
    </xf>
    <xf numFmtId="166" fontId="16" fillId="7" borderId="19" xfId="0" applyNumberFormat="1" applyFont="1" applyFill="1" applyBorder="1" applyAlignment="1">
      <alignment horizontal="right"/>
    </xf>
    <xf numFmtId="0" fontId="0" fillId="7" borderId="19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12" borderId="0" xfId="0" applyFill="1"/>
    <xf numFmtId="14" fontId="0" fillId="12" borderId="0" xfId="0" applyNumberFormat="1" applyFill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 wrapText="1"/>
    </xf>
    <xf numFmtId="0" fontId="0" fillId="0" borderId="24" xfId="0" applyBorder="1"/>
    <xf numFmtId="169" fontId="0" fillId="0" borderId="25" xfId="0" applyNumberFormat="1" applyBorder="1"/>
    <xf numFmtId="169" fontId="7" fillId="0" borderId="0" xfId="0" applyNumberFormat="1" applyFont="1"/>
    <xf numFmtId="169" fontId="7" fillId="0" borderId="26" xfId="0" applyNumberFormat="1" applyFont="1" applyBorder="1"/>
    <xf numFmtId="169" fontId="7" fillId="0" borderId="25" xfId="0" applyNumberFormat="1" applyFont="1" applyBorder="1"/>
    <xf numFmtId="0" fontId="1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69" fontId="7" fillId="0" borderId="27" xfId="0" applyNumberFormat="1" applyFont="1" applyBorder="1"/>
    <xf numFmtId="2" fontId="16" fillId="12" borderId="0" xfId="0" applyNumberFormat="1" applyFont="1" applyFill="1"/>
    <xf numFmtId="2" fontId="16" fillId="12" borderId="19" xfId="0" applyNumberFormat="1" applyFont="1" applyFill="1" applyBorder="1"/>
    <xf numFmtId="2" fontId="0" fillId="12" borderId="0" xfId="0" applyNumberFormat="1" applyFill="1"/>
    <xf numFmtId="1" fontId="17" fillId="7" borderId="28" xfId="1" applyNumberFormat="1" applyFont="1" applyFill="1" applyBorder="1" applyAlignment="1">
      <alignment horizontal="center" vertical="center"/>
    </xf>
    <xf numFmtId="165" fontId="3" fillId="13" borderId="21" xfId="0" applyNumberFormat="1" applyFont="1" applyFill="1" applyBorder="1" applyAlignment="1">
      <alignment horizontal="center"/>
    </xf>
    <xf numFmtId="2" fontId="3" fillId="13" borderId="21" xfId="0" applyNumberFormat="1" applyFont="1" applyFill="1" applyBorder="1" applyAlignment="1">
      <alignment horizontal="center"/>
    </xf>
    <xf numFmtId="166" fontId="0" fillId="13" borderId="0" xfId="0" applyNumberFormat="1" applyFill="1" applyAlignment="1">
      <alignment horizontal="right"/>
    </xf>
    <xf numFmtId="166" fontId="0" fillId="13" borderId="19" xfId="0" applyNumberFormat="1" applyFill="1" applyBorder="1"/>
    <xf numFmtId="2" fontId="3" fillId="13" borderId="32" xfId="0" applyNumberFormat="1" applyFont="1" applyFill="1" applyBorder="1" applyAlignment="1">
      <alignment horizontal="center"/>
    </xf>
    <xf numFmtId="166" fontId="3" fillId="13" borderId="21" xfId="0" applyNumberFormat="1" applyFont="1" applyFill="1" applyBorder="1" applyAlignment="1">
      <alignment horizontal="right"/>
    </xf>
    <xf numFmtId="166" fontId="16" fillId="13" borderId="19" xfId="0" applyNumberFormat="1" applyFont="1" applyFill="1" applyBorder="1" applyAlignment="1">
      <alignment horizontal="right"/>
    </xf>
    <xf numFmtId="166" fontId="16" fillId="13" borderId="0" xfId="0" applyNumberFormat="1" applyFont="1" applyFill="1" applyAlignment="1">
      <alignment horizontal="right"/>
    </xf>
    <xf numFmtId="2" fontId="17" fillId="13" borderId="21" xfId="0" applyNumberFormat="1" applyFont="1" applyFill="1" applyBorder="1" applyAlignment="1">
      <alignment horizontal="center"/>
    </xf>
    <xf numFmtId="1" fontId="16" fillId="7" borderId="0" xfId="0" applyNumberFormat="1" applyFont="1" applyFill="1" applyAlignment="1">
      <alignment horizontal="center"/>
    </xf>
    <xf numFmtId="0" fontId="17" fillId="14" borderId="30" xfId="0" applyFont="1" applyFill="1" applyBorder="1" applyAlignment="1">
      <alignment horizontal="right"/>
    </xf>
    <xf numFmtId="0" fontId="3" fillId="14" borderId="21" xfId="0" applyFont="1" applyFill="1" applyBorder="1" applyAlignment="1">
      <alignment horizontal="center"/>
    </xf>
    <xf numFmtId="0" fontId="0" fillId="14" borderId="0" xfId="0" applyFill="1"/>
    <xf numFmtId="2" fontId="3" fillId="14" borderId="21" xfId="0" applyNumberFormat="1" applyFont="1" applyFill="1" applyBorder="1" applyAlignment="1">
      <alignment horizontal="center"/>
    </xf>
    <xf numFmtId="2" fontId="3" fillId="10" borderId="21" xfId="0" applyNumberFormat="1" applyFont="1" applyFill="1" applyBorder="1" applyAlignment="1">
      <alignment horizontal="center" vertical="center"/>
    </xf>
    <xf numFmtId="166" fontId="3" fillId="14" borderId="21" xfId="0" applyNumberFormat="1" applyFont="1" applyFill="1" applyBorder="1" applyAlignment="1">
      <alignment horizontal="center"/>
    </xf>
    <xf numFmtId="1" fontId="3" fillId="14" borderId="21" xfId="0" applyNumberFormat="1" applyFont="1" applyFill="1" applyBorder="1" applyAlignment="1">
      <alignment horizontal="center"/>
    </xf>
    <xf numFmtId="0" fontId="3" fillId="14" borderId="21" xfId="0" applyFont="1" applyFill="1" applyBorder="1" applyAlignment="1">
      <alignment horizontal="center" vertical="center"/>
    </xf>
    <xf numFmtId="1" fontId="0" fillId="14" borderId="0" xfId="0" applyNumberFormat="1" applyFill="1"/>
    <xf numFmtId="166" fontId="20" fillId="14" borderId="0" xfId="0" applyNumberFormat="1" applyFont="1" applyFill="1" applyAlignment="1">
      <alignment horizontal="right"/>
    </xf>
    <xf numFmtId="1" fontId="16" fillId="0" borderId="0" xfId="0" applyNumberFormat="1" applyFont="1" applyAlignment="1">
      <alignment horizontal="center"/>
    </xf>
    <xf numFmtId="169" fontId="0" fillId="0" borderId="26" xfId="0" applyNumberFormat="1" applyBorder="1"/>
    <xf numFmtId="169" fontId="0" fillId="0" borderId="27" xfId="0" applyNumberFormat="1" applyBorder="1"/>
    <xf numFmtId="49" fontId="0" fillId="0" borderId="24" xfId="0" applyNumberFormat="1" applyBorder="1" applyAlignment="1">
      <alignment horizontal="center"/>
    </xf>
    <xf numFmtId="0" fontId="21" fillId="0" borderId="27" xfId="0" applyFont="1" applyBorder="1" applyAlignment="1">
      <alignment horizontal="center"/>
    </xf>
    <xf numFmtId="0" fontId="21" fillId="0" borderId="27" xfId="0" applyFont="1" applyBorder="1" applyAlignment="1">
      <alignment horizontal="left"/>
    </xf>
    <xf numFmtId="166" fontId="21" fillId="0" borderId="27" xfId="0" applyNumberFormat="1" applyFont="1" applyBorder="1" applyAlignment="1">
      <alignment horizontal="right"/>
    </xf>
    <xf numFmtId="166" fontId="22" fillId="0" borderId="27" xfId="0" applyNumberFormat="1" applyFont="1" applyBorder="1" applyAlignment="1">
      <alignment horizontal="right"/>
    </xf>
    <xf numFmtId="166" fontId="0" fillId="0" borderId="24" xfId="0" applyNumberFormat="1" applyBorder="1"/>
    <xf numFmtId="166" fontId="7" fillId="0" borderId="25" xfId="0" applyNumberFormat="1" applyFont="1" applyBorder="1" applyAlignment="1">
      <alignment horizontal="right"/>
    </xf>
    <xf numFmtId="49" fontId="0" fillId="0" borderId="34" xfId="0" applyNumberFormat="1" applyBorder="1" applyAlignment="1">
      <alignment horizontal="center" vertical="center" wrapText="1"/>
    </xf>
    <xf numFmtId="166" fontId="0" fillId="0" borderId="35" xfId="0" applyNumberFormat="1" applyBorder="1"/>
    <xf numFmtId="166" fontId="0" fillId="0" borderId="36" xfId="0" applyNumberFormat="1" applyBorder="1"/>
    <xf numFmtId="166" fontId="0" fillId="0" borderId="37" xfId="0" applyNumberFormat="1" applyBorder="1"/>
    <xf numFmtId="166" fontId="7" fillId="0" borderId="27" xfId="0" applyNumberFormat="1" applyFont="1" applyBorder="1"/>
    <xf numFmtId="166" fontId="7" fillId="0" borderId="25" xfId="0" applyNumberFormat="1" applyFont="1" applyBorder="1"/>
    <xf numFmtId="49" fontId="10" fillId="0" borderId="0" xfId="0" applyNumberFormat="1" applyFont="1"/>
    <xf numFmtId="49" fontId="10" fillId="0" borderId="25" xfId="0" applyNumberFormat="1" applyFont="1" applyBorder="1"/>
    <xf numFmtId="49" fontId="10" fillId="0" borderId="26" xfId="0" applyNumberFormat="1" applyFont="1" applyBorder="1"/>
    <xf numFmtId="0" fontId="10" fillId="0" borderId="25" xfId="0" applyFont="1" applyBorder="1"/>
    <xf numFmtId="0" fontId="10" fillId="0" borderId="0" xfId="0" applyFont="1"/>
    <xf numFmtId="0" fontId="10" fillId="0" borderId="26" xfId="0" applyFont="1" applyBorder="1"/>
    <xf numFmtId="166" fontId="10" fillId="0" borderId="25" xfId="0" applyNumberFormat="1" applyFont="1" applyBorder="1"/>
    <xf numFmtId="166" fontId="10" fillId="0" borderId="0" xfId="0" applyNumberFormat="1" applyFont="1"/>
    <xf numFmtId="166" fontId="10" fillId="0" borderId="26" xfId="0" applyNumberFormat="1" applyFont="1" applyBorder="1"/>
    <xf numFmtId="166" fontId="7" fillId="0" borderId="0" xfId="0" applyNumberFormat="1" applyFont="1"/>
    <xf numFmtId="1" fontId="0" fillId="0" borderId="0" xfId="0" applyNumberFormat="1"/>
    <xf numFmtId="166" fontId="16" fillId="7" borderId="0" xfId="0" applyNumberFormat="1" applyFont="1" applyFill="1"/>
    <xf numFmtId="1" fontId="16" fillId="7" borderId="0" xfId="0" applyNumberFormat="1" applyFont="1" applyFill="1"/>
    <xf numFmtId="166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" fontId="17" fillId="0" borderId="21" xfId="0" applyNumberFormat="1" applyFont="1" applyBorder="1" applyAlignment="1">
      <alignment horizontal="center"/>
    </xf>
    <xf numFmtId="166" fontId="17" fillId="0" borderId="21" xfId="0" applyNumberFormat="1" applyFont="1" applyBorder="1" applyAlignment="1">
      <alignment horizontal="right"/>
    </xf>
    <xf numFmtId="166" fontId="17" fillId="0" borderId="0" xfId="0" applyNumberFormat="1" applyFont="1" applyAlignment="1">
      <alignment horizontal="right"/>
    </xf>
    <xf numFmtId="166" fontId="16" fillId="0" borderId="0" xfId="0" applyNumberFormat="1" applyFont="1" applyAlignment="1">
      <alignment horizontal="right"/>
    </xf>
    <xf numFmtId="166" fontId="20" fillId="0" borderId="0" xfId="0" applyNumberFormat="1" applyFont="1" applyAlignment="1">
      <alignment horizontal="right"/>
    </xf>
    <xf numFmtId="166" fontId="16" fillId="0" borderId="19" xfId="0" applyNumberFormat="1" applyFont="1" applyBorder="1" applyAlignment="1">
      <alignment horizontal="right"/>
    </xf>
    <xf numFmtId="2" fontId="3" fillId="0" borderId="32" xfId="0" applyNumberFormat="1" applyFont="1" applyBorder="1" applyAlignment="1">
      <alignment horizontal="center"/>
    </xf>
    <xf numFmtId="166" fontId="3" fillId="0" borderId="32" xfId="0" applyNumberFormat="1" applyFont="1" applyBorder="1" applyAlignment="1">
      <alignment horizontal="center"/>
    </xf>
    <xf numFmtId="2" fontId="3" fillId="0" borderId="21" xfId="0" applyNumberFormat="1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166" fontId="3" fillId="0" borderId="21" xfId="0" applyNumberFormat="1" applyFont="1" applyBorder="1" applyAlignment="1">
      <alignment horizontal="center"/>
    </xf>
    <xf numFmtId="165" fontId="3" fillId="0" borderId="21" xfId="0" applyNumberFormat="1" applyFont="1" applyBorder="1" applyAlignment="1">
      <alignment horizontal="center"/>
    </xf>
    <xf numFmtId="0" fontId="3" fillId="0" borderId="21" xfId="0" applyFont="1" applyBorder="1" applyAlignment="1">
      <alignment horizontal="center" vertical="center"/>
    </xf>
    <xf numFmtId="2" fontId="3" fillId="0" borderId="21" xfId="0" applyNumberFormat="1" applyFont="1" applyBorder="1" applyAlignment="1">
      <alignment horizontal="center" vertical="center"/>
    </xf>
    <xf numFmtId="166" fontId="3" fillId="0" borderId="21" xfId="0" applyNumberFormat="1" applyFont="1" applyBorder="1" applyAlignment="1">
      <alignment horizontal="right"/>
    </xf>
    <xf numFmtId="166" fontId="3" fillId="0" borderId="30" xfId="0" applyNumberFormat="1" applyFont="1" applyBorder="1" applyAlignment="1">
      <alignment horizontal="right"/>
    </xf>
    <xf numFmtId="166" fontId="0" fillId="0" borderId="19" xfId="0" applyNumberFormat="1" applyBorder="1"/>
    <xf numFmtId="166" fontId="3" fillId="15" borderId="21" xfId="0" applyNumberFormat="1" applyFont="1" applyFill="1" applyBorder="1" applyAlignment="1">
      <alignment horizontal="center"/>
    </xf>
    <xf numFmtId="2" fontId="3" fillId="15" borderId="21" xfId="0" applyNumberFormat="1" applyFont="1" applyFill="1" applyBorder="1" applyAlignment="1">
      <alignment horizontal="center"/>
    </xf>
    <xf numFmtId="166" fontId="17" fillId="15" borderId="21" xfId="0" applyNumberFormat="1" applyFont="1" applyFill="1" applyBorder="1" applyAlignment="1">
      <alignment horizontal="center"/>
    </xf>
    <xf numFmtId="166" fontId="3" fillId="15" borderId="21" xfId="0" applyNumberFormat="1" applyFont="1" applyFill="1" applyBorder="1" applyAlignment="1">
      <alignment horizontal="center" vertical="center"/>
    </xf>
    <xf numFmtId="166" fontId="3" fillId="15" borderId="30" xfId="0" applyNumberFormat="1" applyFont="1" applyFill="1" applyBorder="1" applyAlignment="1">
      <alignment horizontal="center"/>
    </xf>
    <xf numFmtId="166" fontId="3" fillId="15" borderId="0" xfId="0" applyNumberFormat="1" applyFont="1" applyFill="1" applyAlignment="1">
      <alignment horizontal="center"/>
    </xf>
    <xf numFmtId="166" fontId="17" fillId="15" borderId="30" xfId="0" applyNumberFormat="1" applyFont="1" applyFill="1" applyBorder="1" applyAlignment="1">
      <alignment horizontal="right"/>
    </xf>
    <xf numFmtId="166" fontId="17" fillId="15" borderId="30" xfId="0" applyNumberFormat="1" applyFont="1" applyFill="1" applyBorder="1" applyAlignment="1">
      <alignment horizontal="center"/>
    </xf>
    <xf numFmtId="166" fontId="17" fillId="15" borderId="32" xfId="0" applyNumberFormat="1" applyFont="1" applyFill="1" applyBorder="1" applyAlignment="1">
      <alignment horizontal="center"/>
    </xf>
    <xf numFmtId="0" fontId="23" fillId="0" borderId="0" xfId="0" applyFont="1"/>
    <xf numFmtId="164" fontId="2" fillId="0" borderId="10" xfId="1" applyNumberFormat="1" applyFont="1" applyBorder="1" applyAlignment="1">
      <alignment horizontal="center" vertical="top"/>
    </xf>
    <xf numFmtId="0" fontId="0" fillId="0" borderId="21" xfId="0" applyBorder="1" applyAlignment="1">
      <alignment horizontal="center"/>
    </xf>
    <xf numFmtId="0" fontId="0" fillId="0" borderId="19" xfId="0" applyBorder="1"/>
    <xf numFmtId="0" fontId="16" fillId="0" borderId="32" xfId="0" applyFont="1" applyBorder="1" applyAlignment="1">
      <alignment horizontal="center"/>
    </xf>
    <xf numFmtId="0" fontId="16" fillId="0" borderId="0" xfId="0" applyFont="1"/>
    <xf numFmtId="0" fontId="16" fillId="0" borderId="21" xfId="0" applyFont="1" applyBorder="1" applyAlignment="1">
      <alignment horizontal="center"/>
    </xf>
    <xf numFmtId="0" fontId="16" fillId="0" borderId="19" xfId="0" applyFont="1" applyBorder="1"/>
    <xf numFmtId="0" fontId="0" fillId="0" borderId="0" xfId="0" applyAlignment="1">
      <alignment vertical="top" wrapText="1"/>
    </xf>
    <xf numFmtId="0" fontId="24" fillId="0" borderId="0" xfId="0" applyFont="1" applyAlignment="1">
      <alignment horizontal="right" vertical="center" wrapText="1"/>
    </xf>
  </cellXfs>
  <cellStyles count="7">
    <cellStyle name="Komma" xfId="5" xr:uid="{12A889DF-049F-4553-976D-77A542F5D500}"/>
    <cellStyle name="Normal" xfId="0" builtinId="0"/>
    <cellStyle name="Normal 2" xfId="1" xr:uid="{3938C79B-52CD-4C80-9F54-BBCBE9093F05}"/>
    <cellStyle name="Normal 2 3 2" xfId="4" xr:uid="{AA3B29E3-4609-4FBA-8894-EA0FB73A712F}"/>
    <cellStyle name="Normal 3" xfId="3" xr:uid="{7326A20B-EDCB-4A61-8B2E-E47DBC1070F4}"/>
    <cellStyle name="Normal 5" xfId="6" xr:uid="{8237316E-46A2-4042-B193-EB88FA7A0495}"/>
    <cellStyle name="Normal_EXCEL FUNCTIONS 3" xfId="2" xr:uid="{9FD45A49-F694-4261-8EDE-610D156508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Sheet1!$S$180</c:f>
              <c:strCache>
                <c:ptCount val="1"/>
                <c:pt idx="0">
                  <c:v>PFOS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Sheet1!$S$226:$S$273</c:f>
              <c:numCache>
                <c:formatCode>0</c:formatCode>
                <c:ptCount val="48"/>
                <c:pt idx="0" formatCode="0.00">
                  <c:v>0.22268589375690703</c:v>
                </c:pt>
                <c:pt idx="1">
                  <c:v>0</c:v>
                </c:pt>
                <c:pt idx="2" formatCode="0.00">
                  <c:v>0.34299229691397082</c:v>
                </c:pt>
                <c:pt idx="3" formatCode="0.00">
                  <c:v>4.7984418626952421E-2</c:v>
                </c:pt>
                <c:pt idx="4" formatCode="0.00">
                  <c:v>0.35150478618917075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0.00">
                  <c:v>0.20420636429767489</c:v>
                </c:pt>
                <c:pt idx="9" formatCode="0.00">
                  <c:v>9.0684424360076704E-2</c:v>
                </c:pt>
                <c:pt idx="10" formatCode="0.00">
                  <c:v>0.23858735381419705</c:v>
                </c:pt>
                <c:pt idx="11" formatCode="0.00">
                  <c:v>0.28704473904203071</c:v>
                </c:pt>
                <c:pt idx="12">
                  <c:v>0</c:v>
                </c:pt>
                <c:pt idx="13" formatCode="0.00">
                  <c:v>0.23</c:v>
                </c:pt>
                <c:pt idx="14" formatCode="0.00">
                  <c:v>0.46078827279393769</c:v>
                </c:pt>
                <c:pt idx="15" formatCode="0.00">
                  <c:v>0.20364671612625271</c:v>
                </c:pt>
                <c:pt idx="16" formatCode="0.00">
                  <c:v>0.53603231689390263</c:v>
                </c:pt>
                <c:pt idx="17" formatCode="0.00">
                  <c:v>0.66676874901700978</c:v>
                </c:pt>
                <c:pt idx="18" formatCode="0.00">
                  <c:v>0.55557480201542953</c:v>
                </c:pt>
                <c:pt idx="19" formatCode="0.00">
                  <c:v>0.62685164870465171</c:v>
                </c:pt>
                <c:pt idx="20" formatCode="0.00">
                  <c:v>0.49189555019527043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 formatCode="General">
                  <c:v>0</c:v>
                </c:pt>
                <c:pt idx="26" formatCode="General">
                  <c:v>5.3999999999999999E-2</c:v>
                </c:pt>
                <c:pt idx="27" formatCode="0.00">
                  <c:v>0.18027002805919179</c:v>
                </c:pt>
                <c:pt idx="28" formatCode="0.00">
                  <c:v>0.48422628070911466</c:v>
                </c:pt>
                <c:pt idx="29" formatCode="0.00">
                  <c:v>0.36079159928761834</c:v>
                </c:pt>
                <c:pt idx="30" formatCode="0.00">
                  <c:v>0.45979342113632538</c:v>
                </c:pt>
                <c:pt idx="31" formatCode="0.00">
                  <c:v>0.2710929722976298</c:v>
                </c:pt>
                <c:pt idx="32" formatCode="0.00">
                  <c:v>0.35364031638200916</c:v>
                </c:pt>
                <c:pt idx="33" formatCode="0.00">
                  <c:v>0.31875832438859858</c:v>
                </c:pt>
                <c:pt idx="34" formatCode="0.00">
                  <c:v>0.28089281194527305</c:v>
                </c:pt>
                <c:pt idx="35" formatCode="0.00">
                  <c:v>0.73292747940468761</c:v>
                </c:pt>
                <c:pt idx="36" formatCode="0.00">
                  <c:v>0.3347789020270856</c:v>
                </c:pt>
                <c:pt idx="37" formatCode="0.00">
                  <c:v>0.24542061988469799</c:v>
                </c:pt>
                <c:pt idx="38" formatCode="0.00">
                  <c:v>0.31591679571702003</c:v>
                </c:pt>
                <c:pt idx="39" formatCode="0.00">
                  <c:v>3.6568765366970485E-2</c:v>
                </c:pt>
                <c:pt idx="40" formatCode="0.00">
                  <c:v>0.24939314522752046</c:v>
                </c:pt>
                <c:pt idx="41" formatCode="0.00">
                  <c:v>0.36864796376870174</c:v>
                </c:pt>
                <c:pt idx="42" formatCode="0.00">
                  <c:v>0.23658853040506231</c:v>
                </c:pt>
                <c:pt idx="43" formatCode="0.00">
                  <c:v>0.20314535065370287</c:v>
                </c:pt>
                <c:pt idx="44" formatCode="0.0">
                  <c:v>1.2353740179945203</c:v>
                </c:pt>
                <c:pt idx="45" formatCode="0.0">
                  <c:v>1.6830041033879404</c:v>
                </c:pt>
                <c:pt idx="46" formatCode="0.00">
                  <c:v>0.39524141268949359</c:v>
                </c:pt>
                <c:pt idx="47" formatCode="0.00">
                  <c:v>0.64042228113316402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8-41E8-9CBC-9250AF2B4A6B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8-41E8-9CBC-9250AF2B4A6B}"/>
            </c:ext>
          </c:extLst>
        </c:ser>
        <c:ser>
          <c:idx val="2"/>
          <c:order val="2"/>
          <c:tx>
            <c:strRef>
              <c:f>Sheet1!$T$180</c:f>
              <c:strCache>
                <c:ptCount val="1"/>
                <c:pt idx="0">
                  <c:v>PFHxA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Sheet1!$T$226:$T$273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formatCode="0.00">
                  <c:v>0.12595850766767897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7.3999999999999996E-2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 formatCode="0.00">
                  <c:v>0.12556427385891392</c:v>
                </c:pt>
                <c:pt idx="42">
                  <c:v>0</c:v>
                </c:pt>
                <c:pt idx="43">
                  <c:v>0</c:v>
                </c:pt>
                <c:pt idx="44" formatCode="0.00">
                  <c:v>6.39429041959408E-2</c:v>
                </c:pt>
                <c:pt idx="45" formatCode="0.00">
                  <c:v>0.12840363228849722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B8-41E8-9CBC-9250AF2B4A6B}"/>
            </c:ext>
          </c:extLst>
        </c:ser>
        <c:ser>
          <c:idx val="3"/>
          <c:order val="3"/>
          <c:tx>
            <c:strRef>
              <c:f>Sheet1!$U$180</c:f>
              <c:strCache>
                <c:ptCount val="1"/>
                <c:pt idx="0">
                  <c:v>PFHpA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Sheet1!$U$226:$U$273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formatCode="0.00">
                  <c:v>0.10558579683007303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6.4000000000000001E-2</c:v>
                </c:pt>
                <c:pt idx="27" formatCode="0.00">
                  <c:v>6.8465933153620637E-2</c:v>
                </c:pt>
                <c:pt idx="28" formatCode="0.00">
                  <c:v>0.10799453414882072</c:v>
                </c:pt>
                <c:pt idx="29" formatCode="0.00">
                  <c:v>5.8094697954994903E-2</c:v>
                </c:pt>
                <c:pt idx="30" formatCode="0.00">
                  <c:v>0.10659808980942601</c:v>
                </c:pt>
                <c:pt idx="31" formatCode="0.00">
                  <c:v>6.9935904180268377E-2</c:v>
                </c:pt>
                <c:pt idx="32" formatCode="0.00">
                  <c:v>7.083669789292954E-2</c:v>
                </c:pt>
                <c:pt idx="33" formatCode="0.00">
                  <c:v>0.11214393357478689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 formatCode="0.00">
                  <c:v>0.16520970133820556</c:v>
                </c:pt>
                <c:pt idx="39">
                  <c:v>0</c:v>
                </c:pt>
                <c:pt idx="40" formatCode="0.00">
                  <c:v>6.3248790677702491E-2</c:v>
                </c:pt>
                <c:pt idx="41" formatCode="0.00">
                  <c:v>0.16186975130084286</c:v>
                </c:pt>
                <c:pt idx="42" formatCode="0.00">
                  <c:v>9.0744329733394899E-2</c:v>
                </c:pt>
                <c:pt idx="43" formatCode="0.00">
                  <c:v>7.1335336297871588E-2</c:v>
                </c:pt>
                <c:pt idx="44" formatCode="0.00">
                  <c:v>6.14325405267412E-2</c:v>
                </c:pt>
                <c:pt idx="45" formatCode="0.00">
                  <c:v>0.1626350077219624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B8-41E8-9CBC-9250AF2B4A6B}"/>
            </c:ext>
          </c:extLst>
        </c:ser>
        <c:ser>
          <c:idx val="4"/>
          <c:order val="4"/>
          <c:tx>
            <c:strRef>
              <c:f>Sheet1!$V$180</c:f>
              <c:strCache>
                <c:ptCount val="1"/>
                <c:pt idx="0">
                  <c:v>PFOA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Sheet1!$V$226:$V$273</c:f>
              <c:numCache>
                <c:formatCode>0.00</c:formatCode>
                <c:ptCount val="48"/>
                <c:pt idx="0">
                  <c:v>0.19550672733256355</c:v>
                </c:pt>
                <c:pt idx="1">
                  <c:v>0.12486474049188434</c:v>
                </c:pt>
                <c:pt idx="2">
                  <c:v>0.3254392201959137</c:v>
                </c:pt>
                <c:pt idx="3">
                  <c:v>0.10322855239655727</c:v>
                </c:pt>
                <c:pt idx="4">
                  <c:v>0.43351554212586396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>
                  <c:v>0.27970107563234675</c:v>
                </c:pt>
                <c:pt idx="9">
                  <c:v>0.15854495256337475</c:v>
                </c:pt>
                <c:pt idx="10">
                  <c:v>0.291542463273746</c:v>
                </c:pt>
                <c:pt idx="11">
                  <c:v>0.46081922253381996</c:v>
                </c:pt>
                <c:pt idx="12" formatCode="0.000">
                  <c:v>8.5000000000000006E-2</c:v>
                </c:pt>
                <c:pt idx="13" formatCode="0.000">
                  <c:v>0.36</c:v>
                </c:pt>
                <c:pt idx="14">
                  <c:v>0.61214116698217247</c:v>
                </c:pt>
                <c:pt idx="15">
                  <c:v>0.29872600779134317</c:v>
                </c:pt>
                <c:pt idx="16">
                  <c:v>0.76805617292143569</c:v>
                </c:pt>
                <c:pt idx="17">
                  <c:v>0.28058020915103066</c:v>
                </c:pt>
                <c:pt idx="18">
                  <c:v>0.21087836858478345</c:v>
                </c:pt>
                <c:pt idx="19">
                  <c:v>0.26167686485607561</c:v>
                </c:pt>
                <c:pt idx="20">
                  <c:v>0.21780664797122987</c:v>
                </c:pt>
                <c:pt idx="21" formatCode="General">
                  <c:v>0.3</c:v>
                </c:pt>
                <c:pt idx="22" formatCode="0">
                  <c:v>0</c:v>
                </c:pt>
                <c:pt idx="23">
                  <c:v>0.01</c:v>
                </c:pt>
                <c:pt idx="24" formatCode="General">
                  <c:v>0.31</c:v>
                </c:pt>
                <c:pt idx="25" formatCode="0">
                  <c:v>0</c:v>
                </c:pt>
                <c:pt idx="26" formatCode="General">
                  <c:v>0.42</c:v>
                </c:pt>
                <c:pt idx="27">
                  <c:v>0.34663321723259949</c:v>
                </c:pt>
                <c:pt idx="28">
                  <c:v>0.47212360740792686</c:v>
                </c:pt>
                <c:pt idx="29">
                  <c:v>0.37668283977339023</c:v>
                </c:pt>
                <c:pt idx="30">
                  <c:v>0.45783502725359165</c:v>
                </c:pt>
                <c:pt idx="31">
                  <c:v>0.41382578356720823</c:v>
                </c:pt>
                <c:pt idx="32">
                  <c:v>0.56089454177272535</c:v>
                </c:pt>
                <c:pt idx="33">
                  <c:v>0.45544445070836626</c:v>
                </c:pt>
                <c:pt idx="34">
                  <c:v>5.7954899654687198E-2</c:v>
                </c:pt>
                <c:pt idx="35">
                  <c:v>7.4252606663895201E-2</c:v>
                </c:pt>
                <c:pt idx="36">
                  <c:v>9.6281599195187598E-2</c:v>
                </c:pt>
                <c:pt idx="37" formatCode="0.000">
                  <c:v>5.3037522702604006E-2</c:v>
                </c:pt>
                <c:pt idx="38">
                  <c:v>0.48624822331883399</c:v>
                </c:pt>
                <c:pt idx="39">
                  <c:v>7.9045326846006125E-2</c:v>
                </c:pt>
                <c:pt idx="40">
                  <c:v>0.17505013231292918</c:v>
                </c:pt>
                <c:pt idx="41">
                  <c:v>0.57127309944168991</c:v>
                </c:pt>
                <c:pt idx="42">
                  <c:v>0.34728617277316615</c:v>
                </c:pt>
                <c:pt idx="43">
                  <c:v>0.21224109444833675</c:v>
                </c:pt>
                <c:pt idx="44">
                  <c:v>0.53264612579765602</c:v>
                </c:pt>
                <c:pt idx="45">
                  <c:v>0.81777019016766395</c:v>
                </c:pt>
                <c:pt idx="46">
                  <c:v>0.19313744296081761</c:v>
                </c:pt>
                <c:pt idx="47">
                  <c:v>0.17134183313668042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B8-41E8-9CBC-9250AF2B4A6B}"/>
            </c:ext>
          </c:extLst>
        </c:ser>
        <c:ser>
          <c:idx val="5"/>
          <c:order val="5"/>
          <c:tx>
            <c:strRef>
              <c:f>Sheet1!$W$180</c:f>
              <c:strCache>
                <c:ptCount val="1"/>
                <c:pt idx="0">
                  <c:v>PFNA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Sheet1!$W$226:$W$273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 formatCode="0.00">
                  <c:v>0.18220036826691099</c:v>
                </c:pt>
                <c:pt idx="3">
                  <c:v>0</c:v>
                </c:pt>
                <c:pt idx="4" formatCode="0.000">
                  <c:v>0.31915736302381176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0.00">
                  <c:v>0.13890644234792487</c:v>
                </c:pt>
                <c:pt idx="9" formatCode="0.00">
                  <c:v>0.10132501462174491</c:v>
                </c:pt>
                <c:pt idx="10" formatCode="0.00">
                  <c:v>0.12385279743705002</c:v>
                </c:pt>
                <c:pt idx="11" formatCode="0.00">
                  <c:v>0.18339888473228252</c:v>
                </c:pt>
                <c:pt idx="12" formatCode="0.000">
                  <c:v>0.03</c:v>
                </c:pt>
                <c:pt idx="13" formatCode="0.000">
                  <c:v>0.21</c:v>
                </c:pt>
                <c:pt idx="14" formatCode="0.00">
                  <c:v>0.41601415879270842</c:v>
                </c:pt>
                <c:pt idx="15" formatCode="0.00">
                  <c:v>0.26545404810946882</c:v>
                </c:pt>
                <c:pt idx="16" formatCode="0.00">
                  <c:v>0.38033285507154158</c:v>
                </c:pt>
                <c:pt idx="17" formatCode="0.00">
                  <c:v>0.28665586683267774</c:v>
                </c:pt>
                <c:pt idx="18" formatCode="0.00">
                  <c:v>0.2182593520162342</c:v>
                </c:pt>
                <c:pt idx="19" formatCode="0.00">
                  <c:v>0.24531294292319172</c:v>
                </c:pt>
                <c:pt idx="20" formatCode="0.00">
                  <c:v>0.15519306244979322</c:v>
                </c:pt>
                <c:pt idx="21" formatCode="General">
                  <c:v>9.6000000000000002E-2</c:v>
                </c:pt>
                <c:pt idx="22">
                  <c:v>0</c:v>
                </c:pt>
                <c:pt idx="23" formatCode="0.00">
                  <c:v>0</c:v>
                </c:pt>
                <c:pt idx="24" formatCode="General">
                  <c:v>0.44</c:v>
                </c:pt>
                <c:pt idx="25">
                  <c:v>0</c:v>
                </c:pt>
                <c:pt idx="26" formatCode="General">
                  <c:v>0.12</c:v>
                </c:pt>
                <c:pt idx="27" formatCode="0.00">
                  <c:v>0.22080703110421793</c:v>
                </c:pt>
                <c:pt idx="28" formatCode="0.00">
                  <c:v>0.35610119259579209</c:v>
                </c:pt>
                <c:pt idx="29" formatCode="0.00">
                  <c:v>0.207825910545023</c:v>
                </c:pt>
                <c:pt idx="30" formatCode="0.00">
                  <c:v>0.34436853308665177</c:v>
                </c:pt>
                <c:pt idx="31" formatCode="0.00">
                  <c:v>0.19256083849608008</c:v>
                </c:pt>
                <c:pt idx="32" formatCode="0.00">
                  <c:v>0.24429773034440966</c:v>
                </c:pt>
                <c:pt idx="33" formatCode="0.00">
                  <c:v>0.3676796836566863</c:v>
                </c:pt>
                <c:pt idx="34" formatCode="0.00">
                  <c:v>5.7028041731021197E-2</c:v>
                </c:pt>
                <c:pt idx="35" formatCode="0.00">
                  <c:v>0.1199115663148352</c:v>
                </c:pt>
                <c:pt idx="36" formatCode="0.00">
                  <c:v>9.0727036006782003E-2</c:v>
                </c:pt>
                <c:pt idx="37">
                  <c:v>0</c:v>
                </c:pt>
                <c:pt idx="38" formatCode="0.00">
                  <c:v>0.42112346572579779</c:v>
                </c:pt>
                <c:pt idx="39" formatCode="0.00">
                  <c:v>0</c:v>
                </c:pt>
                <c:pt idx="40" formatCode="0.00">
                  <c:v>9.1228083450832595E-2</c:v>
                </c:pt>
                <c:pt idx="41" formatCode="0.00">
                  <c:v>0.27838913405789795</c:v>
                </c:pt>
                <c:pt idx="42" formatCode="0.00">
                  <c:v>0.18729944624338321</c:v>
                </c:pt>
                <c:pt idx="43" formatCode="0.00">
                  <c:v>0.16837008060492054</c:v>
                </c:pt>
                <c:pt idx="44" formatCode="0.00">
                  <c:v>0.49690977024362404</c:v>
                </c:pt>
                <c:pt idx="45" formatCode="0.00">
                  <c:v>0.79444540636037597</c:v>
                </c:pt>
                <c:pt idx="46" formatCode="0.00">
                  <c:v>0.20269166029570643</c:v>
                </c:pt>
                <c:pt idx="47" formatCode="0.00">
                  <c:v>5.0550582450053207E-2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B8-41E8-9CBC-9250AF2B4A6B}"/>
            </c:ext>
          </c:extLst>
        </c:ser>
        <c:ser>
          <c:idx val="6"/>
          <c:order val="6"/>
          <c:tx>
            <c:strRef>
              <c:f>Sheet1!$X$180</c:f>
              <c:strCache>
                <c:ptCount val="1"/>
                <c:pt idx="0">
                  <c:v>PFDcA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Sheet1!$X$226:$X$273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00">
                  <c:v>1.4999999999999999E-2</c:v>
                </c:pt>
                <c:pt idx="13" formatCode="0.000">
                  <c:v>0</c:v>
                </c:pt>
                <c:pt idx="14" formatCode="0.00">
                  <c:v>0.10302011440904754</c:v>
                </c:pt>
                <c:pt idx="15">
                  <c:v>0</c:v>
                </c:pt>
                <c:pt idx="16" formatCode="0.00">
                  <c:v>0.12424093917655049</c:v>
                </c:pt>
                <c:pt idx="17" formatCode="0.00">
                  <c:v>0.16593255993376849</c:v>
                </c:pt>
                <c:pt idx="18" formatCode="0.00">
                  <c:v>0.14948490960374899</c:v>
                </c:pt>
                <c:pt idx="19" formatCode="0.00">
                  <c:v>0.14239188527096189</c:v>
                </c:pt>
                <c:pt idx="20" formatCode="0.00">
                  <c:v>9.1973836824887301E-2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General">
                  <c:v>0.09</c:v>
                </c:pt>
                <c:pt idx="25">
                  <c:v>0</c:v>
                </c:pt>
                <c:pt idx="26">
                  <c:v>0</c:v>
                </c:pt>
                <c:pt idx="27" formatCode="0.00">
                  <c:v>5.639477781989316E-2</c:v>
                </c:pt>
                <c:pt idx="28" formatCode="0.00">
                  <c:v>0.1073366655812751</c:v>
                </c:pt>
                <c:pt idx="29" formatCode="0.00">
                  <c:v>6.1287985113705604E-2</c:v>
                </c:pt>
                <c:pt idx="30" formatCode="0.00">
                  <c:v>8.4918073859067619E-2</c:v>
                </c:pt>
                <c:pt idx="31" formatCode="0.00">
                  <c:v>5.5205503177001417E-2</c:v>
                </c:pt>
                <c:pt idx="32">
                  <c:v>0</c:v>
                </c:pt>
                <c:pt idx="33" formatCode="0.00">
                  <c:v>0.10161090838851841</c:v>
                </c:pt>
                <c:pt idx="34">
                  <c:v>0</c:v>
                </c:pt>
                <c:pt idx="35" formatCode="0.00">
                  <c:v>0.14145363947975201</c:v>
                </c:pt>
                <c:pt idx="36" formatCode="0.00">
                  <c:v>6.0595771240022002E-2</c:v>
                </c:pt>
                <c:pt idx="37">
                  <c:v>0</c:v>
                </c:pt>
                <c:pt idx="38" formatCode="0.00">
                  <c:v>9.9219199734384367E-2</c:v>
                </c:pt>
                <c:pt idx="39">
                  <c:v>0</c:v>
                </c:pt>
                <c:pt idx="40" formatCode="0.00">
                  <c:v>8.5044308301704244E-2</c:v>
                </c:pt>
                <c:pt idx="41" formatCode="0.00">
                  <c:v>8.0772347858972776E-2</c:v>
                </c:pt>
                <c:pt idx="42">
                  <c:v>0</c:v>
                </c:pt>
                <c:pt idx="43">
                  <c:v>0</c:v>
                </c:pt>
                <c:pt idx="44" formatCode="0.00">
                  <c:v>0.2538549204435292</c:v>
                </c:pt>
                <c:pt idx="45" formatCode="0.00">
                  <c:v>0.37655541465669118</c:v>
                </c:pt>
                <c:pt idx="46" formatCode="0.00">
                  <c:v>8.4978411128866005E-2</c:v>
                </c:pt>
                <c:pt idx="47" formatCode="0.00">
                  <c:v>0.1159026905499668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B8-41E8-9CBC-9250AF2B4A6B}"/>
            </c:ext>
          </c:extLst>
        </c:ser>
        <c:ser>
          <c:idx val="7"/>
          <c:order val="7"/>
          <c:tx>
            <c:strRef>
              <c:f>Sheet1!$Y$180</c:f>
              <c:strCache>
                <c:ptCount val="1"/>
                <c:pt idx="0">
                  <c:v>PFUnA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Sheet1!$Y$226:$Y$273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">
                  <c:v>0.19473184638739441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0">
                  <c:v>0.18694946789525421</c:v>
                </c:pt>
                <c:pt idx="15">
                  <c:v>0</c:v>
                </c:pt>
                <c:pt idx="16" formatCode="0.00">
                  <c:v>0.23868193144912644</c:v>
                </c:pt>
                <c:pt idx="17" formatCode="0.00">
                  <c:v>0.27018215576344867</c:v>
                </c:pt>
                <c:pt idx="18" formatCode="0.00">
                  <c:v>0.19990211330746105</c:v>
                </c:pt>
                <c:pt idx="19" formatCode="0.00">
                  <c:v>0.30522168679592571</c:v>
                </c:pt>
                <c:pt idx="20" formatCode="0.00">
                  <c:v>0.12234590280194704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General">
                  <c:v>0.15</c:v>
                </c:pt>
                <c:pt idx="25">
                  <c:v>0</c:v>
                </c:pt>
                <c:pt idx="26">
                  <c:v>0</c:v>
                </c:pt>
                <c:pt idx="27" formatCode="0.00">
                  <c:v>0.1069534399121143</c:v>
                </c:pt>
                <c:pt idx="28" formatCode="0.00">
                  <c:v>0.17275357831125773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5.6099510989869282E-2</c:v>
                </c:pt>
                <c:pt idx="33">
                  <c:v>0</c:v>
                </c:pt>
                <c:pt idx="34" formatCode="0.00">
                  <c:v>7.8321131322741197E-2</c:v>
                </c:pt>
                <c:pt idx="35" formatCode="0.00">
                  <c:v>0.22631154137069717</c:v>
                </c:pt>
                <c:pt idx="36" formatCode="0.00">
                  <c:v>7.2233981764997596E-2</c:v>
                </c:pt>
                <c:pt idx="37" formatCode="0.00">
                  <c:v>7.3533290222105863E-2</c:v>
                </c:pt>
                <c:pt idx="38" formatCode="0.00">
                  <c:v>0.17269375505141507</c:v>
                </c:pt>
                <c:pt idx="39" formatCode="0.00">
                  <c:v>7.6279374890185159E-2</c:v>
                </c:pt>
                <c:pt idx="40" formatCode="0.00">
                  <c:v>0.20969351041032855</c:v>
                </c:pt>
                <c:pt idx="41" formatCode="0.00">
                  <c:v>0.1584493114421556</c:v>
                </c:pt>
                <c:pt idx="42" formatCode="0.00">
                  <c:v>0.12023251659993246</c:v>
                </c:pt>
                <c:pt idx="43" formatCode="0.00">
                  <c:v>0.10114544882317517</c:v>
                </c:pt>
                <c:pt idx="44" formatCode="0.00">
                  <c:v>0.35396640379024641</c:v>
                </c:pt>
                <c:pt idx="45" formatCode="0.00">
                  <c:v>0.43659466079067599</c:v>
                </c:pt>
                <c:pt idx="46" formatCode="0.00">
                  <c:v>0.15558606965695401</c:v>
                </c:pt>
                <c:pt idx="47" formatCode="0.00">
                  <c:v>0.66892481332919995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B8-41E8-9CBC-9250AF2B4A6B}"/>
            </c:ext>
          </c:extLst>
        </c:ser>
        <c:ser>
          <c:idx val="8"/>
          <c:order val="8"/>
          <c:tx>
            <c:strRef>
              <c:f>Sheet1!$Z$180</c:f>
              <c:strCache>
                <c:ptCount val="1"/>
                <c:pt idx="0">
                  <c:v>PFDoA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Sheet1!$Z$226:$Z$273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 formatCode="0.00">
                  <c:v>0.292695703217702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B8-41E8-9CBC-9250AF2B4A6B}"/>
            </c:ext>
          </c:extLst>
        </c:ser>
        <c:ser>
          <c:idx val="9"/>
          <c:order val="9"/>
          <c:tx>
            <c:strRef>
              <c:f>Sheet1!$AA$180</c:f>
              <c:strCache>
                <c:ptCount val="1"/>
                <c:pt idx="0">
                  <c:v>PFTriA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Sheet1!$AA$226:$AA$273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 formatCode="0.00">
                  <c:v>0.38490007550761762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B8-41E8-9CBC-9250AF2B4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3858720"/>
        <c:axId val="2023860688"/>
      </c:barChart>
      <c:catAx>
        <c:axId val="202385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23860688"/>
        <c:crosses val="autoZero"/>
        <c:auto val="1"/>
        <c:lblAlgn val="ctr"/>
        <c:lblOffset val="100"/>
        <c:tickLblSkip val="1"/>
        <c:noMultiLvlLbl val="0"/>
      </c:catAx>
      <c:valAx>
        <c:axId val="20238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2385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Snitt per område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Sheet1!$S$284</c:f>
              <c:strCache>
                <c:ptCount val="1"/>
                <c:pt idx="0">
                  <c:v>PFOS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Sheet1!$S$285:$S$289</c:f>
              <c:numCache>
                <c:formatCode>General</c:formatCode>
                <c:ptCount val="5"/>
                <c:pt idx="0">
                  <c:v>0.31281357493929085</c:v>
                </c:pt>
                <c:pt idx="1">
                  <c:v>0.20264343944484148</c:v>
                </c:pt>
                <c:pt idx="2">
                  <c:v>0.26463087298797305</c:v>
                </c:pt>
                <c:pt idx="3">
                  <c:v>0.23855883942005254</c:v>
                </c:pt>
                <c:pt idx="4">
                  <c:v>0.76078898932697625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3-488E-A2E2-B07A9FB41CCC}"/>
            </c:ext>
          </c:extLst>
        </c:ser>
        <c:ser>
          <c:idx val="2"/>
          <c:order val="1"/>
          <c:tx>
            <c:strRef>
              <c:f>Sheet1!$T$284</c:f>
              <c:strCache>
                <c:ptCount val="1"/>
                <c:pt idx="0">
                  <c:v>PFHxA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Sheet1!$T$285:$T$289</c:f>
              <c:numCache>
                <c:formatCode>General</c:formatCode>
                <c:ptCount val="5"/>
                <c:pt idx="0">
                  <c:v>0</c:v>
                </c:pt>
                <c:pt idx="1">
                  <c:v>2.0525497380171762E-2</c:v>
                </c:pt>
                <c:pt idx="2">
                  <c:v>5.9980241746513795E-3</c:v>
                </c:pt>
                <c:pt idx="3">
                  <c:v>8.6767075590832125E-3</c:v>
                </c:pt>
                <c:pt idx="4">
                  <c:v>3.2057756080739665E-2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3-488E-A2E2-B07A9FB41CCC}"/>
            </c:ext>
          </c:extLst>
        </c:ser>
        <c:ser>
          <c:idx val="3"/>
          <c:order val="2"/>
          <c:tx>
            <c:strRef>
              <c:f>Sheet1!$U$284</c:f>
              <c:strCache>
                <c:ptCount val="1"/>
                <c:pt idx="0">
                  <c:v>PFHpA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Sheet1!$U$285:$U$289</c:f>
              <c:numCache>
                <c:formatCode>General</c:formatCode>
                <c:ptCount val="5"/>
                <c:pt idx="0">
                  <c:v>5.6786090870211345E-2</c:v>
                </c:pt>
                <c:pt idx="1">
                  <c:v>2.7923176234283028E-2</c:v>
                </c:pt>
                <c:pt idx="2">
                  <c:v>5.0278950871463345E-3</c:v>
                </c:pt>
                <c:pt idx="3">
                  <c:v>5.2629465220124551E-2</c:v>
                </c:pt>
                <c:pt idx="4">
                  <c:v>6.5153855607818958E-2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83-488E-A2E2-B07A9FB41CCC}"/>
            </c:ext>
          </c:extLst>
        </c:ser>
        <c:ser>
          <c:idx val="4"/>
          <c:order val="3"/>
          <c:tx>
            <c:strRef>
              <c:f>Sheet1!$V$284</c:f>
              <c:strCache>
                <c:ptCount val="1"/>
                <c:pt idx="0">
                  <c:v>PFOA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Sheet1!$V$285:$V$289</c:f>
              <c:numCache>
                <c:formatCode>General</c:formatCode>
                <c:ptCount val="5"/>
                <c:pt idx="0">
                  <c:v>0.46269892725143663</c:v>
                </c:pt>
                <c:pt idx="1">
                  <c:v>0.35997831980712242</c:v>
                </c:pt>
                <c:pt idx="2">
                  <c:v>0.26038228260972096</c:v>
                </c:pt>
                <c:pt idx="3">
                  <c:v>0.27287435413361505</c:v>
                </c:pt>
                <c:pt idx="4">
                  <c:v>0.40071512015916771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83-488E-A2E2-B07A9FB41CCC}"/>
            </c:ext>
          </c:extLst>
        </c:ser>
        <c:ser>
          <c:idx val="5"/>
          <c:order val="4"/>
          <c:tx>
            <c:strRef>
              <c:f>Sheet1!$W$284</c:f>
              <c:strCache>
                <c:ptCount val="1"/>
                <c:pt idx="0">
                  <c:v>PFNA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Sheet1!$W$285:$W$289</c:f>
              <c:numCache>
                <c:formatCode>General</c:formatCode>
                <c:ptCount val="5"/>
                <c:pt idx="0">
                  <c:v>0.31871584577155126</c:v>
                </c:pt>
                <c:pt idx="1">
                  <c:v>0.19585035048898633</c:v>
                </c:pt>
                <c:pt idx="2">
                  <c:v>0.15505062650596863</c:v>
                </c:pt>
                <c:pt idx="3">
                  <c:v>0.17407468582453611</c:v>
                </c:pt>
                <c:pt idx="4">
                  <c:v>0.35979355240422661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83-488E-A2E2-B07A9FB41CCC}"/>
            </c:ext>
          </c:extLst>
        </c:ser>
        <c:ser>
          <c:idx val="6"/>
          <c:order val="5"/>
          <c:tx>
            <c:strRef>
              <c:f>Sheet1!$X$284</c:f>
              <c:strCache>
                <c:ptCount val="1"/>
                <c:pt idx="0">
                  <c:v>PFDcA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Sheet1!$X$285:$X$289</c:f>
              <c:numCache>
                <c:formatCode>General</c:formatCode>
                <c:ptCount val="5"/>
                <c:pt idx="0">
                  <c:v>4.5539091764435422E-2</c:v>
                </c:pt>
                <c:pt idx="1">
                  <c:v>2.4140340840994239E-2</c:v>
                </c:pt>
                <c:pt idx="2">
                  <c:v>3.7716392629474509E-2</c:v>
                </c:pt>
                <c:pt idx="3">
                  <c:v>4.4514746980621599E-2</c:v>
                </c:pt>
                <c:pt idx="4">
                  <c:v>0.1504245908465873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83-488E-A2E2-B07A9FB41CCC}"/>
            </c:ext>
          </c:extLst>
        </c:ser>
        <c:ser>
          <c:idx val="7"/>
          <c:order val="6"/>
          <c:tx>
            <c:strRef>
              <c:f>Sheet1!$Y$284</c:f>
              <c:strCache>
                <c:ptCount val="1"/>
                <c:pt idx="0">
                  <c:v>PFUnA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Sheet1!$Y$285:$Y$289</c:f>
              <c:numCache>
                <c:formatCode>General</c:formatCode>
                <c:ptCount val="5"/>
                <c:pt idx="0">
                  <c:v>8.1978581590540431E-2</c:v>
                </c:pt>
                <c:pt idx="1">
                  <c:v>5.5506097759885131E-2</c:v>
                </c:pt>
                <c:pt idx="2">
                  <c:v>7.2286433542883693E-2</c:v>
                </c:pt>
                <c:pt idx="3">
                  <c:v>7.71608865700424E-2</c:v>
                </c:pt>
                <c:pt idx="4">
                  <c:v>0.31430818703170765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83-488E-A2E2-B07A9FB41CCC}"/>
            </c:ext>
          </c:extLst>
        </c:ser>
        <c:ser>
          <c:idx val="8"/>
          <c:order val="7"/>
          <c:tx>
            <c:strRef>
              <c:f>Sheet1!$Z$284</c:f>
              <c:strCache>
                <c:ptCount val="1"/>
                <c:pt idx="0">
                  <c:v>PFDoA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Sheet1!$Z$285:$Z$289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4.878261720295033E-2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83-488E-A2E2-B07A9FB41CCC}"/>
            </c:ext>
          </c:extLst>
        </c:ser>
        <c:ser>
          <c:idx val="9"/>
          <c:order val="8"/>
          <c:tx>
            <c:strRef>
              <c:f>Sheet1!$AA$284</c:f>
              <c:strCache>
                <c:ptCount val="1"/>
                <c:pt idx="0">
                  <c:v>PFTriA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Sheet1!$AA$285:$AA$289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6.4150012584602942E-2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83-488E-A2E2-B07A9FB41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5442224"/>
        <c:axId val="325433368"/>
      </c:barChart>
      <c:catAx>
        <c:axId val="3254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433368"/>
        <c:crosses val="autoZero"/>
        <c:auto val="1"/>
        <c:lblAlgn val="ctr"/>
        <c:lblOffset val="100"/>
        <c:noMultiLvlLbl val="0"/>
      </c:catAx>
      <c:valAx>
        <c:axId val="3254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4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Sheet1!$S$180</c:f>
              <c:strCache>
                <c:ptCount val="1"/>
                <c:pt idx="0">
                  <c:v>PFOS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Sheet1!$S$226:$S$273</c:f>
              <c:numCache>
                <c:formatCode>0</c:formatCode>
                <c:ptCount val="48"/>
                <c:pt idx="0" formatCode="0.00">
                  <c:v>0.22268589375690703</c:v>
                </c:pt>
                <c:pt idx="1">
                  <c:v>0</c:v>
                </c:pt>
                <c:pt idx="2" formatCode="0.00">
                  <c:v>0.34299229691397082</c:v>
                </c:pt>
                <c:pt idx="3" formatCode="0.00">
                  <c:v>4.7984418626952421E-2</c:v>
                </c:pt>
                <c:pt idx="4" formatCode="0.00">
                  <c:v>0.35150478618917075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0.00">
                  <c:v>0.20420636429767489</c:v>
                </c:pt>
                <c:pt idx="9" formatCode="0.00">
                  <c:v>9.0684424360076704E-2</c:v>
                </c:pt>
                <c:pt idx="10" formatCode="0.00">
                  <c:v>0.23858735381419705</c:v>
                </c:pt>
                <c:pt idx="11" formatCode="0.00">
                  <c:v>0.28704473904203071</c:v>
                </c:pt>
                <c:pt idx="12">
                  <c:v>0</c:v>
                </c:pt>
                <c:pt idx="13" formatCode="0.00">
                  <c:v>0.23</c:v>
                </c:pt>
                <c:pt idx="14" formatCode="0.00">
                  <c:v>0.46078827279393769</c:v>
                </c:pt>
                <c:pt idx="15" formatCode="0.00">
                  <c:v>0.20364671612625271</c:v>
                </c:pt>
                <c:pt idx="16" formatCode="0.00">
                  <c:v>0.53603231689390263</c:v>
                </c:pt>
                <c:pt idx="17" formatCode="0.00">
                  <c:v>0.66676874901700978</c:v>
                </c:pt>
                <c:pt idx="18" formatCode="0.00">
                  <c:v>0.55557480201542953</c:v>
                </c:pt>
                <c:pt idx="19" formatCode="0.00">
                  <c:v>0.62685164870465171</c:v>
                </c:pt>
                <c:pt idx="20" formatCode="0.00">
                  <c:v>0.49189555019527043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 formatCode="General">
                  <c:v>0</c:v>
                </c:pt>
                <c:pt idx="26" formatCode="General">
                  <c:v>5.3999999999999999E-2</c:v>
                </c:pt>
                <c:pt idx="27" formatCode="0.00">
                  <c:v>0.18027002805919179</c:v>
                </c:pt>
                <c:pt idx="28" formatCode="0.00">
                  <c:v>0.48422628070911466</c:v>
                </c:pt>
                <c:pt idx="29" formatCode="0.00">
                  <c:v>0.36079159928761834</c:v>
                </c:pt>
                <c:pt idx="30" formatCode="0.00">
                  <c:v>0.45979342113632538</c:v>
                </c:pt>
                <c:pt idx="31" formatCode="0.00">
                  <c:v>0.2710929722976298</c:v>
                </c:pt>
                <c:pt idx="32" formatCode="0.00">
                  <c:v>0.35364031638200916</c:v>
                </c:pt>
                <c:pt idx="33" formatCode="0.00">
                  <c:v>0.31875832438859858</c:v>
                </c:pt>
                <c:pt idx="34" formatCode="0.00">
                  <c:v>0.28089281194527305</c:v>
                </c:pt>
                <c:pt idx="35" formatCode="0.00">
                  <c:v>0.73292747940468761</c:v>
                </c:pt>
                <c:pt idx="36" formatCode="0.00">
                  <c:v>0.3347789020270856</c:v>
                </c:pt>
                <c:pt idx="37" formatCode="0.00">
                  <c:v>0.24542061988469799</c:v>
                </c:pt>
                <c:pt idx="38" formatCode="0.00">
                  <c:v>0.31591679571702003</c:v>
                </c:pt>
                <c:pt idx="39" formatCode="0.00">
                  <c:v>3.6568765366970485E-2</c:v>
                </c:pt>
                <c:pt idx="40" formatCode="0.00">
                  <c:v>0.24939314522752046</c:v>
                </c:pt>
                <c:pt idx="41" formatCode="0.00">
                  <c:v>0.36864796376870174</c:v>
                </c:pt>
                <c:pt idx="42" formatCode="0.00">
                  <c:v>0.23658853040506231</c:v>
                </c:pt>
                <c:pt idx="43" formatCode="0.00">
                  <c:v>0.20314535065370287</c:v>
                </c:pt>
                <c:pt idx="44" formatCode="0.0">
                  <c:v>1.2353740179945203</c:v>
                </c:pt>
                <c:pt idx="45" formatCode="0.0">
                  <c:v>1.6830041033879404</c:v>
                </c:pt>
                <c:pt idx="46" formatCode="0.00">
                  <c:v>0.39524141268949359</c:v>
                </c:pt>
                <c:pt idx="47" formatCode="0.00">
                  <c:v>0.64042228113316402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E-4BDA-9521-5A4A8BAF44DB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E-4BDA-9521-5A4A8BAF44DB}"/>
            </c:ext>
          </c:extLst>
        </c:ser>
        <c:ser>
          <c:idx val="2"/>
          <c:order val="2"/>
          <c:tx>
            <c:strRef>
              <c:f>Sheet1!$T$180</c:f>
              <c:strCache>
                <c:ptCount val="1"/>
                <c:pt idx="0">
                  <c:v>PFHxA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Sheet1!$T$226:$T$273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formatCode="0.00">
                  <c:v>0.12595850766767897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7.3999999999999996E-2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 formatCode="0.00">
                  <c:v>0.12556427385891392</c:v>
                </c:pt>
                <c:pt idx="42">
                  <c:v>0</c:v>
                </c:pt>
                <c:pt idx="43">
                  <c:v>0</c:v>
                </c:pt>
                <c:pt idx="44" formatCode="0.00">
                  <c:v>6.39429041959408E-2</c:v>
                </c:pt>
                <c:pt idx="45" formatCode="0.00">
                  <c:v>0.12840363228849722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E-4BDA-9521-5A4A8BAF44DB}"/>
            </c:ext>
          </c:extLst>
        </c:ser>
        <c:ser>
          <c:idx val="3"/>
          <c:order val="3"/>
          <c:tx>
            <c:strRef>
              <c:f>Sheet1!$U$180</c:f>
              <c:strCache>
                <c:ptCount val="1"/>
                <c:pt idx="0">
                  <c:v>PFHpA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Sheet1!$U$226:$U$273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formatCode="0.00">
                  <c:v>0.10558579683007303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 formatCode="General">
                  <c:v>6.4000000000000001E-2</c:v>
                </c:pt>
                <c:pt idx="27" formatCode="0.00">
                  <c:v>6.8465933153620637E-2</c:v>
                </c:pt>
                <c:pt idx="28" formatCode="0.00">
                  <c:v>0.10799453414882072</c:v>
                </c:pt>
                <c:pt idx="29" formatCode="0.00">
                  <c:v>5.8094697954994903E-2</c:v>
                </c:pt>
                <c:pt idx="30" formatCode="0.00">
                  <c:v>0.10659808980942601</c:v>
                </c:pt>
                <c:pt idx="31" formatCode="0.00">
                  <c:v>6.9935904180268377E-2</c:v>
                </c:pt>
                <c:pt idx="32" formatCode="0.00">
                  <c:v>7.083669789292954E-2</c:v>
                </c:pt>
                <c:pt idx="33" formatCode="0.00">
                  <c:v>0.11214393357478689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 formatCode="0.00">
                  <c:v>0.16520970133820556</c:v>
                </c:pt>
                <c:pt idx="39">
                  <c:v>0</c:v>
                </c:pt>
                <c:pt idx="40" formatCode="0.00">
                  <c:v>6.3248790677702491E-2</c:v>
                </c:pt>
                <c:pt idx="41" formatCode="0.00">
                  <c:v>0.16186975130084286</c:v>
                </c:pt>
                <c:pt idx="42" formatCode="0.00">
                  <c:v>9.0744329733394899E-2</c:v>
                </c:pt>
                <c:pt idx="43" formatCode="0.00">
                  <c:v>7.1335336297871588E-2</c:v>
                </c:pt>
                <c:pt idx="44" formatCode="0.00">
                  <c:v>6.14325405267412E-2</c:v>
                </c:pt>
                <c:pt idx="45" formatCode="0.00">
                  <c:v>0.1626350077219624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E-4BDA-9521-5A4A8BAF44DB}"/>
            </c:ext>
          </c:extLst>
        </c:ser>
        <c:ser>
          <c:idx val="4"/>
          <c:order val="4"/>
          <c:tx>
            <c:strRef>
              <c:f>Sheet1!$V$180</c:f>
              <c:strCache>
                <c:ptCount val="1"/>
                <c:pt idx="0">
                  <c:v>PFOA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Sheet1!$V$226:$V$273</c:f>
              <c:numCache>
                <c:formatCode>0.00</c:formatCode>
                <c:ptCount val="48"/>
                <c:pt idx="0">
                  <c:v>0.19550672733256355</c:v>
                </c:pt>
                <c:pt idx="1">
                  <c:v>0.12486474049188434</c:v>
                </c:pt>
                <c:pt idx="2">
                  <c:v>0.3254392201959137</c:v>
                </c:pt>
                <c:pt idx="3">
                  <c:v>0.10322855239655727</c:v>
                </c:pt>
                <c:pt idx="4">
                  <c:v>0.43351554212586396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>
                  <c:v>0.27970107563234675</c:v>
                </c:pt>
                <c:pt idx="9">
                  <c:v>0.15854495256337475</c:v>
                </c:pt>
                <c:pt idx="10">
                  <c:v>0.291542463273746</c:v>
                </c:pt>
                <c:pt idx="11">
                  <c:v>0.46081922253381996</c:v>
                </c:pt>
                <c:pt idx="12" formatCode="0.000">
                  <c:v>8.5000000000000006E-2</c:v>
                </c:pt>
                <c:pt idx="13" formatCode="0.000">
                  <c:v>0.36</c:v>
                </c:pt>
                <c:pt idx="14">
                  <c:v>0.61214116698217247</c:v>
                </c:pt>
                <c:pt idx="15">
                  <c:v>0.29872600779134317</c:v>
                </c:pt>
                <c:pt idx="16">
                  <c:v>0.76805617292143569</c:v>
                </c:pt>
                <c:pt idx="17">
                  <c:v>0.28058020915103066</c:v>
                </c:pt>
                <c:pt idx="18">
                  <c:v>0.21087836858478345</c:v>
                </c:pt>
                <c:pt idx="19">
                  <c:v>0.26167686485607561</c:v>
                </c:pt>
                <c:pt idx="20">
                  <c:v>0.21780664797122987</c:v>
                </c:pt>
                <c:pt idx="21" formatCode="General">
                  <c:v>0.3</c:v>
                </c:pt>
                <c:pt idx="22" formatCode="0">
                  <c:v>0</c:v>
                </c:pt>
                <c:pt idx="23">
                  <c:v>0.01</c:v>
                </c:pt>
                <c:pt idx="24" formatCode="General">
                  <c:v>0.31</c:v>
                </c:pt>
                <c:pt idx="25" formatCode="0">
                  <c:v>0</c:v>
                </c:pt>
                <c:pt idx="26" formatCode="General">
                  <c:v>0.42</c:v>
                </c:pt>
                <c:pt idx="27">
                  <c:v>0.34663321723259949</c:v>
                </c:pt>
                <c:pt idx="28">
                  <c:v>0.47212360740792686</c:v>
                </c:pt>
                <c:pt idx="29">
                  <c:v>0.37668283977339023</c:v>
                </c:pt>
                <c:pt idx="30">
                  <c:v>0.45783502725359165</c:v>
                </c:pt>
                <c:pt idx="31">
                  <c:v>0.41382578356720823</c:v>
                </c:pt>
                <c:pt idx="32">
                  <c:v>0.56089454177272535</c:v>
                </c:pt>
                <c:pt idx="33">
                  <c:v>0.45544445070836626</c:v>
                </c:pt>
                <c:pt idx="34">
                  <c:v>5.7954899654687198E-2</c:v>
                </c:pt>
                <c:pt idx="35">
                  <c:v>7.4252606663895201E-2</c:v>
                </c:pt>
                <c:pt idx="36">
                  <c:v>9.6281599195187598E-2</c:v>
                </c:pt>
                <c:pt idx="37" formatCode="0.000">
                  <c:v>5.3037522702604006E-2</c:v>
                </c:pt>
                <c:pt idx="38">
                  <c:v>0.48624822331883399</c:v>
                </c:pt>
                <c:pt idx="39">
                  <c:v>7.9045326846006125E-2</c:v>
                </c:pt>
                <c:pt idx="40">
                  <c:v>0.17505013231292918</c:v>
                </c:pt>
                <c:pt idx="41">
                  <c:v>0.57127309944168991</c:v>
                </c:pt>
                <c:pt idx="42">
                  <c:v>0.34728617277316615</c:v>
                </c:pt>
                <c:pt idx="43">
                  <c:v>0.21224109444833675</c:v>
                </c:pt>
                <c:pt idx="44">
                  <c:v>0.53264612579765602</c:v>
                </c:pt>
                <c:pt idx="45">
                  <c:v>0.81777019016766395</c:v>
                </c:pt>
                <c:pt idx="46">
                  <c:v>0.19313744296081761</c:v>
                </c:pt>
                <c:pt idx="47">
                  <c:v>0.17134183313668042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E-4BDA-9521-5A4A8BAF44DB}"/>
            </c:ext>
          </c:extLst>
        </c:ser>
        <c:ser>
          <c:idx val="5"/>
          <c:order val="5"/>
          <c:tx>
            <c:strRef>
              <c:f>Sheet1!$W$180</c:f>
              <c:strCache>
                <c:ptCount val="1"/>
                <c:pt idx="0">
                  <c:v>PFNA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Sheet1!$W$226:$W$273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 formatCode="0.00">
                  <c:v>0.18220036826691099</c:v>
                </c:pt>
                <c:pt idx="3">
                  <c:v>0</c:v>
                </c:pt>
                <c:pt idx="4" formatCode="0.000">
                  <c:v>0.31915736302381176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 formatCode="0.00">
                  <c:v>0.13890644234792487</c:v>
                </c:pt>
                <c:pt idx="9" formatCode="0.00">
                  <c:v>0.10132501462174491</c:v>
                </c:pt>
                <c:pt idx="10" formatCode="0.00">
                  <c:v>0.12385279743705002</c:v>
                </c:pt>
                <c:pt idx="11" formatCode="0.00">
                  <c:v>0.18339888473228252</c:v>
                </c:pt>
                <c:pt idx="12" formatCode="0.000">
                  <c:v>0.03</c:v>
                </c:pt>
                <c:pt idx="13" formatCode="0.000">
                  <c:v>0.21</c:v>
                </c:pt>
                <c:pt idx="14" formatCode="0.00">
                  <c:v>0.41601415879270842</c:v>
                </c:pt>
                <c:pt idx="15" formatCode="0.00">
                  <c:v>0.26545404810946882</c:v>
                </c:pt>
                <c:pt idx="16" formatCode="0.00">
                  <c:v>0.38033285507154158</c:v>
                </c:pt>
                <c:pt idx="17" formatCode="0.00">
                  <c:v>0.28665586683267774</c:v>
                </c:pt>
                <c:pt idx="18" formatCode="0.00">
                  <c:v>0.2182593520162342</c:v>
                </c:pt>
                <c:pt idx="19" formatCode="0.00">
                  <c:v>0.24531294292319172</c:v>
                </c:pt>
                <c:pt idx="20" formatCode="0.00">
                  <c:v>0.15519306244979322</c:v>
                </c:pt>
                <c:pt idx="21" formatCode="General">
                  <c:v>9.6000000000000002E-2</c:v>
                </c:pt>
                <c:pt idx="22">
                  <c:v>0</c:v>
                </c:pt>
                <c:pt idx="23" formatCode="0.00">
                  <c:v>0</c:v>
                </c:pt>
                <c:pt idx="24" formatCode="General">
                  <c:v>0.44</c:v>
                </c:pt>
                <c:pt idx="25">
                  <c:v>0</c:v>
                </c:pt>
                <c:pt idx="26" formatCode="General">
                  <c:v>0.12</c:v>
                </c:pt>
                <c:pt idx="27" formatCode="0.00">
                  <c:v>0.22080703110421793</c:v>
                </c:pt>
                <c:pt idx="28" formatCode="0.00">
                  <c:v>0.35610119259579209</c:v>
                </c:pt>
                <c:pt idx="29" formatCode="0.00">
                  <c:v>0.207825910545023</c:v>
                </c:pt>
                <c:pt idx="30" formatCode="0.00">
                  <c:v>0.34436853308665177</c:v>
                </c:pt>
                <c:pt idx="31" formatCode="0.00">
                  <c:v>0.19256083849608008</c:v>
                </c:pt>
                <c:pt idx="32" formatCode="0.00">
                  <c:v>0.24429773034440966</c:v>
                </c:pt>
                <c:pt idx="33" formatCode="0.00">
                  <c:v>0.3676796836566863</c:v>
                </c:pt>
                <c:pt idx="34" formatCode="0.00">
                  <c:v>5.7028041731021197E-2</c:v>
                </c:pt>
                <c:pt idx="35" formatCode="0.00">
                  <c:v>0.1199115663148352</c:v>
                </c:pt>
                <c:pt idx="36" formatCode="0.00">
                  <c:v>9.0727036006782003E-2</c:v>
                </c:pt>
                <c:pt idx="37">
                  <c:v>0</c:v>
                </c:pt>
                <c:pt idx="38" formatCode="0.00">
                  <c:v>0.42112346572579779</c:v>
                </c:pt>
                <c:pt idx="39" formatCode="0.00">
                  <c:v>0</c:v>
                </c:pt>
                <c:pt idx="40" formatCode="0.00">
                  <c:v>9.1228083450832595E-2</c:v>
                </c:pt>
                <c:pt idx="41" formatCode="0.00">
                  <c:v>0.27838913405789795</c:v>
                </c:pt>
                <c:pt idx="42" formatCode="0.00">
                  <c:v>0.18729944624338321</c:v>
                </c:pt>
                <c:pt idx="43" formatCode="0.00">
                  <c:v>0.16837008060492054</c:v>
                </c:pt>
                <c:pt idx="44" formatCode="0.00">
                  <c:v>0.49690977024362404</c:v>
                </c:pt>
                <c:pt idx="45" formatCode="0.00">
                  <c:v>0.79444540636037597</c:v>
                </c:pt>
                <c:pt idx="46" formatCode="0.00">
                  <c:v>0.20269166029570643</c:v>
                </c:pt>
                <c:pt idx="47" formatCode="0.00">
                  <c:v>5.0550582450053207E-2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E-4BDA-9521-5A4A8BAF44DB}"/>
            </c:ext>
          </c:extLst>
        </c:ser>
        <c:ser>
          <c:idx val="6"/>
          <c:order val="6"/>
          <c:tx>
            <c:strRef>
              <c:f>Sheet1!$X$180</c:f>
              <c:strCache>
                <c:ptCount val="1"/>
                <c:pt idx="0">
                  <c:v>PFDcA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Sheet1!$X$226:$X$273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00">
                  <c:v>1.4999999999999999E-2</c:v>
                </c:pt>
                <c:pt idx="13" formatCode="0.000">
                  <c:v>0</c:v>
                </c:pt>
                <c:pt idx="14" formatCode="0.00">
                  <c:v>0.10302011440904754</c:v>
                </c:pt>
                <c:pt idx="15">
                  <c:v>0</c:v>
                </c:pt>
                <c:pt idx="16" formatCode="0.00">
                  <c:v>0.12424093917655049</c:v>
                </c:pt>
                <c:pt idx="17" formatCode="0.00">
                  <c:v>0.16593255993376849</c:v>
                </c:pt>
                <c:pt idx="18" formatCode="0.00">
                  <c:v>0.14948490960374899</c:v>
                </c:pt>
                <c:pt idx="19" formatCode="0.00">
                  <c:v>0.14239188527096189</c:v>
                </c:pt>
                <c:pt idx="20" formatCode="0.00">
                  <c:v>9.1973836824887301E-2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General">
                  <c:v>0.09</c:v>
                </c:pt>
                <c:pt idx="25">
                  <c:v>0</c:v>
                </c:pt>
                <c:pt idx="26">
                  <c:v>0</c:v>
                </c:pt>
                <c:pt idx="27" formatCode="0.00">
                  <c:v>5.639477781989316E-2</c:v>
                </c:pt>
                <c:pt idx="28" formatCode="0.00">
                  <c:v>0.1073366655812751</c:v>
                </c:pt>
                <c:pt idx="29" formatCode="0.00">
                  <c:v>6.1287985113705604E-2</c:v>
                </c:pt>
                <c:pt idx="30" formatCode="0.00">
                  <c:v>8.4918073859067619E-2</c:v>
                </c:pt>
                <c:pt idx="31" formatCode="0.00">
                  <c:v>5.5205503177001417E-2</c:v>
                </c:pt>
                <c:pt idx="32">
                  <c:v>0</c:v>
                </c:pt>
                <c:pt idx="33" formatCode="0.00">
                  <c:v>0.10161090838851841</c:v>
                </c:pt>
                <c:pt idx="34">
                  <c:v>0</c:v>
                </c:pt>
                <c:pt idx="35" formatCode="0.00">
                  <c:v>0.14145363947975201</c:v>
                </c:pt>
                <c:pt idx="36" formatCode="0.00">
                  <c:v>6.0595771240022002E-2</c:v>
                </c:pt>
                <c:pt idx="37">
                  <c:v>0</c:v>
                </c:pt>
                <c:pt idx="38" formatCode="0.00">
                  <c:v>9.9219199734384367E-2</c:v>
                </c:pt>
                <c:pt idx="39">
                  <c:v>0</c:v>
                </c:pt>
                <c:pt idx="40" formatCode="0.00">
                  <c:v>8.5044308301704244E-2</c:v>
                </c:pt>
                <c:pt idx="41" formatCode="0.00">
                  <c:v>8.0772347858972776E-2</c:v>
                </c:pt>
                <c:pt idx="42">
                  <c:v>0</c:v>
                </c:pt>
                <c:pt idx="43">
                  <c:v>0</c:v>
                </c:pt>
                <c:pt idx="44" formatCode="0.00">
                  <c:v>0.2538549204435292</c:v>
                </c:pt>
                <c:pt idx="45" formatCode="0.00">
                  <c:v>0.37655541465669118</c:v>
                </c:pt>
                <c:pt idx="46" formatCode="0.00">
                  <c:v>8.4978411128866005E-2</c:v>
                </c:pt>
                <c:pt idx="47" formatCode="0.00">
                  <c:v>0.1159026905499668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E-4BDA-9521-5A4A8BAF44DB}"/>
            </c:ext>
          </c:extLst>
        </c:ser>
        <c:ser>
          <c:idx val="7"/>
          <c:order val="7"/>
          <c:tx>
            <c:strRef>
              <c:f>Sheet1!$Y$180</c:f>
              <c:strCache>
                <c:ptCount val="1"/>
                <c:pt idx="0">
                  <c:v>PFUnA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Sheet1!$Y$226:$Y$273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">
                  <c:v>0.19473184638739441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0">
                  <c:v>0.18694946789525421</c:v>
                </c:pt>
                <c:pt idx="15">
                  <c:v>0</c:v>
                </c:pt>
                <c:pt idx="16" formatCode="0.00">
                  <c:v>0.23868193144912644</c:v>
                </c:pt>
                <c:pt idx="17" formatCode="0.00">
                  <c:v>0.27018215576344867</c:v>
                </c:pt>
                <c:pt idx="18" formatCode="0.00">
                  <c:v>0.19990211330746105</c:v>
                </c:pt>
                <c:pt idx="19" formatCode="0.00">
                  <c:v>0.30522168679592571</c:v>
                </c:pt>
                <c:pt idx="20" formatCode="0.00">
                  <c:v>0.12234590280194704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General">
                  <c:v>0.15</c:v>
                </c:pt>
                <c:pt idx="25">
                  <c:v>0</c:v>
                </c:pt>
                <c:pt idx="26">
                  <c:v>0</c:v>
                </c:pt>
                <c:pt idx="27" formatCode="0.00">
                  <c:v>0.1069534399121143</c:v>
                </c:pt>
                <c:pt idx="28" formatCode="0.00">
                  <c:v>0.17275357831125773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5.6099510989869282E-2</c:v>
                </c:pt>
                <c:pt idx="33">
                  <c:v>0</c:v>
                </c:pt>
                <c:pt idx="34" formatCode="0.00">
                  <c:v>7.8321131322741197E-2</c:v>
                </c:pt>
                <c:pt idx="35" formatCode="0.00">
                  <c:v>0.22631154137069717</c:v>
                </c:pt>
                <c:pt idx="36" formatCode="0.00">
                  <c:v>7.2233981764997596E-2</c:v>
                </c:pt>
                <c:pt idx="37" formatCode="0.00">
                  <c:v>7.3533290222105863E-2</c:v>
                </c:pt>
                <c:pt idx="38" formatCode="0.00">
                  <c:v>0.17269375505141507</c:v>
                </c:pt>
                <c:pt idx="39" formatCode="0.00">
                  <c:v>7.6279374890185159E-2</c:v>
                </c:pt>
                <c:pt idx="40" formatCode="0.00">
                  <c:v>0.20969351041032855</c:v>
                </c:pt>
                <c:pt idx="41" formatCode="0.00">
                  <c:v>0.1584493114421556</c:v>
                </c:pt>
                <c:pt idx="42" formatCode="0.00">
                  <c:v>0.12023251659993246</c:v>
                </c:pt>
                <c:pt idx="43" formatCode="0.00">
                  <c:v>0.10114544882317517</c:v>
                </c:pt>
                <c:pt idx="44" formatCode="0.00">
                  <c:v>0.35396640379024641</c:v>
                </c:pt>
                <c:pt idx="45" formatCode="0.00">
                  <c:v>0.43659466079067599</c:v>
                </c:pt>
                <c:pt idx="46" formatCode="0.00">
                  <c:v>0.15558606965695401</c:v>
                </c:pt>
                <c:pt idx="47" formatCode="0.00">
                  <c:v>0.66892481332919995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E-4BDA-9521-5A4A8BAF44DB}"/>
            </c:ext>
          </c:extLst>
        </c:ser>
        <c:ser>
          <c:idx val="8"/>
          <c:order val="8"/>
          <c:tx>
            <c:strRef>
              <c:f>Sheet1!$Z$180</c:f>
              <c:strCache>
                <c:ptCount val="1"/>
                <c:pt idx="0">
                  <c:v>PFDoA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Sheet1!$Z$226:$Z$273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 formatCode="0.00">
                  <c:v>0.292695703217702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E-4BDA-9521-5A4A8BAF44DB}"/>
            </c:ext>
          </c:extLst>
        </c:ser>
        <c:ser>
          <c:idx val="9"/>
          <c:order val="9"/>
          <c:tx>
            <c:strRef>
              <c:f>Sheet1!$AA$180</c:f>
              <c:strCache>
                <c:ptCount val="1"/>
                <c:pt idx="0">
                  <c:v>PFTriA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Sheet1!$P$226:$P$273</c:f>
              <c:strCache>
                <c:ptCount val="48"/>
                <c:pt idx="0">
                  <c:v>R100MC010</c:v>
                </c:pt>
                <c:pt idx="1">
                  <c:v>R104MC011</c:v>
                </c:pt>
                <c:pt idx="2">
                  <c:v>R96MC008</c:v>
                </c:pt>
                <c:pt idx="3">
                  <c:v>R117MC005</c:v>
                </c:pt>
                <c:pt idx="4">
                  <c:v>R223MC006</c:v>
                </c:pt>
                <c:pt idx="5">
                  <c:v>R542MC037</c:v>
                </c:pt>
                <c:pt idx="6">
                  <c:v>R573MC043</c:v>
                </c:pt>
                <c:pt idx="7">
                  <c:v>R595MC045</c:v>
                </c:pt>
                <c:pt idx="8">
                  <c:v>R613MC047</c:v>
                </c:pt>
                <c:pt idx="9">
                  <c:v>R618MC048</c:v>
                </c:pt>
                <c:pt idx="10">
                  <c:v>R621MC049</c:v>
                </c:pt>
                <c:pt idx="11">
                  <c:v>R628MC050</c:v>
                </c:pt>
                <c:pt idx="12">
                  <c:v>R0682MC001</c:v>
                </c:pt>
                <c:pt idx="13">
                  <c:v>R1298MC037</c:v>
                </c:pt>
                <c:pt idx="14">
                  <c:v>R1312MC039</c:v>
                </c:pt>
                <c:pt idx="15">
                  <c:v>R1320BX068</c:v>
                </c:pt>
                <c:pt idx="16">
                  <c:v>R1331MC041</c:v>
                </c:pt>
                <c:pt idx="17">
                  <c:v>P2102007</c:v>
                </c:pt>
                <c:pt idx="18">
                  <c:v>P2102008</c:v>
                </c:pt>
                <c:pt idx="19">
                  <c:v>P2102015</c:v>
                </c:pt>
                <c:pt idx="20">
                  <c:v>P2102019</c:v>
                </c:pt>
                <c:pt idx="21">
                  <c:v>R0739MC019</c:v>
                </c:pt>
                <c:pt idx="22">
                  <c:v>R0749MC020</c:v>
                </c:pt>
                <c:pt idx="23">
                  <c:v>R0769MC001</c:v>
                </c:pt>
                <c:pt idx="24">
                  <c:v>R1261MC020</c:v>
                </c:pt>
                <c:pt idx="25">
                  <c:v>R1349MC416</c:v>
                </c:pt>
                <c:pt idx="26">
                  <c:v>R1565MC097</c:v>
                </c:pt>
                <c:pt idx="27">
                  <c:v>R2132BX04</c:v>
                </c:pt>
                <c:pt idx="28">
                  <c:v>R2183BX06</c:v>
                </c:pt>
                <c:pt idx="29">
                  <c:v>R2229BX09</c:v>
                </c:pt>
                <c:pt idx="30">
                  <c:v>R2242BX58</c:v>
                </c:pt>
                <c:pt idx="31">
                  <c:v>R2270BX59</c:v>
                </c:pt>
                <c:pt idx="32">
                  <c:v>R2276BX60</c:v>
                </c:pt>
                <c:pt idx="33">
                  <c:v>R2338GR120</c:v>
                </c:pt>
                <c:pt idx="34">
                  <c:v>P2005004</c:v>
                </c:pt>
                <c:pt idx="35">
                  <c:v>P2005008</c:v>
                </c:pt>
                <c:pt idx="36">
                  <c:v>P2005012</c:v>
                </c:pt>
                <c:pt idx="37">
                  <c:v>P2005015</c:v>
                </c:pt>
                <c:pt idx="38">
                  <c:v>R2438BX06</c:v>
                </c:pt>
                <c:pt idx="39">
                  <c:v>R2486BX10</c:v>
                </c:pt>
                <c:pt idx="40">
                  <c:v>R2558BX12</c:v>
                </c:pt>
                <c:pt idx="41">
                  <c:v>R2596BX14</c:v>
                </c:pt>
                <c:pt idx="42">
                  <c:v>R2651BX16</c:v>
                </c:pt>
                <c:pt idx="43">
                  <c:v>R2680BX17</c:v>
                </c:pt>
                <c:pt idx="44">
                  <c:v>P2002002</c:v>
                </c:pt>
                <c:pt idx="45">
                  <c:v>P2002003</c:v>
                </c:pt>
                <c:pt idx="46">
                  <c:v>P2002007</c:v>
                </c:pt>
                <c:pt idx="47">
                  <c:v>P2002009</c:v>
                </c:pt>
              </c:strCache>
            </c:strRef>
          </c:cat>
          <c:val>
            <c:numRef>
              <c:f>Sheet1!$AA$226:$AA$273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 formatCode="0.00">
                  <c:v>0.38490007550761762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E-4BDA-9521-5A4A8BAF4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3858720"/>
        <c:axId val="2023860688"/>
      </c:barChart>
      <c:catAx>
        <c:axId val="202385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23860688"/>
        <c:crosses val="autoZero"/>
        <c:auto val="1"/>
        <c:lblAlgn val="ctr"/>
        <c:lblOffset val="100"/>
        <c:tickLblSkip val="1"/>
        <c:noMultiLvlLbl val="0"/>
      </c:catAx>
      <c:valAx>
        <c:axId val="20238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2385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Snitt per område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Sheet1!$S$284</c:f>
              <c:strCache>
                <c:ptCount val="1"/>
                <c:pt idx="0">
                  <c:v>PFOS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Sheet1!$S$285:$S$289</c:f>
              <c:numCache>
                <c:formatCode>General</c:formatCode>
                <c:ptCount val="5"/>
                <c:pt idx="0">
                  <c:v>0.31281357493929085</c:v>
                </c:pt>
                <c:pt idx="1">
                  <c:v>0.20264343944484148</c:v>
                </c:pt>
                <c:pt idx="2">
                  <c:v>0.26463087298797305</c:v>
                </c:pt>
                <c:pt idx="3">
                  <c:v>0.23855883942005254</c:v>
                </c:pt>
                <c:pt idx="4">
                  <c:v>0.76078898932697625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7-420E-9B51-14496A6E7E92}"/>
            </c:ext>
          </c:extLst>
        </c:ser>
        <c:ser>
          <c:idx val="2"/>
          <c:order val="1"/>
          <c:tx>
            <c:strRef>
              <c:f>Sheet1!$T$284</c:f>
              <c:strCache>
                <c:ptCount val="1"/>
                <c:pt idx="0">
                  <c:v>PFHxA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Sheet1!$T$285:$T$289</c:f>
              <c:numCache>
                <c:formatCode>General</c:formatCode>
                <c:ptCount val="5"/>
                <c:pt idx="0">
                  <c:v>0</c:v>
                </c:pt>
                <c:pt idx="1">
                  <c:v>2.0525497380171762E-2</c:v>
                </c:pt>
                <c:pt idx="2">
                  <c:v>5.9980241746513795E-3</c:v>
                </c:pt>
                <c:pt idx="3">
                  <c:v>8.6767075590832125E-3</c:v>
                </c:pt>
                <c:pt idx="4">
                  <c:v>3.2057756080739665E-2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7-420E-9B51-14496A6E7E92}"/>
            </c:ext>
          </c:extLst>
        </c:ser>
        <c:ser>
          <c:idx val="3"/>
          <c:order val="2"/>
          <c:tx>
            <c:strRef>
              <c:f>Sheet1!$U$284</c:f>
              <c:strCache>
                <c:ptCount val="1"/>
                <c:pt idx="0">
                  <c:v>PFHpA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Sheet1!$U$285:$U$289</c:f>
              <c:numCache>
                <c:formatCode>General</c:formatCode>
                <c:ptCount val="5"/>
                <c:pt idx="0">
                  <c:v>5.6786090870211345E-2</c:v>
                </c:pt>
                <c:pt idx="1">
                  <c:v>2.7923176234283028E-2</c:v>
                </c:pt>
                <c:pt idx="2">
                  <c:v>5.0278950871463345E-3</c:v>
                </c:pt>
                <c:pt idx="3">
                  <c:v>5.2629465220124551E-2</c:v>
                </c:pt>
                <c:pt idx="4">
                  <c:v>6.5153855607818958E-2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17-420E-9B51-14496A6E7E92}"/>
            </c:ext>
          </c:extLst>
        </c:ser>
        <c:ser>
          <c:idx val="4"/>
          <c:order val="3"/>
          <c:tx>
            <c:strRef>
              <c:f>Sheet1!$V$284</c:f>
              <c:strCache>
                <c:ptCount val="1"/>
                <c:pt idx="0">
                  <c:v>PFOA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Sheet1!$V$285:$V$289</c:f>
              <c:numCache>
                <c:formatCode>General</c:formatCode>
                <c:ptCount val="5"/>
                <c:pt idx="0">
                  <c:v>0.46269892725143663</c:v>
                </c:pt>
                <c:pt idx="1">
                  <c:v>0.35997831980712242</c:v>
                </c:pt>
                <c:pt idx="2">
                  <c:v>0.26038228260972096</c:v>
                </c:pt>
                <c:pt idx="3">
                  <c:v>0.27287435413361505</c:v>
                </c:pt>
                <c:pt idx="4">
                  <c:v>0.40071512015916771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17-420E-9B51-14496A6E7E92}"/>
            </c:ext>
          </c:extLst>
        </c:ser>
        <c:ser>
          <c:idx val="5"/>
          <c:order val="4"/>
          <c:tx>
            <c:strRef>
              <c:f>Sheet1!$W$284</c:f>
              <c:strCache>
                <c:ptCount val="1"/>
                <c:pt idx="0">
                  <c:v>PFNA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Sheet1!$W$285:$W$289</c:f>
              <c:numCache>
                <c:formatCode>General</c:formatCode>
                <c:ptCount val="5"/>
                <c:pt idx="0">
                  <c:v>0.31871584577155126</c:v>
                </c:pt>
                <c:pt idx="1">
                  <c:v>0.19585035048898633</c:v>
                </c:pt>
                <c:pt idx="2">
                  <c:v>0.15505062650596863</c:v>
                </c:pt>
                <c:pt idx="3">
                  <c:v>0.17407468582453611</c:v>
                </c:pt>
                <c:pt idx="4">
                  <c:v>0.35979355240422661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17-420E-9B51-14496A6E7E92}"/>
            </c:ext>
          </c:extLst>
        </c:ser>
        <c:ser>
          <c:idx val="6"/>
          <c:order val="5"/>
          <c:tx>
            <c:strRef>
              <c:f>Sheet1!$X$284</c:f>
              <c:strCache>
                <c:ptCount val="1"/>
                <c:pt idx="0">
                  <c:v>PFDcA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Sheet1!$X$285:$X$289</c:f>
              <c:numCache>
                <c:formatCode>General</c:formatCode>
                <c:ptCount val="5"/>
                <c:pt idx="0">
                  <c:v>4.5539091764435422E-2</c:v>
                </c:pt>
                <c:pt idx="1">
                  <c:v>2.4140340840994239E-2</c:v>
                </c:pt>
                <c:pt idx="2">
                  <c:v>3.7716392629474509E-2</c:v>
                </c:pt>
                <c:pt idx="3">
                  <c:v>4.4514746980621599E-2</c:v>
                </c:pt>
                <c:pt idx="4">
                  <c:v>0.1504245908465873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17-420E-9B51-14496A6E7E92}"/>
            </c:ext>
          </c:extLst>
        </c:ser>
        <c:ser>
          <c:idx val="7"/>
          <c:order val="6"/>
          <c:tx>
            <c:strRef>
              <c:f>Sheet1!$Y$284</c:f>
              <c:strCache>
                <c:ptCount val="1"/>
                <c:pt idx="0">
                  <c:v>PFUnA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Sheet1!$Y$285:$Y$289</c:f>
              <c:numCache>
                <c:formatCode>General</c:formatCode>
                <c:ptCount val="5"/>
                <c:pt idx="0">
                  <c:v>8.1978581590540431E-2</c:v>
                </c:pt>
                <c:pt idx="1">
                  <c:v>5.5506097759885131E-2</c:v>
                </c:pt>
                <c:pt idx="2">
                  <c:v>7.2286433542883693E-2</c:v>
                </c:pt>
                <c:pt idx="3">
                  <c:v>7.71608865700424E-2</c:v>
                </c:pt>
                <c:pt idx="4">
                  <c:v>0.31430818703170765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17-420E-9B51-14496A6E7E92}"/>
            </c:ext>
          </c:extLst>
        </c:ser>
        <c:ser>
          <c:idx val="8"/>
          <c:order val="7"/>
          <c:tx>
            <c:strRef>
              <c:f>Sheet1!$Z$284</c:f>
              <c:strCache>
                <c:ptCount val="1"/>
                <c:pt idx="0">
                  <c:v>PFDoA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Sheet1!$Z$285:$Z$289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4.878261720295033E-2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17-420E-9B51-14496A6E7E92}"/>
            </c:ext>
          </c:extLst>
        </c:ser>
        <c:ser>
          <c:idx val="9"/>
          <c:order val="8"/>
          <c:tx>
            <c:strRef>
              <c:f>Sheet1!$AA$284</c:f>
              <c:strCache>
                <c:ptCount val="1"/>
                <c:pt idx="0">
                  <c:v>PFTriA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Sheet1!$P$285:$P$289</c:f>
              <c:strCache>
                <c:ptCount val="5"/>
                <c:pt idx="0">
                  <c:v>Svalbard</c:v>
                </c:pt>
                <c:pt idx="1">
                  <c:v>BH sentralt</c:v>
                </c:pt>
                <c:pt idx="2">
                  <c:v>BH sør</c:v>
                </c:pt>
                <c:pt idx="3">
                  <c:v>NH</c:v>
                </c:pt>
                <c:pt idx="4">
                  <c:v>Sør</c:v>
                </c:pt>
              </c:strCache>
            </c:strRef>
          </c:cat>
          <c:val>
            <c:numRef>
              <c:f>Sheet1!$AA$285:$AA$289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6.4150012584602942E-2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17-420E-9B51-14496A6E7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5442224"/>
        <c:axId val="325433368"/>
      </c:barChart>
      <c:catAx>
        <c:axId val="3254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433368"/>
        <c:crosses val="autoZero"/>
        <c:auto val="1"/>
        <c:lblAlgn val="ctr"/>
        <c:lblOffset val="100"/>
        <c:noMultiLvlLbl val="0"/>
      </c:catAx>
      <c:valAx>
        <c:axId val="3254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4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0.42599888320075158</c:v>
                </c:pt>
              </c:numLit>
            </c:plus>
            <c:minus>
              <c:numLit>
                <c:formatCode>General</c:formatCode>
                <c:ptCount val="1"/>
                <c:pt idx="0">
                  <c:v>0.42599888320075158</c:v>
                </c:pt>
              </c:numLit>
            </c:minus>
          </c:errBars>
          <c:cat>
            <c:strRef>
              <c:f>'9PFASvsTOC Svalbard'!$B$79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'9PFASvsTOC Svalbard'!$C$79</c:f>
              <c:numCache>
                <c:formatCode>0.000</c:formatCode>
                <c:ptCount val="1"/>
                <c:pt idx="0">
                  <c:v>8.0223478512686811E-2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3-4DCE-8BB9-D3AD6FF38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081601128"/>
        <c:axId val="818854056"/>
      </c:barChart>
      <c:catAx>
        <c:axId val="1081601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18854056"/>
        <c:crosses val="autoZero"/>
        <c:auto val="1"/>
        <c:lblAlgn val="ctr"/>
        <c:lblOffset val="100"/>
        <c:noMultiLvlLbl val="0"/>
      </c:catAx>
      <c:valAx>
        <c:axId val="818854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160112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(R²=0,006)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Svalbard'!$D$104:$D$121</c:f>
              <c:numCache>
                <c:formatCode>0.000</c:formatCode>
                <c:ptCount val="18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</c:numCache>
            </c:numRef>
          </c:xVal>
          <c:yVal>
            <c:numRef>
              <c:f>'9PFASvsTOC Svalbard'!$E$104:$E$121</c:f>
              <c:numCache>
                <c:formatCode>0.000</c:formatCode>
                <c:ptCount val="18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0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1E-460A-A9A4-98BB4E3080ED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0.7059407984357986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31E-460A-A9A4-98BB4E3080ED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0.16559999999999997</c:v>
              </c:pt>
              <c:pt idx="1">
                <c:v>2.3304</c:v>
              </c:pt>
            </c:numLit>
          </c:xVal>
          <c:yVal>
            <c:numLit>
              <c:formatCode>General</c:formatCode>
              <c:ptCount val="2"/>
              <c:pt idx="0">
                <c:v>1.0327325756963077</c:v>
              </c:pt>
              <c:pt idx="1">
                <c:v>1.4601664141551784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31E-460A-A9A4-98BB4E3080ED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Svalbard'!xdata1</c:f>
              <c:numCache>
                <c:formatCode>General</c:formatCode>
                <c:ptCount val="70"/>
                <c:pt idx="0">
                  <c:v>0.1656</c:v>
                </c:pt>
                <c:pt idx="1">
                  <c:v>0.196973913</c:v>
                </c:pt>
                <c:pt idx="2">
                  <c:v>0.228347826</c:v>
                </c:pt>
                <c:pt idx="3">
                  <c:v>0.25972173900000001</c:v>
                </c:pt>
                <c:pt idx="4">
                  <c:v>0.29109565199999998</c:v>
                </c:pt>
                <c:pt idx="5">
                  <c:v>0.32246956500000001</c:v>
                </c:pt>
                <c:pt idx="6">
                  <c:v>0.35384347800000004</c:v>
                </c:pt>
                <c:pt idx="7">
                  <c:v>0.38521739100000002</c:v>
                </c:pt>
                <c:pt idx="8">
                  <c:v>0.416591304</c:v>
                </c:pt>
                <c:pt idx="9">
                  <c:v>0.44796521700000003</c:v>
                </c:pt>
                <c:pt idx="10">
                  <c:v>0.47933913000000006</c:v>
                </c:pt>
                <c:pt idx="11">
                  <c:v>0.51071304299999998</c:v>
                </c:pt>
                <c:pt idx="12">
                  <c:v>0.54208695600000001</c:v>
                </c:pt>
                <c:pt idx="13">
                  <c:v>0.57346086900000004</c:v>
                </c:pt>
                <c:pt idx="14">
                  <c:v>0.60483478200000007</c:v>
                </c:pt>
                <c:pt idx="15">
                  <c:v>0.63620869499999999</c:v>
                </c:pt>
                <c:pt idx="16">
                  <c:v>0.66758260800000002</c:v>
                </c:pt>
                <c:pt idx="17">
                  <c:v>0.69895652100000005</c:v>
                </c:pt>
                <c:pt idx="18">
                  <c:v>0.73033043400000008</c:v>
                </c:pt>
                <c:pt idx="19">
                  <c:v>0.761704347</c:v>
                </c:pt>
                <c:pt idx="20">
                  <c:v>0.79307826000000003</c:v>
                </c:pt>
                <c:pt idx="21">
                  <c:v>0.82445217300000007</c:v>
                </c:pt>
                <c:pt idx="22">
                  <c:v>0.85582608599999999</c:v>
                </c:pt>
                <c:pt idx="23">
                  <c:v>0.88719999900000002</c:v>
                </c:pt>
                <c:pt idx="24">
                  <c:v>0.91857391200000005</c:v>
                </c:pt>
                <c:pt idx="25">
                  <c:v>0.94994782500000008</c:v>
                </c:pt>
                <c:pt idx="26">
                  <c:v>0.98132173800000011</c:v>
                </c:pt>
                <c:pt idx="27">
                  <c:v>1.012695651</c:v>
                </c:pt>
                <c:pt idx="28">
                  <c:v>1.0440695640000002</c:v>
                </c:pt>
                <c:pt idx="29">
                  <c:v>1.0754434770000001</c:v>
                </c:pt>
                <c:pt idx="30">
                  <c:v>1.10681739</c:v>
                </c:pt>
                <c:pt idx="31">
                  <c:v>1.1381913030000002</c:v>
                </c:pt>
                <c:pt idx="32">
                  <c:v>1.1695652160000001</c:v>
                </c:pt>
                <c:pt idx="33">
                  <c:v>1.200939129</c:v>
                </c:pt>
                <c:pt idx="34">
                  <c:v>1.2323130420000001</c:v>
                </c:pt>
                <c:pt idx="35">
                  <c:v>1.2636869550000001</c:v>
                </c:pt>
                <c:pt idx="36">
                  <c:v>1.2950608680000002</c:v>
                </c:pt>
                <c:pt idx="37">
                  <c:v>1.3264347810000001</c:v>
                </c:pt>
                <c:pt idx="38">
                  <c:v>1.357808694</c:v>
                </c:pt>
                <c:pt idx="39">
                  <c:v>1.3891826070000002</c:v>
                </c:pt>
                <c:pt idx="40">
                  <c:v>1.4205565200000001</c:v>
                </c:pt>
                <c:pt idx="41">
                  <c:v>1.451930433</c:v>
                </c:pt>
                <c:pt idx="42">
                  <c:v>1.4833043460000002</c:v>
                </c:pt>
                <c:pt idx="43">
                  <c:v>1.5146782590000001</c:v>
                </c:pt>
                <c:pt idx="44">
                  <c:v>1.546052172</c:v>
                </c:pt>
                <c:pt idx="45">
                  <c:v>1.5774260850000001</c:v>
                </c:pt>
                <c:pt idx="46">
                  <c:v>1.6087999980000001</c:v>
                </c:pt>
                <c:pt idx="47">
                  <c:v>1.6401739110000002</c:v>
                </c:pt>
                <c:pt idx="48">
                  <c:v>1.6715478240000001</c:v>
                </c:pt>
                <c:pt idx="49">
                  <c:v>1.702921737</c:v>
                </c:pt>
                <c:pt idx="50">
                  <c:v>1.7342956500000002</c:v>
                </c:pt>
                <c:pt idx="51">
                  <c:v>1.7656695630000001</c:v>
                </c:pt>
                <c:pt idx="52">
                  <c:v>1.7970434760000003</c:v>
                </c:pt>
                <c:pt idx="53">
                  <c:v>1.8284173890000002</c:v>
                </c:pt>
                <c:pt idx="54">
                  <c:v>1.8597913020000001</c:v>
                </c:pt>
                <c:pt idx="55">
                  <c:v>1.8911652150000002</c:v>
                </c:pt>
                <c:pt idx="56">
                  <c:v>1.9225391280000002</c:v>
                </c:pt>
                <c:pt idx="57">
                  <c:v>1.9539130410000001</c:v>
                </c:pt>
                <c:pt idx="58">
                  <c:v>1.9852869540000002</c:v>
                </c:pt>
                <c:pt idx="59">
                  <c:v>2.0166608670000001</c:v>
                </c:pt>
                <c:pt idx="60">
                  <c:v>2.0480347800000001</c:v>
                </c:pt>
                <c:pt idx="61">
                  <c:v>2.0794086930000004</c:v>
                </c:pt>
                <c:pt idx="62">
                  <c:v>2.1107826060000003</c:v>
                </c:pt>
                <c:pt idx="63">
                  <c:v>2.1421565190000003</c:v>
                </c:pt>
                <c:pt idx="64">
                  <c:v>2.1735304320000002</c:v>
                </c:pt>
                <c:pt idx="65">
                  <c:v>2.2049043450000001</c:v>
                </c:pt>
                <c:pt idx="66">
                  <c:v>2.236278258</c:v>
                </c:pt>
                <c:pt idx="67">
                  <c:v>2.2676521710000004</c:v>
                </c:pt>
                <c:pt idx="68">
                  <c:v>2.2990260840000003</c:v>
                </c:pt>
                <c:pt idx="69">
                  <c:v>2.3303999970000002</c:v>
                </c:pt>
              </c:numCache>
            </c:numRef>
          </c:xVal>
          <c:yVal>
            <c:numRef>
              <c:f>'9PFASvsTOC Svalbard'!ydata2</c:f>
              <c:numCache>
                <c:formatCode>General</c:formatCode>
                <c:ptCount val="70"/>
                <c:pt idx="0">
                  <c:v>-0.72880415354035888</c:v>
                </c:pt>
                <c:pt idx="1">
                  <c:v>-0.68460462890692764</c:v>
                </c:pt>
                <c:pt idx="2">
                  <c:v>-0.64053538659477161</c:v>
                </c:pt>
                <c:pt idx="3">
                  <c:v>-0.59660540954862284</c:v>
                </c:pt>
                <c:pt idx="4">
                  <c:v>-0.55282448808087903</c:v>
                </c:pt>
                <c:pt idx="5">
                  <c:v>-0.50920330772025801</c:v>
                </c:pt>
                <c:pt idx="6">
                  <c:v>-0.4657535479924404</c:v>
                </c:pt>
                <c:pt idx="7">
                  <c:v>-0.42248799359971434</c:v>
                </c:pt>
                <c:pt idx="8">
                  <c:v>-0.37942065966027871</c:v>
                </c:pt>
                <c:pt idx="9">
                  <c:v>-0.33656693288063377</c:v>
                </c:pt>
                <c:pt idx="10">
                  <c:v>-0.29394373076474922</c:v>
                </c:pt>
                <c:pt idx="11">
                  <c:v>-0.25156968120768863</c:v>
                </c:pt>
                <c:pt idx="12">
                  <c:v>-0.20946532507204862</c:v>
                </c:pt>
                <c:pt idx="13">
                  <c:v>-0.16765334459114478</c:v>
                </c:pt>
                <c:pt idx="14">
                  <c:v>-0.12615882066458628</c:v>
                </c:pt>
                <c:pt idx="15">
                  <c:v>-8.5009522281191296E-2</c:v>
                </c:pt>
                <c:pt idx="16">
                  <c:v>-4.4236231378660396E-2</c:v>
                </c:pt>
                <c:pt idx="17">
                  <c:v>-3.8731063676744615E-3</c:v>
                </c:pt>
                <c:pt idx="18">
                  <c:v>3.6041912777229124E-2</c:v>
                </c:pt>
                <c:pt idx="19">
                  <c:v>7.5466655647983272E-2</c:v>
                </c:pt>
                <c:pt idx="20">
                  <c:v>0.11435422776388848</c:v>
                </c:pt>
                <c:pt idx="21">
                  <c:v>0.15265247314616492</c:v>
                </c:pt>
                <c:pt idx="22">
                  <c:v>0.19030339710266819</c:v>
                </c:pt>
                <c:pt idx="23">
                  <c:v>0.22724255763226187</c:v>
                </c:pt>
                <c:pt idx="24">
                  <c:v>0.263398440100167</c:v>
                </c:pt>
                <c:pt idx="25">
                  <c:v>0.29869183838179425</c:v>
                </c:pt>
                <c:pt idx="26">
                  <c:v>0.33303527698604096</c:v>
                </c:pt>
                <c:pt idx="27">
                  <c:v>0.36633252308410835</c:v>
                </c:pt>
                <c:pt idx="28">
                  <c:v>0.39847825489142308</c:v>
                </c:pt>
                <c:pt idx="29">
                  <c:v>0.42935797284343546</c:v>
                </c:pt>
                <c:pt idx="30">
                  <c:v>0.45884826076800433</c:v>
                </c:pt>
                <c:pt idx="31">
                  <c:v>0.48681752250955523</c:v>
                </c:pt>
                <c:pt idx="32">
                  <c:v>0.51312732989502552</c:v>
                </c:pt>
                <c:pt idx="33">
                  <c:v>0.53763451308121002</c:v>
                </c:pt>
                <c:pt idx="34">
                  <c:v>0.56019409519052699</c:v>
                </c:pt>
                <c:pt idx="35">
                  <c:v>0.58066311110005819</c:v>
                </c:pt>
                <c:pt idx="36">
                  <c:v>0.59890525052743748</c:v>
                </c:pt>
                <c:pt idx="37">
                  <c:v>0.61479613196822058</c:v>
                </c:pt>
                <c:pt idx="38">
                  <c:v>0.62822886338866624</c:v>
                </c:pt>
                <c:pt idx="39">
                  <c:v>0.63911940895728192</c:v>
                </c:pt>
                <c:pt idx="40">
                  <c:v>0.64741119898150279</c:v>
                </c:pt>
                <c:pt idx="41">
                  <c:v>0.65307843025038104</c:v>
                </c:pt>
                <c:pt idx="42">
                  <c:v>0.65612762468754582</c:v>
                </c:pt>
                <c:pt idx="43">
                  <c:v>0.65659723222501831</c:v>
                </c:pt>
                <c:pt idx="44">
                  <c:v>0.65455533304243974</c:v>
                </c:pt>
                <c:pt idx="45">
                  <c:v>0.65009575017599097</c:v>
                </c:pt>
                <c:pt idx="46">
                  <c:v>0.64333306629858655</c:v>
                </c:pt>
                <c:pt idx="47">
                  <c:v>0.6343971143743552</c:v>
                </c:pt>
                <c:pt idx="48">
                  <c:v>0.62342748125547642</c:v>
                </c:pt>
                <c:pt idx="49">
                  <c:v>0.61056845425566852</c:v>
                </c:pt>
                <c:pt idx="50">
                  <c:v>0.59596469394542251</c:v>
                </c:pt>
                <c:pt idx="51">
                  <c:v>0.57975776964971293</c:v>
                </c:pt>
                <c:pt idx="52">
                  <c:v>0.56208357292764299</c:v>
                </c:pt>
                <c:pt idx="53">
                  <c:v>0.54307053985874743</c:v>
                </c:pt>
                <c:pt idx="54">
                  <c:v>0.52283856501954218</c:v>
                </c:pt>
                <c:pt idx="55">
                  <c:v>0.50149847176975704</c:v>
                </c:pt>
                <c:pt idx="56">
                  <c:v>0.47915190577678268</c:v>
                </c:pt>
                <c:pt idx="57">
                  <c:v>0.45589153306044217</c:v>
                </c:pt>
                <c:pt idx="58">
                  <c:v>0.43180144361611794</c:v>
                </c:pt>
                <c:pt idx="59">
                  <c:v>0.4069576824213017</c:v>
                </c:pt>
                <c:pt idx="60">
                  <c:v>0.3814288487651023</c:v>
                </c:pt>
                <c:pt idx="61">
                  <c:v>0.35527672114640008</c:v>
                </c:pt>
                <c:pt idx="62">
                  <c:v>0.32855687813120804</c:v>
                </c:pt>
                <c:pt idx="63">
                  <c:v>0.30131929571123495</c:v>
                </c:pt>
                <c:pt idx="64">
                  <c:v>0.27360890926833759</c:v>
                </c:pt>
                <c:pt idx="65">
                  <c:v>0.24546613370160952</c:v>
                </c:pt>
                <c:pt idx="66">
                  <c:v>0.21692733907694195</c:v>
                </c:pt>
                <c:pt idx="67">
                  <c:v>0.18802528171570487</c:v>
                </c:pt>
                <c:pt idx="68">
                  <c:v>0.15878949228023909</c:v>
                </c:pt>
                <c:pt idx="69">
                  <c:v>0.1292466233987235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1E-460A-A9A4-98BB4E3080ED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Svalbard'!xdata3</c:f>
              <c:numCache>
                <c:formatCode>General</c:formatCode>
                <c:ptCount val="70"/>
                <c:pt idx="0">
                  <c:v>0.1656</c:v>
                </c:pt>
                <c:pt idx="1">
                  <c:v>0.196973913</c:v>
                </c:pt>
                <c:pt idx="2">
                  <c:v>0.228347826</c:v>
                </c:pt>
                <c:pt idx="3">
                  <c:v>0.25972173900000001</c:v>
                </c:pt>
                <c:pt idx="4">
                  <c:v>0.29109565199999998</c:v>
                </c:pt>
                <c:pt idx="5">
                  <c:v>0.32246956500000001</c:v>
                </c:pt>
                <c:pt idx="6">
                  <c:v>0.35384347800000004</c:v>
                </c:pt>
                <c:pt idx="7">
                  <c:v>0.38521739100000002</c:v>
                </c:pt>
                <c:pt idx="8">
                  <c:v>0.416591304</c:v>
                </c:pt>
                <c:pt idx="9">
                  <c:v>0.44796521700000003</c:v>
                </c:pt>
                <c:pt idx="10">
                  <c:v>0.47933913000000006</c:v>
                </c:pt>
                <c:pt idx="11">
                  <c:v>0.51071304299999998</c:v>
                </c:pt>
                <c:pt idx="12">
                  <c:v>0.54208695600000001</c:v>
                </c:pt>
                <c:pt idx="13">
                  <c:v>0.57346086900000004</c:v>
                </c:pt>
                <c:pt idx="14">
                  <c:v>0.60483478200000007</c:v>
                </c:pt>
                <c:pt idx="15">
                  <c:v>0.63620869499999999</c:v>
                </c:pt>
                <c:pt idx="16">
                  <c:v>0.66758260800000002</c:v>
                </c:pt>
                <c:pt idx="17">
                  <c:v>0.69895652100000005</c:v>
                </c:pt>
                <c:pt idx="18">
                  <c:v>0.73033043400000008</c:v>
                </c:pt>
                <c:pt idx="19">
                  <c:v>0.761704347</c:v>
                </c:pt>
                <c:pt idx="20">
                  <c:v>0.79307826000000003</c:v>
                </c:pt>
                <c:pt idx="21">
                  <c:v>0.82445217300000007</c:v>
                </c:pt>
                <c:pt idx="22">
                  <c:v>0.85582608599999999</c:v>
                </c:pt>
                <c:pt idx="23">
                  <c:v>0.88719999900000002</c:v>
                </c:pt>
                <c:pt idx="24">
                  <c:v>0.91857391200000005</c:v>
                </c:pt>
                <c:pt idx="25">
                  <c:v>0.94994782500000008</c:v>
                </c:pt>
                <c:pt idx="26">
                  <c:v>0.98132173800000011</c:v>
                </c:pt>
                <c:pt idx="27">
                  <c:v>1.012695651</c:v>
                </c:pt>
                <c:pt idx="28">
                  <c:v>1.0440695640000002</c:v>
                </c:pt>
                <c:pt idx="29">
                  <c:v>1.0754434770000001</c:v>
                </c:pt>
                <c:pt idx="30">
                  <c:v>1.10681739</c:v>
                </c:pt>
                <c:pt idx="31">
                  <c:v>1.1381913030000002</c:v>
                </c:pt>
                <c:pt idx="32">
                  <c:v>1.1695652160000001</c:v>
                </c:pt>
                <c:pt idx="33">
                  <c:v>1.200939129</c:v>
                </c:pt>
                <c:pt idx="34">
                  <c:v>1.2323130420000001</c:v>
                </c:pt>
                <c:pt idx="35">
                  <c:v>1.2636869550000001</c:v>
                </c:pt>
                <c:pt idx="36">
                  <c:v>1.2950608680000002</c:v>
                </c:pt>
                <c:pt idx="37">
                  <c:v>1.3264347810000001</c:v>
                </c:pt>
                <c:pt idx="38">
                  <c:v>1.357808694</c:v>
                </c:pt>
                <c:pt idx="39">
                  <c:v>1.3891826070000002</c:v>
                </c:pt>
                <c:pt idx="40">
                  <c:v>1.4205565200000001</c:v>
                </c:pt>
                <c:pt idx="41">
                  <c:v>1.451930433</c:v>
                </c:pt>
                <c:pt idx="42">
                  <c:v>1.4833043460000002</c:v>
                </c:pt>
                <c:pt idx="43">
                  <c:v>1.5146782590000001</c:v>
                </c:pt>
                <c:pt idx="44">
                  <c:v>1.546052172</c:v>
                </c:pt>
                <c:pt idx="45">
                  <c:v>1.5774260850000001</c:v>
                </c:pt>
                <c:pt idx="46">
                  <c:v>1.6087999980000001</c:v>
                </c:pt>
                <c:pt idx="47">
                  <c:v>1.6401739110000002</c:v>
                </c:pt>
                <c:pt idx="48">
                  <c:v>1.6715478240000001</c:v>
                </c:pt>
                <c:pt idx="49">
                  <c:v>1.702921737</c:v>
                </c:pt>
                <c:pt idx="50">
                  <c:v>1.7342956500000002</c:v>
                </c:pt>
                <c:pt idx="51">
                  <c:v>1.7656695630000001</c:v>
                </c:pt>
                <c:pt idx="52">
                  <c:v>1.7970434760000003</c:v>
                </c:pt>
                <c:pt idx="53">
                  <c:v>1.8284173890000002</c:v>
                </c:pt>
                <c:pt idx="54">
                  <c:v>1.8597913020000001</c:v>
                </c:pt>
                <c:pt idx="55">
                  <c:v>1.8911652150000002</c:v>
                </c:pt>
                <c:pt idx="56">
                  <c:v>1.9225391280000002</c:v>
                </c:pt>
                <c:pt idx="57">
                  <c:v>1.9539130410000001</c:v>
                </c:pt>
                <c:pt idx="58">
                  <c:v>1.9852869540000002</c:v>
                </c:pt>
                <c:pt idx="59">
                  <c:v>2.0166608670000001</c:v>
                </c:pt>
                <c:pt idx="60">
                  <c:v>2.0480347800000001</c:v>
                </c:pt>
                <c:pt idx="61">
                  <c:v>2.0794086930000004</c:v>
                </c:pt>
                <c:pt idx="62">
                  <c:v>2.1107826060000003</c:v>
                </c:pt>
                <c:pt idx="63">
                  <c:v>2.1421565190000003</c:v>
                </c:pt>
                <c:pt idx="64">
                  <c:v>2.1735304320000002</c:v>
                </c:pt>
                <c:pt idx="65">
                  <c:v>2.2049043450000001</c:v>
                </c:pt>
                <c:pt idx="66">
                  <c:v>2.236278258</c:v>
                </c:pt>
                <c:pt idx="67">
                  <c:v>2.2676521710000004</c:v>
                </c:pt>
                <c:pt idx="68">
                  <c:v>2.2990260840000003</c:v>
                </c:pt>
                <c:pt idx="69">
                  <c:v>2.3303999970000002</c:v>
                </c:pt>
              </c:numCache>
            </c:numRef>
          </c:xVal>
          <c:yVal>
            <c:numRef>
              <c:f>'9PFASvsTOC Svalbard'!ydata4</c:f>
              <c:numCache>
                <c:formatCode>General</c:formatCode>
                <c:ptCount val="70"/>
                <c:pt idx="0">
                  <c:v>2.7942693049329757</c:v>
                </c:pt>
                <c:pt idx="1">
                  <c:v>2.762459166904371</c:v>
                </c:pt>
                <c:pt idx="2">
                  <c:v>2.730779311197042</c:v>
                </c:pt>
                <c:pt idx="3">
                  <c:v>2.6992387207557202</c:v>
                </c:pt>
                <c:pt idx="4">
                  <c:v>2.6678471858928035</c:v>
                </c:pt>
                <c:pt idx="5">
                  <c:v>2.636615392137009</c:v>
                </c:pt>
                <c:pt idx="6">
                  <c:v>2.6055550190140186</c:v>
                </c:pt>
                <c:pt idx="7">
                  <c:v>2.5746788512261194</c:v>
                </c:pt>
                <c:pt idx="8">
                  <c:v>2.5440009038915106</c:v>
                </c:pt>
                <c:pt idx="9">
                  <c:v>2.5135365637166931</c:v>
                </c:pt>
                <c:pt idx="10">
                  <c:v>2.4833027482056349</c:v>
                </c:pt>
                <c:pt idx="11">
                  <c:v>2.4533180852534011</c:v>
                </c:pt>
                <c:pt idx="12">
                  <c:v>2.4236031157225884</c:v>
                </c:pt>
                <c:pt idx="13">
                  <c:v>2.3941805218465113</c:v>
                </c:pt>
                <c:pt idx="14">
                  <c:v>2.3650753845247801</c:v>
                </c:pt>
                <c:pt idx="15">
                  <c:v>2.3363154727462119</c:v>
                </c:pt>
                <c:pt idx="16">
                  <c:v>2.3079315684485078</c:v>
                </c:pt>
                <c:pt idx="17">
                  <c:v>2.2799578300423491</c:v>
                </c:pt>
                <c:pt idx="18">
                  <c:v>2.2524321975022721</c:v>
                </c:pt>
                <c:pt idx="19">
                  <c:v>2.2253968412363445</c:v>
                </c:pt>
                <c:pt idx="20">
                  <c:v>2.1988986557252668</c:v>
                </c:pt>
                <c:pt idx="21">
                  <c:v>2.1729897969478174</c:v>
                </c:pt>
                <c:pt idx="22">
                  <c:v>2.1477282595961409</c:v>
                </c:pt>
                <c:pt idx="23">
                  <c:v>2.1231784856713745</c:v>
                </c:pt>
                <c:pt idx="24">
                  <c:v>2.0994119898082957</c:v>
                </c:pt>
                <c:pt idx="25">
                  <c:v>2.0765079781314952</c:v>
                </c:pt>
                <c:pt idx="26">
                  <c:v>2.0545539261320758</c:v>
                </c:pt>
                <c:pt idx="27">
                  <c:v>2.0336460666388354</c:v>
                </c:pt>
                <c:pt idx="28">
                  <c:v>2.0138897214363478</c:v>
                </c:pt>
                <c:pt idx="29">
                  <c:v>1.9953993900891618</c:v>
                </c:pt>
                <c:pt idx="30">
                  <c:v>1.9782984887694202</c:v>
                </c:pt>
                <c:pt idx="31">
                  <c:v>1.9627186136326962</c:v>
                </c:pt>
                <c:pt idx="32">
                  <c:v>1.948798192852053</c:v>
                </c:pt>
                <c:pt idx="33">
                  <c:v>1.9366803962706949</c:v>
                </c:pt>
                <c:pt idx="34">
                  <c:v>1.9265102007662049</c:v>
                </c:pt>
                <c:pt idx="35">
                  <c:v>1.9184305714615009</c:v>
                </c:pt>
                <c:pt idx="36">
                  <c:v>1.9125778186389486</c:v>
                </c:pt>
                <c:pt idx="37">
                  <c:v>1.9090763238029926</c:v>
                </c:pt>
                <c:pt idx="38">
                  <c:v>1.9080329789873733</c:v>
                </c:pt>
                <c:pt idx="39">
                  <c:v>1.9095318200235849</c:v>
                </c:pt>
                <c:pt idx="40">
                  <c:v>1.9136294166041909</c:v>
                </c:pt>
                <c:pt idx="41">
                  <c:v>1.9203515719401398</c:v>
                </c:pt>
                <c:pt idx="42">
                  <c:v>1.929691764107802</c:v>
                </c:pt>
                <c:pt idx="43">
                  <c:v>1.9416115431751559</c:v>
                </c:pt>
                <c:pt idx="44">
                  <c:v>1.9560428289625618</c:v>
                </c:pt>
                <c:pt idx="45">
                  <c:v>1.9728917984338374</c:v>
                </c:pt>
                <c:pt idx="46">
                  <c:v>1.9920438689160689</c:v>
                </c:pt>
                <c:pt idx="47">
                  <c:v>2.0133692074451268</c:v>
                </c:pt>
                <c:pt idx="48">
                  <c:v>2.0367282271688327</c:v>
                </c:pt>
                <c:pt idx="49">
                  <c:v>2.0619766407734677</c:v>
                </c:pt>
                <c:pt idx="50">
                  <c:v>2.0889697876885407</c:v>
                </c:pt>
                <c:pt idx="51">
                  <c:v>2.1175660985890774</c:v>
                </c:pt>
                <c:pt idx="52">
                  <c:v>2.1476296819159741</c:v>
                </c:pt>
                <c:pt idx="53">
                  <c:v>2.1790321015896961</c:v>
                </c:pt>
                <c:pt idx="54">
                  <c:v>2.2116534630337288</c:v>
                </c:pt>
                <c:pt idx="55">
                  <c:v>2.2453829428883409</c:v>
                </c:pt>
                <c:pt idx="56">
                  <c:v>2.2801188954861416</c:v>
                </c:pt>
                <c:pt idx="57">
                  <c:v>2.3157686548073091</c:v>
                </c:pt>
                <c:pt idx="58">
                  <c:v>2.3522481308564602</c:v>
                </c:pt>
                <c:pt idx="59">
                  <c:v>2.3894812786561035</c:v>
                </c:pt>
                <c:pt idx="60">
                  <c:v>2.4273994989171301</c:v>
                </c:pt>
                <c:pt idx="61">
                  <c:v>2.4659410131406592</c:v>
                </c:pt>
                <c:pt idx="62">
                  <c:v>2.5050502427606784</c:v>
                </c:pt>
                <c:pt idx="63">
                  <c:v>2.5446772117854781</c:v>
                </c:pt>
                <c:pt idx="64">
                  <c:v>2.5847769848332023</c:v>
                </c:pt>
                <c:pt idx="65">
                  <c:v>2.6253091470047574</c:v>
                </c:pt>
                <c:pt idx="66">
                  <c:v>2.666237328234252</c:v>
                </c:pt>
                <c:pt idx="67">
                  <c:v>2.7075287722003161</c:v>
                </c:pt>
                <c:pt idx="68">
                  <c:v>2.7491539482406084</c:v>
                </c:pt>
                <c:pt idx="69">
                  <c:v>2.7910862037269513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1E-460A-A9A4-98BB4E3080ED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Svalbard'!xdata5</c:f>
              <c:numCache>
                <c:formatCode>General</c:formatCode>
                <c:ptCount val="100"/>
                <c:pt idx="0">
                  <c:v>0.1656</c:v>
                </c:pt>
                <c:pt idx="1">
                  <c:v>0.18746666670000001</c:v>
                </c:pt>
                <c:pt idx="2">
                  <c:v>0.20933333339999999</c:v>
                </c:pt>
                <c:pt idx="3">
                  <c:v>0.2312000001</c:v>
                </c:pt>
                <c:pt idx="4">
                  <c:v>0.25306666680000001</c:v>
                </c:pt>
                <c:pt idx="5">
                  <c:v>0.27493333349999999</c:v>
                </c:pt>
                <c:pt idx="6">
                  <c:v>0.29680000019999997</c:v>
                </c:pt>
                <c:pt idx="7">
                  <c:v>0.31866666690000001</c:v>
                </c:pt>
                <c:pt idx="8">
                  <c:v>0.34053333359999999</c:v>
                </c:pt>
                <c:pt idx="9">
                  <c:v>0.36240000029999997</c:v>
                </c:pt>
                <c:pt idx="10">
                  <c:v>0.38426666700000001</c:v>
                </c:pt>
                <c:pt idx="11">
                  <c:v>0.40613333369999999</c:v>
                </c:pt>
                <c:pt idx="12">
                  <c:v>0.42800000039999997</c:v>
                </c:pt>
                <c:pt idx="13">
                  <c:v>0.44986666710000001</c:v>
                </c:pt>
                <c:pt idx="14">
                  <c:v>0.47173333379999993</c:v>
                </c:pt>
                <c:pt idx="15">
                  <c:v>0.49360000049999997</c:v>
                </c:pt>
                <c:pt idx="16">
                  <c:v>0.51546666720000001</c:v>
                </c:pt>
                <c:pt idx="17">
                  <c:v>0.53733333389999993</c:v>
                </c:pt>
                <c:pt idx="18">
                  <c:v>0.55920000059999997</c:v>
                </c:pt>
                <c:pt idx="19">
                  <c:v>0.58106666730000001</c:v>
                </c:pt>
                <c:pt idx="20">
                  <c:v>0.60293333399999993</c:v>
                </c:pt>
                <c:pt idx="21">
                  <c:v>0.62480000069999997</c:v>
                </c:pt>
                <c:pt idx="22">
                  <c:v>0.64666666740000001</c:v>
                </c:pt>
                <c:pt idx="23">
                  <c:v>0.66853333409999993</c:v>
                </c:pt>
                <c:pt idx="24">
                  <c:v>0.69040000079999997</c:v>
                </c:pt>
                <c:pt idx="25">
                  <c:v>0.71226666749999989</c:v>
                </c:pt>
                <c:pt idx="26">
                  <c:v>0.73413333419999993</c:v>
                </c:pt>
                <c:pt idx="27">
                  <c:v>0.75600000089999997</c:v>
                </c:pt>
                <c:pt idx="28">
                  <c:v>0.77786666759999989</c:v>
                </c:pt>
                <c:pt idx="29">
                  <c:v>0.79973333429999993</c:v>
                </c:pt>
                <c:pt idx="30">
                  <c:v>0.82160000099999997</c:v>
                </c:pt>
                <c:pt idx="31">
                  <c:v>0.84346666769999989</c:v>
                </c:pt>
                <c:pt idx="32">
                  <c:v>0.86533333439999993</c:v>
                </c:pt>
                <c:pt idx="33">
                  <c:v>0.88720000109999997</c:v>
                </c:pt>
                <c:pt idx="34">
                  <c:v>0.90906666779999989</c:v>
                </c:pt>
                <c:pt idx="35">
                  <c:v>0.93093333449999993</c:v>
                </c:pt>
                <c:pt idx="36">
                  <c:v>0.95280000119999997</c:v>
                </c:pt>
                <c:pt idx="37">
                  <c:v>0.97466666789999989</c:v>
                </c:pt>
                <c:pt idx="38">
                  <c:v>0.99653333459999993</c:v>
                </c:pt>
                <c:pt idx="39">
                  <c:v>1.0184000013000001</c:v>
                </c:pt>
                <c:pt idx="40">
                  <c:v>1.0402666679999999</c:v>
                </c:pt>
                <c:pt idx="41">
                  <c:v>1.0621333346999999</c:v>
                </c:pt>
                <c:pt idx="42">
                  <c:v>1.0840000014</c:v>
                </c:pt>
                <c:pt idx="43">
                  <c:v>1.1058666681</c:v>
                </c:pt>
                <c:pt idx="44">
                  <c:v>1.1277333348</c:v>
                </c:pt>
                <c:pt idx="45">
                  <c:v>1.1496000015000001</c:v>
                </c:pt>
                <c:pt idx="46">
                  <c:v>1.1714666681999999</c:v>
                </c:pt>
                <c:pt idx="47">
                  <c:v>1.1933333348999999</c:v>
                </c:pt>
                <c:pt idx="48">
                  <c:v>1.2152000016</c:v>
                </c:pt>
                <c:pt idx="49">
                  <c:v>1.2370666683</c:v>
                </c:pt>
                <c:pt idx="50">
                  <c:v>1.2589333349999998</c:v>
                </c:pt>
                <c:pt idx="51">
                  <c:v>1.2808000016999999</c:v>
                </c:pt>
                <c:pt idx="52">
                  <c:v>1.3026666683999999</c:v>
                </c:pt>
                <c:pt idx="53">
                  <c:v>1.3245333350999999</c:v>
                </c:pt>
                <c:pt idx="54">
                  <c:v>1.3464000018</c:v>
                </c:pt>
                <c:pt idx="55">
                  <c:v>1.3682666685</c:v>
                </c:pt>
                <c:pt idx="56">
                  <c:v>1.3901333351999998</c:v>
                </c:pt>
                <c:pt idx="57">
                  <c:v>1.4120000018999999</c:v>
                </c:pt>
                <c:pt idx="58">
                  <c:v>1.4338666685999999</c:v>
                </c:pt>
                <c:pt idx="59">
                  <c:v>1.4557333352999999</c:v>
                </c:pt>
                <c:pt idx="60">
                  <c:v>1.477600002</c:v>
                </c:pt>
                <c:pt idx="61">
                  <c:v>1.4994666687</c:v>
                </c:pt>
                <c:pt idx="62">
                  <c:v>1.5213333353999998</c:v>
                </c:pt>
                <c:pt idx="63">
                  <c:v>1.5432000020999999</c:v>
                </c:pt>
                <c:pt idx="64">
                  <c:v>1.5650666687999999</c:v>
                </c:pt>
                <c:pt idx="65">
                  <c:v>1.5869333354999999</c:v>
                </c:pt>
                <c:pt idx="66">
                  <c:v>1.6088000022</c:v>
                </c:pt>
                <c:pt idx="67">
                  <c:v>1.6306666688999998</c:v>
                </c:pt>
                <c:pt idx="68">
                  <c:v>1.6525333355999998</c:v>
                </c:pt>
                <c:pt idx="69">
                  <c:v>1.6744000022999999</c:v>
                </c:pt>
                <c:pt idx="70">
                  <c:v>1.6962666689999999</c:v>
                </c:pt>
                <c:pt idx="71">
                  <c:v>1.7181333356999999</c:v>
                </c:pt>
                <c:pt idx="72">
                  <c:v>1.7400000024</c:v>
                </c:pt>
                <c:pt idx="73">
                  <c:v>1.7618666690999998</c:v>
                </c:pt>
                <c:pt idx="74">
                  <c:v>1.7837333357999998</c:v>
                </c:pt>
                <c:pt idx="75">
                  <c:v>1.8056000024999999</c:v>
                </c:pt>
                <c:pt idx="76">
                  <c:v>1.8274666691999999</c:v>
                </c:pt>
                <c:pt idx="77">
                  <c:v>1.8493333358999999</c:v>
                </c:pt>
                <c:pt idx="78">
                  <c:v>1.8712000026</c:v>
                </c:pt>
                <c:pt idx="79">
                  <c:v>1.8930666692999998</c:v>
                </c:pt>
                <c:pt idx="80">
                  <c:v>1.9149333359999998</c:v>
                </c:pt>
                <c:pt idx="81">
                  <c:v>1.9368000026999999</c:v>
                </c:pt>
                <c:pt idx="82">
                  <c:v>1.9586666693999999</c:v>
                </c:pt>
                <c:pt idx="83">
                  <c:v>1.9805333360999999</c:v>
                </c:pt>
                <c:pt idx="84">
                  <c:v>2.0024000028</c:v>
                </c:pt>
                <c:pt idx="85">
                  <c:v>2.0242666694999998</c:v>
                </c:pt>
                <c:pt idx="86">
                  <c:v>2.0461333362</c:v>
                </c:pt>
                <c:pt idx="87">
                  <c:v>2.0680000028999999</c:v>
                </c:pt>
                <c:pt idx="88">
                  <c:v>2.0898666696000001</c:v>
                </c:pt>
                <c:pt idx="89">
                  <c:v>2.1117333362999999</c:v>
                </c:pt>
                <c:pt idx="90">
                  <c:v>2.1336000030000002</c:v>
                </c:pt>
                <c:pt idx="91">
                  <c:v>2.1554666697</c:v>
                </c:pt>
                <c:pt idx="92">
                  <c:v>2.1773333363999998</c:v>
                </c:pt>
                <c:pt idx="93">
                  <c:v>2.1992000031000001</c:v>
                </c:pt>
                <c:pt idx="94">
                  <c:v>2.2210666697999999</c:v>
                </c:pt>
                <c:pt idx="95">
                  <c:v>2.2429333364999997</c:v>
                </c:pt>
                <c:pt idx="96">
                  <c:v>2.2648000032</c:v>
                </c:pt>
                <c:pt idx="97">
                  <c:v>2.2866666698999998</c:v>
                </c:pt>
                <c:pt idx="98">
                  <c:v>2.3085333366</c:v>
                </c:pt>
                <c:pt idx="99">
                  <c:v>2.3304000032999999</c:v>
                </c:pt>
              </c:numCache>
            </c:numRef>
          </c:xVal>
          <c:yVal>
            <c:numRef>
              <c:f>'9PFASvsTOC Svalbard'!ydata6</c:f>
              <c:numCache>
                <c:formatCode>General</c:formatCode>
                <c:ptCount val="100"/>
                <c:pt idx="0">
                  <c:v>-2.1789988070522224</c:v>
                </c:pt>
                <c:pt idx="1">
                  <c:v>-2.160222778317042</c:v>
                </c:pt>
                <c:pt idx="2">
                  <c:v>-2.1416350216267568</c:v>
                </c:pt>
                <c:pt idx="3">
                  <c:v>-2.1232380804531781</c:v>
                </c:pt>
                <c:pt idx="4">
                  <c:v>-2.1050345093535716</c:v>
                </c:pt>
                <c:pt idx="5">
                  <c:v>-2.0870268726569288</c:v>
                </c:pt>
                <c:pt idx="6">
                  <c:v>-2.0692177430850069</c:v>
                </c:pt>
                <c:pt idx="7">
                  <c:v>-2.0516097003076439</c:v>
                </c:pt>
                <c:pt idx="8">
                  <c:v>-2.0342053294320301</c:v>
                </c:pt>
                <c:pt idx="9">
                  <c:v>-2.0170072194257935</c:v>
                </c:pt>
                <c:pt idx="10">
                  <c:v>-2.000017961473926</c:v>
                </c:pt>
                <c:pt idx="11">
                  <c:v>-1.9832401472698082</c:v>
                </c:pt>
                <c:pt idx="12">
                  <c:v>-1.9666763672407759</c:v>
                </c:pt>
                <c:pt idx="13">
                  <c:v>-1.9503292087089077</c:v>
                </c:pt>
                <c:pt idx="14">
                  <c:v>-1.9342012539879536</c:v>
                </c:pt>
                <c:pt idx="15">
                  <c:v>-1.9182950784175603</c:v>
                </c:pt>
                <c:pt idx="16">
                  <c:v>-1.9026132483362115</c:v>
                </c:pt>
                <c:pt idx="17">
                  <c:v>-1.8871583189945644</c:v>
                </c:pt>
                <c:pt idx="18">
                  <c:v>-1.8719328324111537</c:v>
                </c:pt>
                <c:pt idx="19">
                  <c:v>-1.8569393151726883</c:v>
                </c:pt>
                <c:pt idx="20">
                  <c:v>-1.8421802761814861</c:v>
                </c:pt>
                <c:pt idx="21">
                  <c:v>-1.8276582043528651</c:v>
                </c:pt>
                <c:pt idx="22">
                  <c:v>-1.8133755662656237</c:v>
                </c:pt>
                <c:pt idx="23">
                  <c:v>-1.7993348037690291</c:v>
                </c:pt>
                <c:pt idx="24">
                  <c:v>-1.7855383315500493</c:v>
                </c:pt>
                <c:pt idx="25">
                  <c:v>-1.7719885346648543</c:v>
                </c:pt>
                <c:pt idx="26">
                  <c:v>-1.758687766038916</c:v>
                </c:pt>
                <c:pt idx="27">
                  <c:v>-1.7456383439403356</c:v>
                </c:pt>
                <c:pt idx="28">
                  <c:v>-1.732842549431292</c:v>
                </c:pt>
                <c:pt idx="29">
                  <c:v>-1.7203026238028123</c:v>
                </c:pt>
                <c:pt idx="30">
                  <c:v>-1.7080207659983155</c:v>
                </c:pt>
                <c:pt idx="31">
                  <c:v>-1.6959991300316244</c:v>
                </c:pt>
                <c:pt idx="32">
                  <c:v>-1.684239822405404</c:v>
                </c:pt>
                <c:pt idx="33">
                  <c:v>-1.6727448995361838</c:v>
                </c:pt>
                <c:pt idx="34">
                  <c:v>-1.6615163651923244</c:v>
                </c:pt>
                <c:pt idx="35">
                  <c:v>-1.650556167951474</c:v>
                </c:pt>
                <c:pt idx="36">
                  <c:v>-1.6398661986842027</c:v>
                </c:pt>
                <c:pt idx="37">
                  <c:v>-1.6294482880706329</c:v>
                </c:pt>
                <c:pt idx="38">
                  <c:v>-1.6193042041569861</c:v>
                </c:pt>
                <c:pt idx="39">
                  <c:v>-1.6094356499590201</c:v>
                </c:pt>
                <c:pt idx="40">
                  <c:v>-1.5998442611193806</c:v>
                </c:pt>
                <c:pt idx="41">
                  <c:v>-1.5905316036258803</c:v>
                </c:pt>
                <c:pt idx="42">
                  <c:v>-1.5814991715976896</c:v>
                </c:pt>
                <c:pt idx="43">
                  <c:v>-1.5727483851463639</c:v>
                </c:pt>
                <c:pt idx="44">
                  <c:v>-1.5642805883184985</c:v>
                </c:pt>
                <c:pt idx="45">
                  <c:v>-1.5560970471266973</c:v>
                </c:pt>
                <c:pt idx="46">
                  <c:v>-1.5481989476753333</c:v>
                </c:pt>
                <c:pt idx="47">
                  <c:v>-1.5405873943873729</c:v>
                </c:pt>
                <c:pt idx="48">
                  <c:v>-1.5332634083382819</c:v>
                </c:pt>
                <c:pt idx="49">
                  <c:v>-1.5262279257027473</c:v>
                </c:pt>
                <c:pt idx="50">
                  <c:v>-1.5194817963196185</c:v>
                </c:pt>
                <c:pt idx="51">
                  <c:v>-1.5130257823801132</c:v>
                </c:pt>
                <c:pt idx="52">
                  <c:v>-1.5068605572439631</c:v>
                </c:pt>
                <c:pt idx="53">
                  <c:v>-1.5009867043877296</c:v>
                </c:pt>
                <c:pt idx="54">
                  <c:v>-1.4954047164891004</c:v>
                </c:pt>
                <c:pt idx="55">
                  <c:v>-1.4901149946504999</c:v>
                </c:pt>
                <c:pt idx="56">
                  <c:v>-1.4851178477648461</c:v>
                </c:pt>
                <c:pt idx="57">
                  <c:v>-1.4804134920257923</c:v>
                </c:pt>
                <c:pt idx="58">
                  <c:v>-1.4760020505842673</c:v>
                </c:pt>
                <c:pt idx="59">
                  <c:v>-1.4718835533525709</c:v>
                </c:pt>
                <c:pt idx="60">
                  <c:v>-1.4680579369567652</c:v>
                </c:pt>
                <c:pt idx="61">
                  <c:v>-1.4645250448375329</c:v>
                </c:pt>
                <c:pt idx="62">
                  <c:v>-1.4612846274991234</c:v>
                </c:pt>
                <c:pt idx="63">
                  <c:v>-1.4583363429054768</c:v>
                </c:pt>
                <c:pt idx="64">
                  <c:v>-1.4556797570220437</c:v>
                </c:pt>
                <c:pt idx="65">
                  <c:v>-1.4533143445013206</c:v>
                </c:pt>
                <c:pt idx="66">
                  <c:v>-1.451239489509571</c:v>
                </c:pt>
                <c:pt idx="67">
                  <c:v>-1.4494544866917147</c:v>
                </c:pt>
                <c:pt idx="68">
                  <c:v>-1.4479585422708925</c:v>
                </c:pt>
                <c:pt idx="69">
                  <c:v>-1.4467507752787221</c:v>
                </c:pt>
                <c:pt idx="70">
                  <c:v>-1.4458302189118761</c:v>
                </c:pt>
                <c:pt idx="71">
                  <c:v>-1.4451958220101462</c:v>
                </c:pt>
                <c:pt idx="72">
                  <c:v>-1.4448464506508347</c:v>
                </c:pt>
                <c:pt idx="73">
                  <c:v>-1.4447808898539369</c:v>
                </c:pt>
                <c:pt idx="74">
                  <c:v>-1.4449978453922783</c:v>
                </c:pt>
                <c:pt idx="75">
                  <c:v>-1.4454959457004934</c:v>
                </c:pt>
                <c:pt idx="76">
                  <c:v>-1.4462737438764979</c:v>
                </c:pt>
                <c:pt idx="77">
                  <c:v>-1.4473297197688861</c:v>
                </c:pt>
                <c:pt idx="78">
                  <c:v>-1.4486622821435435</c:v>
                </c:pt>
                <c:pt idx="79">
                  <c:v>-1.4502697709226213</c:v>
                </c:pt>
                <c:pt idx="80">
                  <c:v>-1.4521504594889145</c:v>
                </c:pt>
                <c:pt idx="81">
                  <c:v>-1.4543025570486636</c:v>
                </c:pt>
                <c:pt idx="82">
                  <c:v>-1.456724211045743</c:v>
                </c:pt>
                <c:pt idx="83">
                  <c:v>-1.4594135096202341</c:v>
                </c:pt>
                <c:pt idx="84">
                  <c:v>-1.4623684841044253</c:v>
                </c:pt>
                <c:pt idx="85">
                  <c:v>-1.4655871115493424</c:v>
                </c:pt>
                <c:pt idx="86">
                  <c:v>-1.4690673172750506</c:v>
                </c:pt>
                <c:pt idx="87">
                  <c:v>-1.4728069774380723</c:v>
                </c:pt>
                <c:pt idx="88">
                  <c:v>-1.4768039216094522</c:v>
                </c:pt>
                <c:pt idx="89">
                  <c:v>-1.4810559353571651</c:v>
                </c:pt>
                <c:pt idx="90">
                  <c:v>-1.4855607628267939</c:v>
                </c:pt>
                <c:pt idx="91">
                  <c:v>-1.4903161093146022</c:v>
                </c:pt>
                <c:pt idx="92">
                  <c:v>-1.4953196438273944</c:v>
                </c:pt>
                <c:pt idx="93">
                  <c:v>-1.5005690016237969</c:v>
                </c:pt>
                <c:pt idx="94">
                  <c:v>-1.5060617867318817</c:v>
                </c:pt>
                <c:pt idx="95">
                  <c:v>-1.5117955744383167</c:v>
                </c:pt>
                <c:pt idx="96">
                  <c:v>-1.5177679137445257</c:v>
                </c:pt>
                <c:pt idx="97">
                  <c:v>-1.5239763297856461</c:v>
                </c:pt>
                <c:pt idx="98">
                  <c:v>-1.5304183262083475</c:v>
                </c:pt>
                <c:pt idx="99">
                  <c:v>-1.5370913875039036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1E-460A-A9A4-98BB4E3080ED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Svalbard'!xdata7</c:f>
              <c:numCache>
                <c:formatCode>General</c:formatCode>
                <c:ptCount val="100"/>
                <c:pt idx="0">
                  <c:v>0.1656</c:v>
                </c:pt>
                <c:pt idx="1">
                  <c:v>0.18746666670000001</c:v>
                </c:pt>
                <c:pt idx="2">
                  <c:v>0.20933333339999999</c:v>
                </c:pt>
                <c:pt idx="3">
                  <c:v>0.2312000001</c:v>
                </c:pt>
                <c:pt idx="4">
                  <c:v>0.25306666680000001</c:v>
                </c:pt>
                <c:pt idx="5">
                  <c:v>0.27493333349999999</c:v>
                </c:pt>
                <c:pt idx="6">
                  <c:v>0.29680000019999997</c:v>
                </c:pt>
                <c:pt idx="7">
                  <c:v>0.31866666690000001</c:v>
                </c:pt>
                <c:pt idx="8">
                  <c:v>0.34053333359999999</c:v>
                </c:pt>
                <c:pt idx="9">
                  <c:v>0.36240000029999997</c:v>
                </c:pt>
                <c:pt idx="10">
                  <c:v>0.38426666700000001</c:v>
                </c:pt>
                <c:pt idx="11">
                  <c:v>0.40613333369999999</c:v>
                </c:pt>
                <c:pt idx="12">
                  <c:v>0.42800000039999997</c:v>
                </c:pt>
                <c:pt idx="13">
                  <c:v>0.44986666710000001</c:v>
                </c:pt>
                <c:pt idx="14">
                  <c:v>0.47173333379999993</c:v>
                </c:pt>
                <c:pt idx="15">
                  <c:v>0.49360000049999997</c:v>
                </c:pt>
                <c:pt idx="16">
                  <c:v>0.51546666720000001</c:v>
                </c:pt>
                <c:pt idx="17">
                  <c:v>0.53733333389999993</c:v>
                </c:pt>
                <c:pt idx="18">
                  <c:v>0.55920000059999997</c:v>
                </c:pt>
                <c:pt idx="19">
                  <c:v>0.58106666730000001</c:v>
                </c:pt>
                <c:pt idx="20">
                  <c:v>0.60293333399999993</c:v>
                </c:pt>
                <c:pt idx="21">
                  <c:v>0.62480000069999997</c:v>
                </c:pt>
                <c:pt idx="22">
                  <c:v>0.64666666740000001</c:v>
                </c:pt>
                <c:pt idx="23">
                  <c:v>0.66853333409999993</c:v>
                </c:pt>
                <c:pt idx="24">
                  <c:v>0.69040000079999997</c:v>
                </c:pt>
                <c:pt idx="25">
                  <c:v>0.71226666749999989</c:v>
                </c:pt>
                <c:pt idx="26">
                  <c:v>0.73413333419999993</c:v>
                </c:pt>
                <c:pt idx="27">
                  <c:v>0.75600000089999997</c:v>
                </c:pt>
                <c:pt idx="28">
                  <c:v>0.77786666759999989</c:v>
                </c:pt>
                <c:pt idx="29">
                  <c:v>0.79973333429999993</c:v>
                </c:pt>
                <c:pt idx="30">
                  <c:v>0.82160000099999997</c:v>
                </c:pt>
                <c:pt idx="31">
                  <c:v>0.84346666769999989</c:v>
                </c:pt>
                <c:pt idx="32">
                  <c:v>0.86533333439999993</c:v>
                </c:pt>
                <c:pt idx="33">
                  <c:v>0.88720000109999997</c:v>
                </c:pt>
                <c:pt idx="34">
                  <c:v>0.90906666779999989</c:v>
                </c:pt>
                <c:pt idx="35">
                  <c:v>0.93093333449999993</c:v>
                </c:pt>
                <c:pt idx="36">
                  <c:v>0.95280000119999997</c:v>
                </c:pt>
                <c:pt idx="37">
                  <c:v>0.97466666789999989</c:v>
                </c:pt>
                <c:pt idx="38">
                  <c:v>0.99653333459999993</c:v>
                </c:pt>
                <c:pt idx="39">
                  <c:v>1.0184000013000001</c:v>
                </c:pt>
                <c:pt idx="40">
                  <c:v>1.0402666679999999</c:v>
                </c:pt>
                <c:pt idx="41">
                  <c:v>1.0621333346999999</c:v>
                </c:pt>
                <c:pt idx="42">
                  <c:v>1.0840000014</c:v>
                </c:pt>
                <c:pt idx="43">
                  <c:v>1.1058666681</c:v>
                </c:pt>
                <c:pt idx="44">
                  <c:v>1.1277333348</c:v>
                </c:pt>
                <c:pt idx="45">
                  <c:v>1.1496000015000001</c:v>
                </c:pt>
                <c:pt idx="46">
                  <c:v>1.1714666681999999</c:v>
                </c:pt>
                <c:pt idx="47">
                  <c:v>1.1933333348999999</c:v>
                </c:pt>
                <c:pt idx="48">
                  <c:v>1.2152000016</c:v>
                </c:pt>
                <c:pt idx="49">
                  <c:v>1.2370666683</c:v>
                </c:pt>
                <c:pt idx="50">
                  <c:v>1.2589333349999998</c:v>
                </c:pt>
                <c:pt idx="51">
                  <c:v>1.2808000016999999</c:v>
                </c:pt>
                <c:pt idx="52">
                  <c:v>1.3026666683999999</c:v>
                </c:pt>
                <c:pt idx="53">
                  <c:v>1.3245333350999999</c:v>
                </c:pt>
                <c:pt idx="54">
                  <c:v>1.3464000018</c:v>
                </c:pt>
                <c:pt idx="55">
                  <c:v>1.3682666685</c:v>
                </c:pt>
                <c:pt idx="56">
                  <c:v>1.3901333351999998</c:v>
                </c:pt>
                <c:pt idx="57">
                  <c:v>1.4120000018999999</c:v>
                </c:pt>
                <c:pt idx="58">
                  <c:v>1.4338666685999999</c:v>
                </c:pt>
                <c:pt idx="59">
                  <c:v>1.4557333352999999</c:v>
                </c:pt>
                <c:pt idx="60">
                  <c:v>1.477600002</c:v>
                </c:pt>
                <c:pt idx="61">
                  <c:v>1.4994666687</c:v>
                </c:pt>
                <c:pt idx="62">
                  <c:v>1.5213333353999998</c:v>
                </c:pt>
                <c:pt idx="63">
                  <c:v>1.5432000020999999</c:v>
                </c:pt>
                <c:pt idx="64">
                  <c:v>1.5650666687999999</c:v>
                </c:pt>
                <c:pt idx="65">
                  <c:v>1.5869333354999999</c:v>
                </c:pt>
                <c:pt idx="66">
                  <c:v>1.6088000022</c:v>
                </c:pt>
                <c:pt idx="67">
                  <c:v>1.6306666688999998</c:v>
                </c:pt>
                <c:pt idx="68">
                  <c:v>1.6525333355999998</c:v>
                </c:pt>
                <c:pt idx="69">
                  <c:v>1.6744000022999999</c:v>
                </c:pt>
                <c:pt idx="70">
                  <c:v>1.6962666689999999</c:v>
                </c:pt>
                <c:pt idx="71">
                  <c:v>1.7181333356999999</c:v>
                </c:pt>
                <c:pt idx="72">
                  <c:v>1.7400000024</c:v>
                </c:pt>
                <c:pt idx="73">
                  <c:v>1.7618666690999998</c:v>
                </c:pt>
                <c:pt idx="74">
                  <c:v>1.7837333357999998</c:v>
                </c:pt>
                <c:pt idx="75">
                  <c:v>1.8056000024999999</c:v>
                </c:pt>
                <c:pt idx="76">
                  <c:v>1.8274666691999999</c:v>
                </c:pt>
                <c:pt idx="77">
                  <c:v>1.8493333358999999</c:v>
                </c:pt>
                <c:pt idx="78">
                  <c:v>1.8712000026</c:v>
                </c:pt>
                <c:pt idx="79">
                  <c:v>1.8930666692999998</c:v>
                </c:pt>
                <c:pt idx="80">
                  <c:v>1.9149333359999998</c:v>
                </c:pt>
                <c:pt idx="81">
                  <c:v>1.9368000026999999</c:v>
                </c:pt>
                <c:pt idx="82">
                  <c:v>1.9586666693999999</c:v>
                </c:pt>
                <c:pt idx="83">
                  <c:v>1.9805333360999999</c:v>
                </c:pt>
                <c:pt idx="84">
                  <c:v>2.0024000028</c:v>
                </c:pt>
                <c:pt idx="85">
                  <c:v>2.0242666694999998</c:v>
                </c:pt>
                <c:pt idx="86">
                  <c:v>2.0461333362</c:v>
                </c:pt>
                <c:pt idx="87">
                  <c:v>2.0680000028999999</c:v>
                </c:pt>
                <c:pt idx="88">
                  <c:v>2.0898666696000001</c:v>
                </c:pt>
                <c:pt idx="89">
                  <c:v>2.1117333362999999</c:v>
                </c:pt>
                <c:pt idx="90">
                  <c:v>2.1336000030000002</c:v>
                </c:pt>
                <c:pt idx="91">
                  <c:v>2.1554666697</c:v>
                </c:pt>
                <c:pt idx="92">
                  <c:v>2.1773333363999998</c:v>
                </c:pt>
                <c:pt idx="93">
                  <c:v>2.1992000031000001</c:v>
                </c:pt>
                <c:pt idx="94">
                  <c:v>2.2210666697999999</c:v>
                </c:pt>
                <c:pt idx="95">
                  <c:v>2.2429333364999997</c:v>
                </c:pt>
                <c:pt idx="96">
                  <c:v>2.2648000032</c:v>
                </c:pt>
                <c:pt idx="97">
                  <c:v>2.2866666698999998</c:v>
                </c:pt>
                <c:pt idx="98">
                  <c:v>2.3085333366</c:v>
                </c:pt>
                <c:pt idx="99">
                  <c:v>2.3304000032999999</c:v>
                </c:pt>
              </c:numCache>
            </c:numRef>
          </c:xVal>
          <c:yVal>
            <c:numRef>
              <c:f>'9PFASvsTOC Svalbard'!ydata8</c:f>
              <c:numCache>
                <c:formatCode>General</c:formatCode>
                <c:ptCount val="100"/>
                <c:pt idx="0">
                  <c:v>4.2444639584448387</c:v>
                </c:pt>
                <c:pt idx="1">
                  <c:v>4.2343229567623943</c:v>
                </c:pt>
                <c:pt idx="2">
                  <c:v>4.2243702271248456</c:v>
                </c:pt>
                <c:pt idx="3">
                  <c:v>4.2146083130040042</c:v>
                </c:pt>
                <c:pt idx="4">
                  <c:v>4.2050397689571337</c:v>
                </c:pt>
                <c:pt idx="5">
                  <c:v>4.1956671593132269</c:v>
                </c:pt>
                <c:pt idx="6">
                  <c:v>4.1864930567940419</c:v>
                </c:pt>
                <c:pt idx="7">
                  <c:v>4.1775200410694149</c:v>
                </c:pt>
                <c:pt idx="8">
                  <c:v>4.1687506972465371</c:v>
                </c:pt>
                <c:pt idx="9">
                  <c:v>4.1601876142930365</c:v>
                </c:pt>
                <c:pt idx="10">
                  <c:v>4.151833383393905</c:v>
                </c:pt>
                <c:pt idx="11">
                  <c:v>4.1436905962425241</c:v>
                </c:pt>
                <c:pt idx="12">
                  <c:v>4.135761843266228</c:v>
                </c:pt>
                <c:pt idx="13">
                  <c:v>4.1280497117870958</c:v>
                </c:pt>
                <c:pt idx="14">
                  <c:v>4.1205567841188788</c:v>
                </c:pt>
                <c:pt idx="15">
                  <c:v>4.1132856356012217</c:v>
                </c:pt>
                <c:pt idx="16">
                  <c:v>4.1062388325726085</c:v>
                </c:pt>
                <c:pt idx="17">
                  <c:v>4.0994189302836981</c:v>
                </c:pt>
                <c:pt idx="18">
                  <c:v>4.092828470753024</c:v>
                </c:pt>
                <c:pt idx="19">
                  <c:v>4.0864699805672942</c:v>
                </c:pt>
                <c:pt idx="20">
                  <c:v>4.0803459686288281</c:v>
                </c:pt>
                <c:pt idx="21">
                  <c:v>4.0744589238529443</c:v>
                </c:pt>
                <c:pt idx="22">
                  <c:v>4.0688113128184389</c:v>
                </c:pt>
                <c:pt idx="23">
                  <c:v>4.0634055773745805</c:v>
                </c:pt>
                <c:pt idx="24">
                  <c:v>4.0582441322083369</c:v>
                </c:pt>
                <c:pt idx="25">
                  <c:v>4.0533293623758784</c:v>
                </c:pt>
                <c:pt idx="26">
                  <c:v>4.0486636208026763</c:v>
                </c:pt>
                <c:pt idx="27">
                  <c:v>4.0442492257568325</c:v>
                </c:pt>
                <c:pt idx="28">
                  <c:v>4.0400884583005245</c:v>
                </c:pt>
                <c:pt idx="29">
                  <c:v>4.0361835597247815</c:v>
                </c:pt>
                <c:pt idx="30">
                  <c:v>4.032536728973021</c:v>
                </c:pt>
                <c:pt idx="31">
                  <c:v>4.0291501200590663</c:v>
                </c:pt>
                <c:pt idx="32">
                  <c:v>4.0260258394855821</c:v>
                </c:pt>
                <c:pt idx="33">
                  <c:v>4.0231659436690981</c:v>
                </c:pt>
                <c:pt idx="34">
                  <c:v>4.0205724363779751</c:v>
                </c:pt>
                <c:pt idx="35">
                  <c:v>4.0182472661898609</c:v>
                </c:pt>
                <c:pt idx="36">
                  <c:v>4.0161923239753259</c:v>
                </c:pt>
                <c:pt idx="37">
                  <c:v>4.0144094404144921</c:v>
                </c:pt>
                <c:pt idx="38">
                  <c:v>4.0129003835535819</c:v>
                </c:pt>
                <c:pt idx="39">
                  <c:v>4.0116668564083522</c:v>
                </c:pt>
                <c:pt idx="40">
                  <c:v>4.0107104946214491</c:v>
                </c:pt>
                <c:pt idx="41">
                  <c:v>4.0100328641806851</c:v>
                </c:pt>
                <c:pt idx="42">
                  <c:v>4.0096354592052306</c:v>
                </c:pt>
                <c:pt idx="43">
                  <c:v>4.009519699806642</c:v>
                </c:pt>
                <c:pt idx="44">
                  <c:v>4.0096869300315117</c:v>
                </c:pt>
                <c:pt idx="45">
                  <c:v>4.0101384158924471</c:v>
                </c:pt>
                <c:pt idx="46">
                  <c:v>4.0108753434938196</c:v>
                </c:pt>
                <c:pt idx="47">
                  <c:v>4.0118988172585954</c:v>
                </c:pt>
                <c:pt idx="48">
                  <c:v>4.0132098582622406</c:v>
                </c:pt>
                <c:pt idx="49">
                  <c:v>4.0148094026794432</c:v>
                </c:pt>
                <c:pt idx="50">
                  <c:v>4.0166983003490504</c:v>
                </c:pt>
                <c:pt idx="51">
                  <c:v>4.0188773134622808</c:v>
                </c:pt>
                <c:pt idx="52">
                  <c:v>4.0213471153788678</c:v>
                </c:pt>
                <c:pt idx="53">
                  <c:v>4.0241082895753699</c:v>
                </c:pt>
                <c:pt idx="54">
                  <c:v>4.027161328729477</c:v>
                </c:pt>
                <c:pt idx="55">
                  <c:v>4.0305066339436131</c:v>
                </c:pt>
                <c:pt idx="56">
                  <c:v>4.0341445141106949</c:v>
                </c:pt>
                <c:pt idx="57">
                  <c:v>4.0380751854243782</c:v>
                </c:pt>
                <c:pt idx="58">
                  <c:v>4.0422987710355898</c:v>
                </c:pt>
                <c:pt idx="59">
                  <c:v>4.046815300856629</c:v>
                </c:pt>
                <c:pt idx="60">
                  <c:v>4.0516247115135595</c:v>
                </c:pt>
                <c:pt idx="61">
                  <c:v>4.0567268464470638</c:v>
                </c:pt>
                <c:pt idx="62">
                  <c:v>4.0621214561613908</c:v>
                </c:pt>
                <c:pt idx="63">
                  <c:v>4.0678081986204804</c:v>
                </c:pt>
                <c:pt idx="64">
                  <c:v>4.0737866397897839</c:v>
                </c:pt>
                <c:pt idx="65">
                  <c:v>4.0800562543217964</c:v>
                </c:pt>
                <c:pt idx="66">
                  <c:v>4.0866164263827836</c:v>
                </c:pt>
                <c:pt idx="67">
                  <c:v>4.0934664506176635</c:v>
                </c:pt>
                <c:pt idx="68">
                  <c:v>4.1006055332495777</c:v>
                </c:pt>
                <c:pt idx="69">
                  <c:v>4.1080327933101435</c:v>
                </c:pt>
                <c:pt idx="70">
                  <c:v>4.1157472639960337</c:v>
                </c:pt>
                <c:pt idx="71">
                  <c:v>4.1237478941470398</c:v>
                </c:pt>
                <c:pt idx="72">
                  <c:v>4.1320335498404646</c:v>
                </c:pt>
                <c:pt idx="73">
                  <c:v>4.1406030160963034</c:v>
                </c:pt>
                <c:pt idx="74">
                  <c:v>4.1494549986873803</c:v>
                </c:pt>
                <c:pt idx="75">
                  <c:v>4.1585881260483326</c:v>
                </c:pt>
                <c:pt idx="76">
                  <c:v>4.1680009512770733</c:v>
                </c:pt>
                <c:pt idx="77">
                  <c:v>4.1776919542221975</c:v>
                </c:pt>
                <c:pt idx="78">
                  <c:v>4.1876595436495911</c:v>
                </c:pt>
                <c:pt idx="79">
                  <c:v>4.1979020594814056</c:v>
                </c:pt>
                <c:pt idx="80">
                  <c:v>4.2084177751004344</c:v>
                </c:pt>
                <c:pt idx="81">
                  <c:v>4.2192048997129206</c:v>
                </c:pt>
                <c:pt idx="82">
                  <c:v>4.2302615807627362</c:v>
                </c:pt>
                <c:pt idx="83">
                  <c:v>4.2415859063899628</c:v>
                </c:pt>
                <c:pt idx="84">
                  <c:v>4.2531759079268907</c:v>
                </c:pt>
                <c:pt idx="85">
                  <c:v>4.2650295624245445</c:v>
                </c:pt>
                <c:pt idx="86">
                  <c:v>4.2771447952029886</c:v>
                </c:pt>
                <c:pt idx="87">
                  <c:v>4.289519482418747</c:v>
                </c:pt>
                <c:pt idx="88">
                  <c:v>4.3021514536428631</c:v>
                </c:pt>
                <c:pt idx="89">
                  <c:v>4.3150384944433124</c:v>
                </c:pt>
                <c:pt idx="90">
                  <c:v>4.3281783489656771</c:v>
                </c:pt>
                <c:pt idx="91">
                  <c:v>4.3415687225062225</c:v>
                </c:pt>
                <c:pt idx="92">
                  <c:v>4.3552072840717502</c:v>
                </c:pt>
                <c:pt idx="93">
                  <c:v>4.3690916689208894</c:v>
                </c:pt>
                <c:pt idx="94">
                  <c:v>4.38321948108171</c:v>
                </c:pt>
                <c:pt idx="95">
                  <c:v>4.3975882958408814</c:v>
                </c:pt>
                <c:pt idx="96">
                  <c:v>4.4121956621998271</c:v>
                </c:pt>
                <c:pt idx="97">
                  <c:v>4.4270391052936837</c:v>
                </c:pt>
                <c:pt idx="98">
                  <c:v>4.4421161287691211</c:v>
                </c:pt>
                <c:pt idx="99">
                  <c:v>4.4574242171174134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E-460A-A9A4-98BB4E308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34016"/>
        <c:axId val="1159631856"/>
      </c:scatterChart>
      <c:valAx>
        <c:axId val="1159634016"/>
        <c:scaling>
          <c:orientation val="minMax"/>
          <c:max val="2.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59631856"/>
        <c:crosses val="autoZero"/>
        <c:crossBetween val="midCat"/>
      </c:valAx>
      <c:valAx>
        <c:axId val="1159631856"/>
        <c:scaling>
          <c:orientation val="minMax"/>
          <c:max val="5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5963401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Svalbard'!$D$104:$D$121</c:f>
              <c:numCache>
                <c:formatCode>0.000</c:formatCode>
                <c:ptCount val="18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</c:numCache>
            </c:numRef>
          </c:xVal>
          <c:yVal>
            <c:numRef>
              <c:f>'9PFASvsTOC Svalbard'!$H$104:$H$121</c:f>
              <c:numCache>
                <c:formatCode>0.000</c:formatCode>
                <c:ptCount val="18"/>
                <c:pt idx="0">
                  <c:v>-0.35674674941917589</c:v>
                </c:pt>
                <c:pt idx="1">
                  <c:v>-0.52516632906821425</c:v>
                </c:pt>
                <c:pt idx="2">
                  <c:v>-0.72492467484172907</c:v>
                </c:pt>
                <c:pt idx="3">
                  <c:v>-0.29118032759977519</c:v>
                </c:pt>
                <c:pt idx="4">
                  <c:v>-0.69345861148064714</c:v>
                </c:pt>
                <c:pt idx="5">
                  <c:v>-0.90257439320539201</c:v>
                </c:pt>
                <c:pt idx="6">
                  <c:v>0.36662282795604956</c:v>
                </c:pt>
                <c:pt idx="7">
                  <c:v>1.7222071824505694</c:v>
                </c:pt>
                <c:pt idx="8">
                  <c:v>1.7503451631667026</c:v>
                </c:pt>
                <c:pt idx="9">
                  <c:v>-0.55928160074588174</c:v>
                </c:pt>
                <c:pt idx="10">
                  <c:v>-0.83817095966163135</c:v>
                </c:pt>
                <c:pt idx="11">
                  <c:v>-0.84332847918116915</c:v>
                </c:pt>
                <c:pt idx="12">
                  <c:v>-0.84169015648796308</c:v>
                </c:pt>
                <c:pt idx="13">
                  <c:v>0.4796732283501085</c:v>
                </c:pt>
                <c:pt idx="14">
                  <c:v>-1.3931043015473673E-2</c:v>
                </c:pt>
                <c:pt idx="15">
                  <c:v>0.27532693303729106</c:v>
                </c:pt>
                <c:pt idx="16">
                  <c:v>-0.18367462231909967</c:v>
                </c:pt>
                <c:pt idx="17">
                  <c:v>2.1799526120654313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F-4260-B696-D36228CB941B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-0.52516632906821425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72F-4260-B696-D36228CB9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32752"/>
        <c:axId val="1160030952"/>
      </c:scatterChart>
      <c:valAx>
        <c:axId val="1160032752"/>
        <c:scaling>
          <c:orientation val="minMax"/>
          <c:max val="2.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030952"/>
        <c:crosses val="autoZero"/>
        <c:crossBetween val="midCat"/>
      </c:valAx>
      <c:valAx>
        <c:axId val="1160030952"/>
        <c:scaling>
          <c:orientation val="minMax"/>
          <c:max val="2.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327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Svalbard'!$E$104:$E$121</c:f>
              <c:numCache>
                <c:formatCode>0.000</c:formatCode>
                <c:ptCount val="18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0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</c:numCache>
            </c:numRef>
          </c:xVal>
          <c:yVal>
            <c:numRef>
              <c:f>'9PFASvsTOC Svalbard'!$H$104:$H$121</c:f>
              <c:numCache>
                <c:formatCode>0.000</c:formatCode>
                <c:ptCount val="18"/>
                <c:pt idx="0">
                  <c:v>-0.35674674941917589</c:v>
                </c:pt>
                <c:pt idx="1">
                  <c:v>-0.52516632906821425</c:v>
                </c:pt>
                <c:pt idx="2">
                  <c:v>-0.72492467484172907</c:v>
                </c:pt>
                <c:pt idx="3">
                  <c:v>-0.29118032759977519</c:v>
                </c:pt>
                <c:pt idx="4">
                  <c:v>-0.69345861148064714</c:v>
                </c:pt>
                <c:pt idx="5">
                  <c:v>-0.90257439320539201</c:v>
                </c:pt>
                <c:pt idx="6">
                  <c:v>0.36662282795604956</c:v>
                </c:pt>
                <c:pt idx="7">
                  <c:v>1.7222071824505694</c:v>
                </c:pt>
                <c:pt idx="8">
                  <c:v>1.7503451631667026</c:v>
                </c:pt>
                <c:pt idx="9">
                  <c:v>-0.55928160074588174</c:v>
                </c:pt>
                <c:pt idx="10">
                  <c:v>-0.83817095966163135</c:v>
                </c:pt>
                <c:pt idx="11">
                  <c:v>-0.84332847918116915</c:v>
                </c:pt>
                <c:pt idx="12">
                  <c:v>-0.84169015648796308</c:v>
                </c:pt>
                <c:pt idx="13">
                  <c:v>0.4796732283501085</c:v>
                </c:pt>
                <c:pt idx="14">
                  <c:v>-1.3931043015473673E-2</c:v>
                </c:pt>
                <c:pt idx="15">
                  <c:v>0.27532693303729106</c:v>
                </c:pt>
                <c:pt idx="16">
                  <c:v>-0.18367462231909967</c:v>
                </c:pt>
                <c:pt idx="17">
                  <c:v>2.1799526120654313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9-4E3C-92A3-D115AB907A76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0.7059407984357986</c:v>
              </c:pt>
            </c:numLit>
          </c:xVal>
          <c:yVal>
            <c:numLit>
              <c:formatCode>General</c:formatCode>
              <c:ptCount val="1"/>
              <c:pt idx="0">
                <c:v>-0.52516632906821425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E79-4E3C-92A3-D115AB907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23392"/>
        <c:axId val="1160026272"/>
      </c:scatterChart>
      <c:valAx>
        <c:axId val="1160023392"/>
        <c:scaling>
          <c:orientation val="minMax"/>
          <c:max val="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026272"/>
        <c:crosses val="autoZero"/>
        <c:crossBetween val="midCat"/>
      </c:valAx>
      <c:valAx>
        <c:axId val="1160026272"/>
        <c:scaling>
          <c:orientation val="minMax"/>
          <c:max val="2.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233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Svalbard'!$F$104:$F$121</c:f>
              <c:numCache>
                <c:formatCode>0.000</c:formatCode>
                <c:ptCount val="18"/>
                <c:pt idx="0">
                  <c:v>1.2527678073937234</c:v>
                </c:pt>
                <c:pt idx="1">
                  <c:v>1.371236166168355</c:v>
                </c:pt>
                <c:pt idx="2">
                  <c:v>1.2804104244411376</c:v>
                </c:pt>
                <c:pt idx="3">
                  <c:v>1.2804104244411376</c:v>
                </c:pt>
                <c:pt idx="4">
                  <c:v>1.2132783544688464</c:v>
                </c:pt>
                <c:pt idx="5">
                  <c:v>1.3534659123521604</c:v>
                </c:pt>
                <c:pt idx="6">
                  <c:v>1.2132783544688464</c:v>
                </c:pt>
                <c:pt idx="7">
                  <c:v>1.2626401706249428</c:v>
                </c:pt>
                <c:pt idx="8">
                  <c:v>1.2428954441625042</c:v>
                </c:pt>
                <c:pt idx="9">
                  <c:v>1.4127000917394761</c:v>
                </c:pt>
                <c:pt idx="10">
                  <c:v>1.4245469276169391</c:v>
                </c:pt>
                <c:pt idx="11">
                  <c:v>1.068352062234547</c:v>
                </c:pt>
                <c:pt idx="12">
                  <c:v>1.300155150903576</c:v>
                </c:pt>
                <c:pt idx="13">
                  <c:v>1.3120019867810393</c:v>
                </c:pt>
                <c:pt idx="14">
                  <c:v>1.2586912253324551</c:v>
                </c:pt>
                <c:pt idx="15">
                  <c:v>1.4087511464469884</c:v>
                </c:pt>
                <c:pt idx="16">
                  <c:v>1.0894789195493564</c:v>
                </c:pt>
                <c:pt idx="17">
                  <c:v>1.3376701311822095</c:v>
                </c:pt>
              </c:numCache>
            </c:numRef>
          </c:xVal>
          <c:yVal>
            <c:numRef>
              <c:f>'9PFASvsTOC Svalbard'!$H$104:$H$121</c:f>
              <c:numCache>
                <c:formatCode>0.000</c:formatCode>
                <c:ptCount val="18"/>
                <c:pt idx="0">
                  <c:v>-0.35674674941917589</c:v>
                </c:pt>
                <c:pt idx="1">
                  <c:v>-0.52516632906821425</c:v>
                </c:pt>
                <c:pt idx="2">
                  <c:v>-0.72492467484172907</c:v>
                </c:pt>
                <c:pt idx="3">
                  <c:v>-0.29118032759977519</c:v>
                </c:pt>
                <c:pt idx="4">
                  <c:v>-0.69345861148064714</c:v>
                </c:pt>
                <c:pt idx="5">
                  <c:v>-0.90257439320539201</c:v>
                </c:pt>
                <c:pt idx="6">
                  <c:v>0.36662282795604956</c:v>
                </c:pt>
                <c:pt idx="7">
                  <c:v>1.7222071824505694</c:v>
                </c:pt>
                <c:pt idx="8">
                  <c:v>1.7503451631667026</c:v>
                </c:pt>
                <c:pt idx="9">
                  <c:v>-0.55928160074588174</c:v>
                </c:pt>
                <c:pt idx="10">
                  <c:v>-0.83817095966163135</c:v>
                </c:pt>
                <c:pt idx="11">
                  <c:v>-0.84332847918116915</c:v>
                </c:pt>
                <c:pt idx="12">
                  <c:v>-0.84169015648796308</c:v>
                </c:pt>
                <c:pt idx="13">
                  <c:v>0.4796732283501085</c:v>
                </c:pt>
                <c:pt idx="14">
                  <c:v>-1.3931043015473673E-2</c:v>
                </c:pt>
                <c:pt idx="15">
                  <c:v>0.27532693303729106</c:v>
                </c:pt>
                <c:pt idx="16">
                  <c:v>-0.18367462231909967</c:v>
                </c:pt>
                <c:pt idx="17">
                  <c:v>2.1799526120654313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15-45BF-B693-44174A1FDEF7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1.371236166168355</c:v>
              </c:pt>
            </c:numLit>
          </c:xVal>
          <c:yVal>
            <c:numLit>
              <c:formatCode>General</c:formatCode>
              <c:ptCount val="1"/>
              <c:pt idx="0">
                <c:v>-0.52516632906821425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215-45BF-B693-44174A1FD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872376"/>
        <c:axId val="575870936"/>
      </c:scatterChart>
      <c:valAx>
        <c:axId val="575872376"/>
        <c:scaling>
          <c:orientation val="minMax"/>
          <c:max val="1.5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5870936"/>
        <c:crosses val="autoZero"/>
        <c:crossBetween val="midCat"/>
      </c:valAx>
      <c:valAx>
        <c:axId val="575870936"/>
        <c:scaling>
          <c:orientation val="minMax"/>
          <c:max val="2.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58723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Svalbard'!$F$104:$F$121</c:f>
              <c:numCache>
                <c:formatCode>0.000</c:formatCode>
                <c:ptCount val="18"/>
                <c:pt idx="0">
                  <c:v>1.2527678073937234</c:v>
                </c:pt>
                <c:pt idx="1">
                  <c:v>1.371236166168355</c:v>
                </c:pt>
                <c:pt idx="2">
                  <c:v>1.2804104244411376</c:v>
                </c:pt>
                <c:pt idx="3">
                  <c:v>1.2804104244411376</c:v>
                </c:pt>
                <c:pt idx="4">
                  <c:v>1.2132783544688464</c:v>
                </c:pt>
                <c:pt idx="5">
                  <c:v>1.3534659123521604</c:v>
                </c:pt>
                <c:pt idx="6">
                  <c:v>1.2132783544688464</c:v>
                </c:pt>
                <c:pt idx="7">
                  <c:v>1.2626401706249428</c:v>
                </c:pt>
                <c:pt idx="8">
                  <c:v>1.2428954441625042</c:v>
                </c:pt>
                <c:pt idx="9">
                  <c:v>1.4127000917394761</c:v>
                </c:pt>
                <c:pt idx="10">
                  <c:v>1.4245469276169391</c:v>
                </c:pt>
                <c:pt idx="11">
                  <c:v>1.068352062234547</c:v>
                </c:pt>
                <c:pt idx="12">
                  <c:v>1.300155150903576</c:v>
                </c:pt>
                <c:pt idx="13">
                  <c:v>1.3120019867810393</c:v>
                </c:pt>
                <c:pt idx="14">
                  <c:v>1.2586912253324551</c:v>
                </c:pt>
                <c:pt idx="15">
                  <c:v>1.4087511464469884</c:v>
                </c:pt>
                <c:pt idx="16">
                  <c:v>1.0894789195493564</c:v>
                </c:pt>
                <c:pt idx="17">
                  <c:v>1.3376701311822095</c:v>
                </c:pt>
              </c:numCache>
            </c:numRef>
          </c:xVal>
          <c:yVal>
            <c:numRef>
              <c:f>'9PFASvsTOC Svalbard'!$E$104:$E$121</c:f>
              <c:numCache>
                <c:formatCode>0.000</c:formatCode>
                <c:ptCount val="18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0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6-4DFA-BB09-9047BECB5232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1.371236166168355</c:v>
              </c:pt>
            </c:numLit>
          </c:xVal>
          <c:yVal>
            <c:numLit>
              <c:formatCode>General</c:formatCode>
              <c:ptCount val="1"/>
              <c:pt idx="0">
                <c:v>0.7059407984357986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C76-4DFA-BB09-9047BECB5232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Svalbard'!xdata9</c:f>
              <c:numCache>
                <c:formatCode>General</c:formatCode>
                <c:ptCount val="70"/>
                <c:pt idx="0">
                  <c:v>1.0541042676000001</c:v>
                </c:pt>
                <c:pt idx="1">
                  <c:v>1.0636021233000001</c:v>
                </c:pt>
                <c:pt idx="2">
                  <c:v>1.073099979</c:v>
                </c:pt>
                <c:pt idx="3">
                  <c:v>1.0825978347</c:v>
                </c:pt>
                <c:pt idx="4">
                  <c:v>1.0920956904000001</c:v>
                </c:pt>
                <c:pt idx="5">
                  <c:v>1.1015935461000002</c:v>
                </c:pt>
                <c:pt idx="6">
                  <c:v>1.1110914018</c:v>
                </c:pt>
                <c:pt idx="7">
                  <c:v>1.1205892575</c:v>
                </c:pt>
                <c:pt idx="8">
                  <c:v>1.1300871132000001</c:v>
                </c:pt>
                <c:pt idx="9">
                  <c:v>1.1395849689000002</c:v>
                </c:pt>
                <c:pt idx="10">
                  <c:v>1.1490828246</c:v>
                </c:pt>
                <c:pt idx="11">
                  <c:v>1.1585806803000001</c:v>
                </c:pt>
                <c:pt idx="12">
                  <c:v>1.1680785360000001</c:v>
                </c:pt>
                <c:pt idx="13">
                  <c:v>1.1775763917000002</c:v>
                </c:pt>
                <c:pt idx="14">
                  <c:v>1.1870742474</c:v>
                </c:pt>
                <c:pt idx="15">
                  <c:v>1.1965721031000001</c:v>
                </c:pt>
                <c:pt idx="16">
                  <c:v>1.2060699588000001</c:v>
                </c:pt>
                <c:pt idx="17">
                  <c:v>1.2155678145000002</c:v>
                </c:pt>
                <c:pt idx="18">
                  <c:v>1.2250656702</c:v>
                </c:pt>
                <c:pt idx="19">
                  <c:v>1.2345635259000001</c:v>
                </c:pt>
                <c:pt idx="20">
                  <c:v>1.2440613816000001</c:v>
                </c:pt>
                <c:pt idx="21">
                  <c:v>1.2535592373000002</c:v>
                </c:pt>
                <c:pt idx="22">
                  <c:v>1.263057093</c:v>
                </c:pt>
                <c:pt idx="23">
                  <c:v>1.2725549487000001</c:v>
                </c:pt>
                <c:pt idx="24">
                  <c:v>1.2820528044000001</c:v>
                </c:pt>
                <c:pt idx="25">
                  <c:v>1.2915506601</c:v>
                </c:pt>
                <c:pt idx="26">
                  <c:v>1.3010485158</c:v>
                </c:pt>
                <c:pt idx="27">
                  <c:v>1.3105463715000001</c:v>
                </c:pt>
                <c:pt idx="28">
                  <c:v>1.3200442272000001</c:v>
                </c:pt>
                <c:pt idx="29">
                  <c:v>1.3295420829000002</c:v>
                </c:pt>
                <c:pt idx="30">
                  <c:v>1.3390399386</c:v>
                </c:pt>
                <c:pt idx="31">
                  <c:v>1.3485377943000001</c:v>
                </c:pt>
                <c:pt idx="32">
                  <c:v>1.3580356500000001</c:v>
                </c:pt>
                <c:pt idx="33">
                  <c:v>1.3675335057</c:v>
                </c:pt>
                <c:pt idx="34">
                  <c:v>1.3770313614</c:v>
                </c:pt>
                <c:pt idx="35">
                  <c:v>1.3865292171000001</c:v>
                </c:pt>
                <c:pt idx="36">
                  <c:v>1.3960270728000002</c:v>
                </c:pt>
                <c:pt idx="37">
                  <c:v>1.4055249285000002</c:v>
                </c:pt>
                <c:pt idx="38">
                  <c:v>1.4150227842</c:v>
                </c:pt>
                <c:pt idx="39">
                  <c:v>1.4245206399000001</c:v>
                </c:pt>
                <c:pt idx="40">
                  <c:v>1.4340184956000002</c:v>
                </c:pt>
                <c:pt idx="41">
                  <c:v>1.4435163513</c:v>
                </c:pt>
                <c:pt idx="42">
                  <c:v>1.4530142070000001</c:v>
                </c:pt>
                <c:pt idx="43">
                  <c:v>1.4625120627000001</c:v>
                </c:pt>
                <c:pt idx="44">
                  <c:v>1.4720099184000002</c:v>
                </c:pt>
                <c:pt idx="45">
                  <c:v>1.4815077741000002</c:v>
                </c:pt>
                <c:pt idx="46">
                  <c:v>1.4910056298000001</c:v>
                </c:pt>
                <c:pt idx="47">
                  <c:v>1.5005034855000001</c:v>
                </c:pt>
                <c:pt idx="48">
                  <c:v>1.5100013412000002</c:v>
                </c:pt>
                <c:pt idx="49">
                  <c:v>1.5194991969</c:v>
                </c:pt>
                <c:pt idx="50">
                  <c:v>1.5289970526000001</c:v>
                </c:pt>
                <c:pt idx="51">
                  <c:v>1.5384949083000001</c:v>
                </c:pt>
                <c:pt idx="52">
                  <c:v>1.547992764</c:v>
                </c:pt>
                <c:pt idx="53">
                  <c:v>1.5574906197000002</c:v>
                </c:pt>
                <c:pt idx="54">
                  <c:v>1.5669884754000001</c:v>
                </c:pt>
                <c:pt idx="55">
                  <c:v>1.5764863311000001</c:v>
                </c:pt>
                <c:pt idx="56">
                  <c:v>1.5859841868000002</c:v>
                </c:pt>
                <c:pt idx="57">
                  <c:v>1.5954820425</c:v>
                </c:pt>
                <c:pt idx="58">
                  <c:v>1.6049798982000001</c:v>
                </c:pt>
                <c:pt idx="59">
                  <c:v>1.6144777539000001</c:v>
                </c:pt>
                <c:pt idx="60">
                  <c:v>1.6239756096</c:v>
                </c:pt>
                <c:pt idx="61">
                  <c:v>1.6334734653000003</c:v>
                </c:pt>
                <c:pt idx="62">
                  <c:v>1.6429713210000001</c:v>
                </c:pt>
                <c:pt idx="63">
                  <c:v>1.6524691767000002</c:v>
                </c:pt>
                <c:pt idx="64">
                  <c:v>1.6619670324000002</c:v>
                </c:pt>
                <c:pt idx="65">
                  <c:v>1.6714648881</c:v>
                </c:pt>
                <c:pt idx="66">
                  <c:v>1.6809627438000001</c:v>
                </c:pt>
                <c:pt idx="67">
                  <c:v>1.6904605995000002</c:v>
                </c:pt>
                <c:pt idx="68">
                  <c:v>1.6999584552</c:v>
                </c:pt>
                <c:pt idx="69">
                  <c:v>1.7094563109000001</c:v>
                </c:pt>
              </c:numCache>
            </c:numRef>
          </c:xVal>
          <c:yVal>
            <c:numRef>
              <c:f>'9PFASvsTOC Svalbard'!ydata10</c:f>
              <c:numCache>
                <c:formatCode>General</c:formatCode>
                <c:ptCount val="70"/>
                <c:pt idx="0">
                  <c:v>-1.707692347426724</c:v>
                </c:pt>
                <c:pt idx="1">
                  <c:v>-1.6979785773303282</c:v>
                </c:pt>
                <c:pt idx="2">
                  <c:v>-1.6882739660590442</c:v>
                </c:pt>
                <c:pt idx="3">
                  <c:v>-1.678578515670297</c:v>
                </c:pt>
                <c:pt idx="4">
                  <c:v>-1.6688922281309286</c:v>
                </c:pt>
                <c:pt idx="5">
                  <c:v>-1.6592151053170974</c:v>
                </c:pt>
                <c:pt idx="6">
                  <c:v>-1.64954714901419</c:v>
                </c:pt>
                <c:pt idx="7">
                  <c:v>-1.6398883609167265</c:v>
                </c:pt>
                <c:pt idx="8">
                  <c:v>-1.6302387426282792</c:v>
                </c:pt>
                <c:pt idx="9">
                  <c:v>-1.620598295661394</c:v>
                </c:pt>
                <c:pt idx="10">
                  <c:v>-1.6109670214375129</c:v>
                </c:pt>
                <c:pt idx="11">
                  <c:v>-1.6013449212869042</c:v>
                </c:pt>
                <c:pt idx="12">
                  <c:v>-1.5917319964485956</c:v>
                </c:pt>
                <c:pt idx="13">
                  <c:v>-1.5821282480703136</c:v>
                </c:pt>
                <c:pt idx="14">
                  <c:v>-1.5725336772084266</c:v>
                </c:pt>
                <c:pt idx="15">
                  <c:v>-1.5629482848278891</c:v>
                </c:pt>
                <c:pt idx="16">
                  <c:v>-1.5533720718021966</c:v>
                </c:pt>
                <c:pt idx="17">
                  <c:v>-1.5438050389133433</c:v>
                </c:pt>
                <c:pt idx="18">
                  <c:v>-1.5342471868517789</c:v>
                </c:pt>
                <c:pt idx="19">
                  <c:v>-1.5246985162163766</c:v>
                </c:pt>
                <c:pt idx="20">
                  <c:v>-1.5151590275144027</c:v>
                </c:pt>
                <c:pt idx="21">
                  <c:v>-1.5056287211614925</c:v>
                </c:pt>
                <c:pt idx="22">
                  <c:v>-1.496107597481628</c:v>
                </c:pt>
                <c:pt idx="23">
                  <c:v>-1.4865956567071221</c:v>
                </c:pt>
                <c:pt idx="24">
                  <c:v>-1.4770928989786074</c:v>
                </c:pt>
                <c:pt idx="25">
                  <c:v>-1.4675993243450294</c:v>
                </c:pt>
                <c:pt idx="26">
                  <c:v>-1.4581149327636418</c:v>
                </c:pt>
                <c:pt idx="27">
                  <c:v>-1.4486397241000124</c:v>
                </c:pt>
                <c:pt idx="28">
                  <c:v>-1.4391736981280279</c:v>
                </c:pt>
                <c:pt idx="29">
                  <c:v>-1.4297168545299042</c:v>
                </c:pt>
                <c:pt idx="30">
                  <c:v>-1.4202691928962037</c:v>
                </c:pt>
                <c:pt idx="31">
                  <c:v>-1.4108307127258548</c:v>
                </c:pt>
                <c:pt idx="32">
                  <c:v>-1.4014014134261772</c:v>
                </c:pt>
                <c:pt idx="33">
                  <c:v>-1.3919812943129131</c:v>
                </c:pt>
                <c:pt idx="34">
                  <c:v>-1.3825703546102586</c:v>
                </c:pt>
                <c:pt idx="35">
                  <c:v>-1.3731685934509028</c:v>
                </c:pt>
                <c:pt idx="36">
                  <c:v>-1.3637760098760745</c:v>
                </c:pt>
                <c:pt idx="37">
                  <c:v>-1.3543926028355853</c:v>
                </c:pt>
                <c:pt idx="38">
                  <c:v>-1.3450183711878849</c:v>
                </c:pt>
                <c:pt idx="39">
                  <c:v>-1.3356533137001174</c:v>
                </c:pt>
                <c:pt idx="40">
                  <c:v>-1.3262974290481808</c:v>
                </c:pt>
                <c:pt idx="41">
                  <c:v>-1.3169507158167977</c:v>
                </c:pt>
                <c:pt idx="42">
                  <c:v>-1.3076131724995805</c:v>
                </c:pt>
                <c:pt idx="43">
                  <c:v>-1.2982847974991079</c:v>
                </c:pt>
                <c:pt idx="44">
                  <c:v>-1.2889655891270084</c:v>
                </c:pt>
                <c:pt idx="45">
                  <c:v>-1.279655545604037</c:v>
                </c:pt>
                <c:pt idx="46">
                  <c:v>-1.2703546650601707</c:v>
                </c:pt>
                <c:pt idx="47">
                  <c:v>-1.2610629455346964</c:v>
                </c:pt>
                <c:pt idx="48">
                  <c:v>-1.2517803849763105</c:v>
                </c:pt>
                <c:pt idx="49">
                  <c:v>-1.2425069812432215</c:v>
                </c:pt>
                <c:pt idx="50">
                  <c:v>-1.233242732103254</c:v>
                </c:pt>
                <c:pt idx="51">
                  <c:v>-1.2239876352339616</c:v>
                </c:pt>
                <c:pt idx="52">
                  <c:v>-1.2147416882227398</c:v>
                </c:pt>
                <c:pt idx="53">
                  <c:v>-1.2055048885669475</c:v>
                </c:pt>
                <c:pt idx="54">
                  <c:v>-1.1962772336740315</c:v>
                </c:pt>
                <c:pt idx="55">
                  <c:v>-1.1870587208616501</c:v>
                </c:pt>
                <c:pt idx="56">
                  <c:v>-1.177849347357812</c:v>
                </c:pt>
                <c:pt idx="57">
                  <c:v>-1.1686491103010086</c:v>
                </c:pt>
                <c:pt idx="58">
                  <c:v>-1.1594580067403586</c:v>
                </c:pt>
                <c:pt idx="59">
                  <c:v>-1.1502760336357496</c:v>
                </c:pt>
                <c:pt idx="60">
                  <c:v>-1.1411031878579938</c:v>
                </c:pt>
                <c:pt idx="61">
                  <c:v>-1.1319394661889737</c:v>
                </c:pt>
                <c:pt idx="62">
                  <c:v>-1.1227848653218113</c:v>
                </c:pt>
                <c:pt idx="63">
                  <c:v>-1.1136393818610208</c:v>
                </c:pt>
                <c:pt idx="64">
                  <c:v>-1.1045030123226831</c:v>
                </c:pt>
                <c:pt idx="65">
                  <c:v>-1.0953757531346096</c:v>
                </c:pt>
                <c:pt idx="66">
                  <c:v>-1.0862576006365254</c:v>
                </c:pt>
                <c:pt idx="67">
                  <c:v>-1.0771485510802417</c:v>
                </c:pt>
                <c:pt idx="68">
                  <c:v>-1.0680486006298446</c:v>
                </c:pt>
                <c:pt idx="69">
                  <c:v>-1.058957745361879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6-4DFA-BB09-9047BECB5232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Svalbard'!xdata11</c:f>
              <c:numCache>
                <c:formatCode>General</c:formatCode>
                <c:ptCount val="70"/>
                <c:pt idx="0">
                  <c:v>0.85468164980000005</c:v>
                </c:pt>
                <c:pt idx="1">
                  <c:v>0.86706968840000009</c:v>
                </c:pt>
                <c:pt idx="2">
                  <c:v>0.87945772700000002</c:v>
                </c:pt>
                <c:pt idx="3">
                  <c:v>0.89184576560000006</c:v>
                </c:pt>
                <c:pt idx="4">
                  <c:v>0.9042338042000001</c:v>
                </c:pt>
                <c:pt idx="5">
                  <c:v>0.91662184280000003</c:v>
                </c:pt>
                <c:pt idx="6">
                  <c:v>0.92900988140000007</c:v>
                </c:pt>
                <c:pt idx="7">
                  <c:v>0.94139792</c:v>
                </c:pt>
                <c:pt idx="8">
                  <c:v>0.95378595860000004</c:v>
                </c:pt>
                <c:pt idx="9">
                  <c:v>0.96617399720000008</c:v>
                </c:pt>
                <c:pt idx="10">
                  <c:v>0.97856203580000001</c:v>
                </c:pt>
                <c:pt idx="11">
                  <c:v>0.99095007440000005</c:v>
                </c:pt>
                <c:pt idx="12">
                  <c:v>1.0033381130000001</c:v>
                </c:pt>
                <c:pt idx="13">
                  <c:v>1.0157261516</c:v>
                </c:pt>
                <c:pt idx="14">
                  <c:v>1.0281141902000002</c:v>
                </c:pt>
                <c:pt idx="15">
                  <c:v>1.0405022288000001</c:v>
                </c:pt>
                <c:pt idx="16">
                  <c:v>1.0528902674</c:v>
                </c:pt>
                <c:pt idx="17">
                  <c:v>1.0652783060000002</c:v>
                </c:pt>
                <c:pt idx="18">
                  <c:v>1.0776663446000001</c:v>
                </c:pt>
                <c:pt idx="19">
                  <c:v>1.0900543832</c:v>
                </c:pt>
                <c:pt idx="20">
                  <c:v>1.1024424218</c:v>
                </c:pt>
                <c:pt idx="21">
                  <c:v>1.1148304604000001</c:v>
                </c:pt>
                <c:pt idx="22">
                  <c:v>1.127218499</c:v>
                </c:pt>
                <c:pt idx="23">
                  <c:v>1.1396065376</c:v>
                </c:pt>
                <c:pt idx="24">
                  <c:v>1.1519945762000001</c:v>
                </c:pt>
                <c:pt idx="25">
                  <c:v>1.1643826148</c:v>
                </c:pt>
                <c:pt idx="26">
                  <c:v>1.1767706534</c:v>
                </c:pt>
                <c:pt idx="27">
                  <c:v>1.1891586920000001</c:v>
                </c:pt>
                <c:pt idx="28">
                  <c:v>1.2015467306000001</c:v>
                </c:pt>
                <c:pt idx="29">
                  <c:v>1.2139347692</c:v>
                </c:pt>
                <c:pt idx="30">
                  <c:v>1.2263228077999999</c:v>
                </c:pt>
                <c:pt idx="31">
                  <c:v>1.2387108464000001</c:v>
                </c:pt>
                <c:pt idx="32">
                  <c:v>1.251098885</c:v>
                </c:pt>
                <c:pt idx="33">
                  <c:v>1.2634869235999999</c:v>
                </c:pt>
                <c:pt idx="34">
                  <c:v>1.2758749622000001</c:v>
                </c:pt>
                <c:pt idx="35">
                  <c:v>1.2882630008</c:v>
                </c:pt>
                <c:pt idx="36">
                  <c:v>1.3006510393999999</c:v>
                </c:pt>
                <c:pt idx="37">
                  <c:v>1.3130390780000001</c:v>
                </c:pt>
                <c:pt idx="38">
                  <c:v>1.3254271166</c:v>
                </c:pt>
                <c:pt idx="39">
                  <c:v>1.3378151551999999</c:v>
                </c:pt>
                <c:pt idx="40">
                  <c:v>1.3502031938000001</c:v>
                </c:pt>
                <c:pt idx="41">
                  <c:v>1.3625912324</c:v>
                </c:pt>
                <c:pt idx="42">
                  <c:v>1.3749792709999999</c:v>
                </c:pt>
                <c:pt idx="43">
                  <c:v>1.3873673096000001</c:v>
                </c:pt>
                <c:pt idx="44">
                  <c:v>1.3997553482</c:v>
                </c:pt>
                <c:pt idx="45">
                  <c:v>1.4121433868</c:v>
                </c:pt>
                <c:pt idx="46">
                  <c:v>1.4245314254000001</c:v>
                </c:pt>
                <c:pt idx="47">
                  <c:v>1.436919464</c:v>
                </c:pt>
                <c:pt idx="48">
                  <c:v>1.4493075026</c:v>
                </c:pt>
                <c:pt idx="49">
                  <c:v>1.4616955412000001</c:v>
                </c:pt>
                <c:pt idx="50">
                  <c:v>1.4740835798</c:v>
                </c:pt>
                <c:pt idx="51">
                  <c:v>1.4864716184</c:v>
                </c:pt>
                <c:pt idx="52">
                  <c:v>1.4988596570000001</c:v>
                </c:pt>
                <c:pt idx="53">
                  <c:v>1.5112476956000001</c:v>
                </c:pt>
                <c:pt idx="54">
                  <c:v>1.5236357342</c:v>
                </c:pt>
                <c:pt idx="55">
                  <c:v>1.5360237728000001</c:v>
                </c:pt>
                <c:pt idx="56">
                  <c:v>1.5484118114000001</c:v>
                </c:pt>
                <c:pt idx="57">
                  <c:v>1.56079985</c:v>
                </c:pt>
                <c:pt idx="58">
                  <c:v>1.5731878886000001</c:v>
                </c:pt>
                <c:pt idx="59">
                  <c:v>1.5855759272000001</c:v>
                </c:pt>
                <c:pt idx="60">
                  <c:v>1.5979639658</c:v>
                </c:pt>
                <c:pt idx="61">
                  <c:v>1.6103520044000001</c:v>
                </c:pt>
                <c:pt idx="62">
                  <c:v>1.6227400430000001</c:v>
                </c:pt>
                <c:pt idx="63">
                  <c:v>1.6351280816</c:v>
                </c:pt>
                <c:pt idx="64">
                  <c:v>1.6475161202000002</c:v>
                </c:pt>
                <c:pt idx="65">
                  <c:v>1.6599041588000001</c:v>
                </c:pt>
                <c:pt idx="66">
                  <c:v>1.6722921974</c:v>
                </c:pt>
                <c:pt idx="67">
                  <c:v>1.6846802360000002</c:v>
                </c:pt>
                <c:pt idx="68">
                  <c:v>1.6970682746000001</c:v>
                </c:pt>
                <c:pt idx="69">
                  <c:v>1.7094563132</c:v>
                </c:pt>
              </c:numCache>
            </c:numRef>
          </c:xVal>
          <c:yVal>
            <c:numRef>
              <c:f>'9PFASvsTOC Svalbard'!ydata12</c:f>
              <c:numCache>
                <c:formatCode>General</c:formatCode>
                <c:ptCount val="70"/>
                <c:pt idx="0">
                  <c:v>3.6231221518464816</c:v>
                </c:pt>
                <c:pt idx="1">
                  <c:v>3.6349803835140317</c:v>
                </c:pt>
                <c:pt idx="2">
                  <c:v>3.6468540894630959</c:v>
                </c:pt>
                <c:pt idx="3">
                  <c:v>3.658743278323116</c:v>
                </c:pt>
                <c:pt idx="4">
                  <c:v>3.6706479584698948</c:v>
                </c:pt>
                <c:pt idx="5">
                  <c:v>3.6825681380248967</c:v>
                </c:pt>
                <c:pt idx="6">
                  <c:v>3.6945038248545687</c:v>
                </c:pt>
                <c:pt idx="7">
                  <c:v>3.7064550265696887</c:v>
                </c:pt>
                <c:pt idx="8">
                  <c:v>3.7184217505247221</c:v>
                </c:pt>
                <c:pt idx="9">
                  <c:v>3.7304040038172124</c:v>
                </c:pt>
                <c:pt idx="10">
                  <c:v>3.7424017932871831</c:v>
                </c:pt>
                <c:pt idx="11">
                  <c:v>3.7544151255165672</c:v>
                </c:pt>
                <c:pt idx="12">
                  <c:v>3.7664440068286513</c:v>
                </c:pt>
                <c:pt idx="13">
                  <c:v>3.7784884432875483</c:v>
                </c:pt>
                <c:pt idx="14">
                  <c:v>3.7905484406976835</c:v>
                </c:pt>
                <c:pt idx="15">
                  <c:v>3.8026240046033077</c:v>
                </c:pt>
                <c:pt idx="16">
                  <c:v>3.8147151402880337</c:v>
                </c:pt>
                <c:pt idx="17">
                  <c:v>3.8268218527743847</c:v>
                </c:pt>
                <c:pt idx="18">
                  <c:v>3.8389441468233763</c:v>
                </c:pt>
                <c:pt idx="19">
                  <c:v>3.8510820269341086</c:v>
                </c:pt>
                <c:pt idx="20">
                  <c:v>3.8632354973433936</c:v>
                </c:pt>
                <c:pt idx="21">
                  <c:v>3.8754045620253921</c:v>
                </c:pt>
                <c:pt idx="22">
                  <c:v>3.8875892246912778</c:v>
                </c:pt>
                <c:pt idx="23">
                  <c:v>3.8997894887889251</c:v>
                </c:pt>
                <c:pt idx="24">
                  <c:v>3.9120053575026166</c:v>
                </c:pt>
                <c:pt idx="25">
                  <c:v>3.9242368337527718</c:v>
                </c:pt>
                <c:pt idx="26">
                  <c:v>3.9364839201957018</c:v>
                </c:pt>
                <c:pt idx="27">
                  <c:v>3.9487466192233862</c:v>
                </c:pt>
                <c:pt idx="28">
                  <c:v>3.9610249329632623</c:v>
                </c:pt>
                <c:pt idx="29">
                  <c:v>3.9733188632780534</c:v>
                </c:pt>
                <c:pt idx="30">
                  <c:v>3.9856284117656058</c:v>
                </c:pt>
                <c:pt idx="31">
                  <c:v>3.9979535797587564</c:v>
                </c:pt>
                <c:pt idx="32">
                  <c:v>4.0102943683252139</c:v>
                </c:pt>
                <c:pt idx="33">
                  <c:v>4.0226507782674759</c:v>
                </c:pt>
                <c:pt idx="34">
                  <c:v>4.0350228101227543</c:v>
                </c:pt>
                <c:pt idx="35">
                  <c:v>4.047410464162934</c:v>
                </c:pt>
                <c:pt idx="36">
                  <c:v>4.0598137403945458</c:v>
                </c:pt>
                <c:pt idx="37">
                  <c:v>4.0722326385587699</c:v>
                </c:pt>
                <c:pt idx="38">
                  <c:v>4.084667158131456</c:v>
                </c:pt>
                <c:pt idx="39">
                  <c:v>4.0971172983231661</c:v>
                </c:pt>
                <c:pt idx="40">
                  <c:v>4.1095830580792461</c:v>
                </c:pt>
                <c:pt idx="41">
                  <c:v>4.122064436079909</c:v>
                </c:pt>
                <c:pt idx="42">
                  <c:v>4.1345614307403533</c:v>
                </c:pt>
                <c:pt idx="43">
                  <c:v>4.1470740402108941</c:v>
                </c:pt>
                <c:pt idx="44">
                  <c:v>4.1596022623771178</c:v>
                </c:pt>
                <c:pt idx="45">
                  <c:v>4.1721460948600697</c:v>
                </c:pt>
                <c:pt idx="46">
                  <c:v>4.1847055350164446</c:v>
                </c:pt>
                <c:pt idx="47">
                  <c:v>4.1972805799388206</c:v>
                </c:pt>
                <c:pt idx="48">
                  <c:v>4.2098712264558991</c:v>
                </c:pt>
                <c:pt idx="49">
                  <c:v>4.2224774711327768</c:v>
                </c:pt>
                <c:pt idx="50">
                  <c:v>4.2350993102712353</c:v>
                </c:pt>
                <c:pt idx="51">
                  <c:v>4.247736739910053</c:v>
                </c:pt>
                <c:pt idx="52">
                  <c:v>4.2603897558253436</c:v>
                </c:pt>
                <c:pt idx="53">
                  <c:v>4.2730583535309083</c:v>
                </c:pt>
                <c:pt idx="54">
                  <c:v>4.2857425282786181</c:v>
                </c:pt>
                <c:pt idx="55">
                  <c:v>4.2984422750588136</c:v>
                </c:pt>
                <c:pt idx="56">
                  <c:v>4.311157588600727</c:v>
                </c:pt>
                <c:pt idx="57">
                  <c:v>4.3238884633729295</c:v>
                </c:pt>
                <c:pt idx="58">
                  <c:v>4.3366348935837919</c:v>
                </c:pt>
                <c:pt idx="59">
                  <c:v>4.3493968731819752</c:v>
                </c:pt>
                <c:pt idx="60">
                  <c:v>4.3621743958569388</c:v>
                </c:pt>
                <c:pt idx="61">
                  <c:v>4.3749674550394735</c:v>
                </c:pt>
                <c:pt idx="62">
                  <c:v>4.3877760439022477</c:v>
                </c:pt>
                <c:pt idx="63">
                  <c:v>4.4006001553603813</c:v>
                </c:pt>
                <c:pt idx="64">
                  <c:v>4.4134397820720448</c:v>
                </c:pt>
                <c:pt idx="65">
                  <c:v>4.4262949164390646</c:v>
                </c:pt>
                <c:pt idx="66">
                  <c:v>4.4391655506075658</c:v>
                </c:pt>
                <c:pt idx="67">
                  <c:v>4.4520516764686224</c:v>
                </c:pt>
                <c:pt idx="68">
                  <c:v>4.4649532856589369</c:v>
                </c:pt>
                <c:pt idx="69">
                  <c:v>4.4778703695615398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76-4DFA-BB09-9047BECB5232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</c:v>
              </c:pt>
              <c:pt idx="1">
                <c:v>5</c:v>
              </c:pt>
            </c:numLit>
          </c:xVal>
          <c:yVal>
            <c:numLit>
              <c:formatCode>General</c:formatCode>
              <c:ptCount val="2"/>
              <c:pt idx="0">
                <c:v>-2</c:v>
              </c:pt>
              <c:pt idx="1">
                <c:v>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C76-4DFA-BB09-9047BECB5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616008"/>
        <c:axId val="851615288"/>
      </c:scatterChart>
      <c:valAx>
        <c:axId val="851616008"/>
        <c:scaling>
          <c:orientation val="minMax"/>
          <c:max val="5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1615288"/>
        <c:crosses val="autoZero"/>
        <c:crossBetween val="midCat"/>
      </c:valAx>
      <c:valAx>
        <c:axId val="851615288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16160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'9PFASvsTOC Svalbard'!$B$104:$B$121</c:f>
              <c:strCache>
                <c:ptCount val="18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</c:strCache>
            </c:strRef>
          </c:cat>
          <c:val>
            <c:numRef>
              <c:f>'9PFASvsTOC Svalbard'!$H$104:$H$121</c:f>
              <c:numCache>
                <c:formatCode>0.000</c:formatCode>
                <c:ptCount val="18"/>
                <c:pt idx="0">
                  <c:v>-0.35674674941917589</c:v>
                </c:pt>
                <c:pt idx="1">
                  <c:v>-0.52516632906821425</c:v>
                </c:pt>
                <c:pt idx="2">
                  <c:v>-0.72492467484172907</c:v>
                </c:pt>
                <c:pt idx="3">
                  <c:v>-0.29118032759977519</c:v>
                </c:pt>
                <c:pt idx="4">
                  <c:v>-0.69345861148064714</c:v>
                </c:pt>
                <c:pt idx="5">
                  <c:v>-0.90257439320539201</c:v>
                </c:pt>
                <c:pt idx="6">
                  <c:v>0.36662282795604956</c:v>
                </c:pt>
                <c:pt idx="7">
                  <c:v>1.7222071824505694</c:v>
                </c:pt>
                <c:pt idx="8">
                  <c:v>1.7503451631667026</c:v>
                </c:pt>
                <c:pt idx="9">
                  <c:v>-0.55928160074588174</c:v>
                </c:pt>
                <c:pt idx="10">
                  <c:v>-0.83817095966163135</c:v>
                </c:pt>
                <c:pt idx="11">
                  <c:v>-0.84332847918116915</c:v>
                </c:pt>
                <c:pt idx="12">
                  <c:v>-0.84169015648796308</c:v>
                </c:pt>
                <c:pt idx="13">
                  <c:v>0.4796732283501085</c:v>
                </c:pt>
                <c:pt idx="14">
                  <c:v>-1.3931043015473673E-2</c:v>
                </c:pt>
                <c:pt idx="15">
                  <c:v>0.27532693303729106</c:v>
                </c:pt>
                <c:pt idx="16">
                  <c:v>-0.18367462231909967</c:v>
                </c:pt>
                <c:pt idx="17">
                  <c:v>2.1799526120654313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65-4BF7-AAFA-DCD3F2A6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160023392"/>
        <c:axId val="1160024472"/>
      </c:barChart>
      <c:catAx>
        <c:axId val="1160023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024472"/>
        <c:crosses val="autoZero"/>
        <c:auto val="1"/>
        <c:lblAlgn val="ctr"/>
        <c:lblOffset val="100"/>
        <c:noMultiLvlLbl val="0"/>
      </c:catAx>
      <c:valAx>
        <c:axId val="1160024472"/>
        <c:scaling>
          <c:orientation val="minMax"/>
          <c:max val="2.5"/>
          <c:min val="-2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233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residuals(Var1)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463-48AE-A9D5-B38B60186F61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463-48AE-A9D5-B38B60186F61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463-48AE-A9D5-B38B60186F61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463-48AE-A9D5-B38B60186F61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463-48AE-A9D5-B38B60186F61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2463-48AE-A9D5-B38B60186F61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2463-48AE-A9D5-B38B60186F61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2463-48AE-A9D5-B38B60186F61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2463-48AE-A9D5-B38B60186F61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2463-48AE-A9D5-B38B60186F61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2463-48AE-A9D5-B38B60186F61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2463-48AE-A9D5-B38B60186F61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2463-48AE-A9D5-B38B60186F61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2463-48AE-A9D5-B38B60186F61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2463-48AE-A9D5-B38B60186F61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2463-48AE-A9D5-B38B60186F61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2463-48AE-A9D5-B38B60186F61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463-48AE-A9D5-B38B60186F6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463-48AE-A9D5-B38B60186F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463-48AE-A9D5-B38B60186F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463-48AE-A9D5-B38B60186F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463-48AE-A9D5-B38B60186F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463-48AE-A9D5-B38B60186F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2463-48AE-A9D5-B38B60186F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2463-48AE-A9D5-B38B60186F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463-48AE-A9D5-B38B60186F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463-48AE-A9D5-B38B60186F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2463-48AE-A9D5-B38B60186F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463-48AE-A9D5-B38B60186F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2463-48AE-A9D5-B38B60186F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463-48AE-A9D5-B38B60186F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463-48AE-A9D5-B38B60186F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463-48AE-A9D5-B38B60186F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463-48AE-A9D5-B38B60186F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463-48AE-A9D5-B38B60186F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2463-48AE-A9D5-B38B60186F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Svalbard'!$B$184:$B$201</c:f>
              <c:strCache>
                <c:ptCount val="18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</c:strCache>
            </c:strRef>
          </c:cat>
          <c:val>
            <c:numRef>
              <c:f>'9PFASvsTOC Svalbard'!$H$184:$H$201</c:f>
              <c:numCache>
                <c:formatCode>0.000</c:formatCode>
                <c:ptCount val="18"/>
                <c:pt idx="0">
                  <c:v>-0.36935695783689781</c:v>
                </c:pt>
                <c:pt idx="1">
                  <c:v>-0.57242538950124788</c:v>
                </c:pt>
                <c:pt idx="2">
                  <c:v>-0.75648282922323928</c:v>
                </c:pt>
                <c:pt idx="3">
                  <c:v>-0.29936687917331378</c:v>
                </c:pt>
                <c:pt idx="4">
                  <c:v>-0.74555583074906873</c:v>
                </c:pt>
                <c:pt idx="5">
                  <c:v>-0.9838760089403964</c:v>
                </c:pt>
                <c:pt idx="6">
                  <c:v>0.38943399380631427</c:v>
                </c:pt>
                <c:pt idx="7">
                  <c:v>1.9749305207915568</c:v>
                </c:pt>
                <c:pt idx="8">
                  <c:v>2.0324454815064401</c:v>
                </c:pt>
                <c:pt idx="9">
                  <c:v>-0.65048126686253238</c:v>
                </c:pt>
                <c:pt idx="10">
                  <c:v>-1.0136048372143052</c:v>
                </c:pt>
                <c:pt idx="11">
                  <c:v>-1.263140599043846</c:v>
                </c:pt>
                <c:pt idx="12">
                  <c:v>-0.88569607838717357</c:v>
                </c:pt>
                <c:pt idx="13">
                  <c:v>0.49835527330926582</c:v>
                </c:pt>
                <c:pt idx="14">
                  <c:v>-1.4333394647667738E-2</c:v>
                </c:pt>
                <c:pt idx="15">
                  <c:v>0.31509296547569798</c:v>
                </c:pt>
                <c:pt idx="16">
                  <c:v>-0.24711206131760205</c:v>
                </c:pt>
                <c:pt idx="17">
                  <c:v>2.7654812703025118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3-48AE-A9D5-B38B6018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039592"/>
        <c:axId val="116003563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2463-48AE-A9D5-B38B60186F61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5-2463-48AE-A9D5-B38B6018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41032"/>
        <c:axId val="1160037792"/>
      </c:scatterChart>
      <c:catAx>
        <c:axId val="1160039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035632"/>
        <c:crosses val="autoZero"/>
        <c:auto val="1"/>
        <c:lblAlgn val="ctr"/>
        <c:lblOffset val="100"/>
        <c:noMultiLvlLbl val="0"/>
      </c:catAx>
      <c:valAx>
        <c:axId val="1160035632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39592"/>
        <c:crosses val="autoZero"/>
        <c:crossBetween val="between"/>
      </c:valAx>
      <c:valAx>
        <c:axId val="1160037792"/>
        <c:scaling>
          <c:orientation val="minMax"/>
          <c:max val="18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041032"/>
        <c:crosses val="max"/>
        <c:crossBetween val="midCat"/>
      </c:valAx>
      <c:valAx>
        <c:axId val="1160041032"/>
        <c:scaling>
          <c:orientation val="minMax"/>
          <c:max val="4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11600377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distances(Var1) - Threshold = 0,25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A44-47F8-9C3A-E2D01A2CCC5A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A44-47F8-9C3A-E2D01A2CCC5A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44-47F8-9C3A-E2D01A2CCC5A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A44-47F8-9C3A-E2D01A2CCC5A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44-47F8-9C3A-E2D01A2CCC5A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A44-47F8-9C3A-E2D01A2CCC5A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9A44-47F8-9C3A-E2D01A2CCC5A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A44-47F8-9C3A-E2D01A2CCC5A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9A44-47F8-9C3A-E2D01A2CCC5A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A44-47F8-9C3A-E2D01A2CCC5A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9A44-47F8-9C3A-E2D01A2CCC5A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A44-47F8-9C3A-E2D01A2CCC5A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9A44-47F8-9C3A-E2D01A2CCC5A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A44-47F8-9C3A-E2D01A2CCC5A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9A44-47F8-9C3A-E2D01A2CCC5A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A44-47F8-9C3A-E2D01A2CCC5A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9A44-47F8-9C3A-E2D01A2CCC5A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A44-47F8-9C3A-E2D01A2CCC5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A44-47F8-9C3A-E2D01A2CCC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A44-47F8-9C3A-E2D01A2CCC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A44-47F8-9C3A-E2D01A2CCC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A44-47F8-9C3A-E2D01A2CCC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A44-47F8-9C3A-E2D01A2CCC5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A44-47F8-9C3A-E2D01A2CCC5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A44-47F8-9C3A-E2D01A2CCC5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A44-47F8-9C3A-E2D01A2CCC5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A44-47F8-9C3A-E2D01A2CCC5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A44-47F8-9C3A-E2D01A2CCC5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A44-47F8-9C3A-E2D01A2CCC5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Obs12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A44-47F8-9C3A-E2D01A2CCC5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A44-47F8-9C3A-E2D01A2CCC5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A44-47F8-9C3A-E2D01A2CCC5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A44-47F8-9C3A-E2D01A2CCC5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A44-47F8-9C3A-E2D01A2CCC5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A44-47F8-9C3A-E2D01A2CCC5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A44-47F8-9C3A-E2D01A2CCC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Svalbard'!$B$184:$B$201</c:f>
              <c:strCache>
                <c:ptCount val="18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</c:strCache>
            </c:strRef>
          </c:cat>
          <c:val>
            <c:numRef>
              <c:f>'9PFASvsTOC Svalbard'!$K$184:$K$201</c:f>
              <c:numCache>
                <c:formatCode>0.000</c:formatCode>
                <c:ptCount val="18"/>
                <c:pt idx="0">
                  <c:v>4.3881618390395087E-3</c:v>
                </c:pt>
                <c:pt idx="1">
                  <c:v>1.7659507980360725E-2</c:v>
                </c:pt>
                <c:pt idx="2">
                  <c:v>1.6373175294702728E-2</c:v>
                </c:pt>
                <c:pt idx="3">
                  <c:v>2.6416252506786249E-3</c:v>
                </c:pt>
                <c:pt idx="4">
                  <c:v>2.4159266975247201E-2</c:v>
                </c:pt>
                <c:pt idx="5">
                  <c:v>4.1898029116385682E-2</c:v>
                </c:pt>
                <c:pt idx="6">
                  <c:v>6.752765489977189E-3</c:v>
                </c:pt>
                <c:pt idx="7">
                  <c:v>9.6738394834088526E-2</c:v>
                </c:pt>
                <c:pt idx="8">
                  <c:v>0.11374801652145455</c:v>
                </c:pt>
                <c:pt idx="9">
                  <c:v>3.4755844945453439E-2</c:v>
                </c:pt>
                <c:pt idx="10">
                  <c:v>9.1853916283109502E-2</c:v>
                </c:pt>
                <c:pt idx="11">
                  <c:v>0.26290984180950711</c:v>
                </c:pt>
                <c:pt idx="12">
                  <c:v>2.2909232976757607E-2</c:v>
                </c:pt>
                <c:pt idx="13">
                  <c:v>7.9344450129026807E-3</c:v>
                </c:pt>
                <c:pt idx="14">
                  <c:v>6.4566968847555226E-6</c:v>
                </c:pt>
                <c:pt idx="15">
                  <c:v>7.981452221930297E-3</c:v>
                </c:pt>
                <c:pt idx="16">
                  <c:v>9.0683239767616244E-3</c:v>
                </c:pt>
                <c:pt idx="17">
                  <c:v>0.20486082352167675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4-47F8-9C3A-E2D01A2C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0174880"/>
        <c:axId val="91017344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0.25</c:v>
              </c:pt>
              <c:pt idx="1">
                <c:v>0.25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9A44-47F8-9C3A-E2D01A2C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71280"/>
        <c:axId val="910175960"/>
      </c:scatterChart>
      <c:catAx>
        <c:axId val="910174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73440"/>
        <c:crosses val="autoZero"/>
        <c:auto val="1"/>
        <c:lblAlgn val="ctr"/>
        <c:lblOffset val="100"/>
        <c:noMultiLvlLbl val="0"/>
      </c:catAx>
      <c:valAx>
        <c:axId val="910173440"/>
        <c:scaling>
          <c:orientation val="minMax"/>
          <c:max val="0.300000000000000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74880"/>
        <c:crosses val="autoZero"/>
        <c:crossBetween val="between"/>
      </c:valAx>
      <c:valAx>
        <c:axId val="910175960"/>
        <c:scaling>
          <c:orientation val="minMax"/>
          <c:max val="18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0171280"/>
        <c:crosses val="max"/>
        <c:crossBetween val="midCat"/>
      </c:valAx>
      <c:valAx>
        <c:axId val="910171280"/>
        <c:scaling>
          <c:orientation val="minMax"/>
          <c:max val="0.30000000000000004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9101759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(Var1) - Threshold = 0,471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7C5-407F-B8CD-2E65A9C7CE20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C5-407F-B8CD-2E65A9C7CE20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7C5-407F-B8CD-2E65A9C7CE20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C5-407F-B8CD-2E65A9C7CE20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7C5-407F-B8CD-2E65A9C7CE20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C5-407F-B8CD-2E65A9C7CE20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17C5-407F-B8CD-2E65A9C7CE20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C5-407F-B8CD-2E65A9C7CE20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17C5-407F-B8CD-2E65A9C7CE20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C5-407F-B8CD-2E65A9C7CE20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17C5-407F-B8CD-2E65A9C7CE20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C5-407F-B8CD-2E65A9C7CE20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17C5-407F-B8CD-2E65A9C7CE20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C5-407F-B8CD-2E65A9C7CE20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17C5-407F-B8CD-2E65A9C7CE20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7C5-407F-B8CD-2E65A9C7CE20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17C5-407F-B8CD-2E65A9C7CE20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7C5-407F-B8CD-2E65A9C7CE2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7C5-407F-B8CD-2E65A9C7CE2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7C5-407F-B8CD-2E65A9C7CE2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7C5-407F-B8CD-2E65A9C7CE2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7C5-407F-B8CD-2E65A9C7CE2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7C5-407F-B8CD-2E65A9C7CE2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7C5-407F-B8CD-2E65A9C7CE2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7C5-407F-B8CD-2E65A9C7CE2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7C5-407F-B8CD-2E65A9C7CE2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7C5-407F-B8CD-2E65A9C7CE2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7C5-407F-B8CD-2E65A9C7CE2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7C5-407F-B8CD-2E65A9C7CE2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Obs12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7C5-407F-B8CD-2E65A9C7CE2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7C5-407F-B8CD-2E65A9C7CE2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7C5-407F-B8CD-2E65A9C7CE2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7C5-407F-B8CD-2E65A9C7CE2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7C5-407F-B8CD-2E65A9C7CE2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7C5-407F-B8CD-2E65A9C7CE2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17C5-407F-B8CD-2E65A9C7CE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Svalbard'!$B$184:$B$201</c:f>
              <c:strCache>
                <c:ptCount val="18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</c:strCache>
            </c:strRef>
          </c:cat>
          <c:val>
            <c:numRef>
              <c:f>'9PFASvsTOC Svalbard'!$N$184:$N$201</c:f>
              <c:numCache>
                <c:formatCode>0.000</c:formatCode>
                <c:ptCount val="18"/>
                <c:pt idx="0">
                  <c:v>-9.1093816551140308E-2</c:v>
                </c:pt>
                <c:pt idx="1">
                  <c:v>-0.1837399431996517</c:v>
                </c:pt>
                <c:pt idx="2">
                  <c:v>-0.17834190578480952</c:v>
                </c:pt>
                <c:pt idx="3">
                  <c:v>-7.0576168682427803E-2</c:v>
                </c:pt>
                <c:pt idx="4">
                  <c:v>-0.21641583201146067</c:v>
                </c:pt>
                <c:pt idx="5">
                  <c:v>-0.28843166787345431</c:v>
                </c:pt>
                <c:pt idx="6">
                  <c:v>0.11304275053212681</c:v>
                </c:pt>
                <c:pt idx="7">
                  <c:v>0.47520315401473084</c:v>
                </c:pt>
                <c:pt idx="8">
                  <c:v>0.51787878100379969</c:v>
                </c:pt>
                <c:pt idx="9">
                  <c:v>-0.25829368305079436</c:v>
                </c:pt>
                <c:pt idx="10">
                  <c:v>-0.42653658640161407</c:v>
                </c:pt>
                <c:pt idx="11">
                  <c:v>-0.72666191996249474</c:v>
                </c:pt>
                <c:pt idx="12">
                  <c:v>-0.21230203918931378</c:v>
                </c:pt>
                <c:pt idx="13">
                  <c:v>0.12291632365578582</c:v>
                </c:pt>
                <c:pt idx="14">
                  <c:v>-3.4794342501228938E-3</c:v>
                </c:pt>
                <c:pt idx="15">
                  <c:v>0.12267543330330229</c:v>
                </c:pt>
                <c:pt idx="16">
                  <c:v>-0.13058712085041993</c:v>
                </c:pt>
                <c:pt idx="17">
                  <c:v>0.75198242266775561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5-407F-B8CD-2E65A9C7C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0166960"/>
        <c:axId val="91017200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0.47140452079103168</c:v>
              </c:pt>
              <c:pt idx="1">
                <c:v>0.47140452079103168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17C5-407F-B8CD-2E65A9C7CE20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-0.47140452079103168</c:v>
              </c:pt>
              <c:pt idx="1">
                <c:v>-0.47140452079103168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5-17C5-407F-B8CD-2E65A9C7C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80280"/>
        <c:axId val="910185680"/>
      </c:scatterChart>
      <c:catAx>
        <c:axId val="910166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72000"/>
        <c:crosses val="autoZero"/>
        <c:auto val="1"/>
        <c:lblAlgn val="ctr"/>
        <c:lblOffset val="100"/>
        <c:noMultiLvlLbl val="0"/>
      </c:catAx>
      <c:valAx>
        <c:axId val="910172000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66960"/>
        <c:crosses val="autoZero"/>
        <c:crossBetween val="between"/>
      </c:valAx>
      <c:valAx>
        <c:axId val="910185680"/>
        <c:scaling>
          <c:orientation val="minMax"/>
          <c:max val="18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0180280"/>
        <c:crosses val="max"/>
        <c:crossBetween val="midCat"/>
      </c:valAx>
      <c:valAx>
        <c:axId val="910180280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none"/>
        <c:minorTickMark val="none"/>
        <c:tickLblPos val="none"/>
        <c:crossAx val="9101856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(Var1) - Threshold = 0,471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DFBetaStd(X1)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11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BD8-48D6-A0A2-1AFF3D84C100}"/>
              </c:ext>
            </c:extLst>
          </c:dPt>
          <c:cat>
            <c:strRef>
              <c:f>'9PFASvsTOC Svalbard'!$B$184:$B$201</c:f>
              <c:strCache>
                <c:ptCount val="18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</c:strCache>
            </c:strRef>
          </c:cat>
          <c:val>
            <c:numRef>
              <c:f>'9PFASvsTOC Svalbard'!$R$184:$R$201</c:f>
              <c:numCache>
                <c:formatCode>0.000</c:formatCode>
                <c:ptCount val="18"/>
                <c:pt idx="0">
                  <c:v>2.681307635673991E-2</c:v>
                </c:pt>
                <c:pt idx="1">
                  <c:v>-0.12472542611239804</c:v>
                </c:pt>
                <c:pt idx="2">
                  <c:v>3.6420808433038419E-3</c:v>
                </c:pt>
                <c:pt idx="3">
                  <c:v>1.4412995690547621E-3</c:v>
                </c:pt>
                <c:pt idx="4">
                  <c:v>0.12631335054139847</c:v>
                </c:pt>
                <c:pt idx="5">
                  <c:v>-0.17150621718763906</c:v>
                </c:pt>
                <c:pt idx="6">
                  <c:v>-6.5978576712318493E-2</c:v>
                </c:pt>
                <c:pt idx="7">
                  <c:v>-9.556095047020878E-2</c:v>
                </c:pt>
                <c:pt idx="8">
                  <c:v>-0.19674251889712269</c:v>
                </c:pt>
                <c:pt idx="9">
                  <c:v>-0.20786686472781762</c:v>
                </c:pt>
                <c:pt idx="10">
                  <c:v>-0.35334964629640575</c:v>
                </c:pt>
                <c:pt idx="11">
                  <c:v>0.66287051080347947</c:v>
                </c:pt>
                <c:pt idx="12">
                  <c:v>-3.8615815643419711E-2</c:v>
                </c:pt>
                <c:pt idx="13">
                  <c:v>3.6204380293471138E-2</c:v>
                </c:pt>
                <c:pt idx="14">
                  <c:v>8.3233695403425994E-4</c:v>
                </c:pt>
                <c:pt idx="15">
                  <c:v>9.7639682836233269E-2</c:v>
                </c:pt>
                <c:pt idx="16">
                  <c:v>0.1168782746486952</c:v>
                </c:pt>
                <c:pt idx="17">
                  <c:v>0.37495996050162272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BD8-48D6-A0A2-1AFF3D84C100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11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BD8-48D6-A0A2-1AFF3D84C10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BD8-48D6-A0A2-1AFF3D84C10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BD8-48D6-A0A2-1AFF3D84C10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BD8-48D6-A0A2-1AFF3D84C10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BD8-48D6-A0A2-1AFF3D84C10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BD8-48D6-A0A2-1AFF3D84C10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BD8-48D6-A0A2-1AFF3D84C10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BD8-48D6-A0A2-1AFF3D84C10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BD8-48D6-A0A2-1AFF3D84C10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BD8-48D6-A0A2-1AFF3D84C10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BD8-48D6-A0A2-1AFF3D84C10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BD8-48D6-A0A2-1AFF3D84C10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Obs12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BD8-48D6-A0A2-1AFF3D84C10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BD8-48D6-A0A2-1AFF3D84C10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BD8-48D6-A0A2-1AFF3D84C10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BD8-48D6-A0A2-1AFF3D84C10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BD8-48D6-A0A2-1AFF3D84C10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BD8-48D6-A0A2-1AFF3D84C10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BD8-48D6-A0A2-1AFF3D84C1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Svalbard'!$B$184:$B$201</c:f>
              <c:strCache>
                <c:ptCount val="18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</c:strCache>
            </c:strRef>
          </c:cat>
          <c:val>
            <c:numRef>
              <c:f>'9PFASvsTOC Svalbard'!$Q$184:$Q$201</c:f>
              <c:numCache>
                <c:formatCode>0.000</c:formatCode>
                <c:ptCount val="18"/>
                <c:pt idx="0">
                  <c:v>-5.3441044437339255E-2</c:v>
                </c:pt>
                <c:pt idx="1">
                  <c:v>7.4584660001499881E-2</c:v>
                </c:pt>
                <c:pt idx="2">
                  <c:v>-6.0915108501395143E-2</c:v>
                </c:pt>
                <c:pt idx="3">
                  <c:v>-2.4106252279765879E-2</c:v>
                </c:pt>
                <c:pt idx="4">
                  <c:v>-0.1762103108494609</c:v>
                </c:pt>
                <c:pt idx="5">
                  <c:v>8.7612659460788958E-2</c:v>
                </c:pt>
                <c:pt idx="6">
                  <c:v>9.2041779131432799E-2</c:v>
                </c:pt>
                <c:pt idx="7">
                  <c:v>0.24049025005059724</c:v>
                </c:pt>
                <c:pt idx="8">
                  <c:v>0.34064178223481373</c:v>
                </c:pt>
                <c:pt idx="9">
                  <c:v>0.14735987305261794</c:v>
                </c:pt>
                <c:pt idx="10">
                  <c:v>0.2574941681640372</c:v>
                </c:pt>
                <c:pt idx="11">
                  <c:v>-0.72345484087273448</c:v>
                </c:pt>
                <c:pt idx="12">
                  <c:v>-3.0728059110983107E-2</c:v>
                </c:pt>
                <c:pt idx="13">
                  <c:v>3.5858782393485356E-3</c:v>
                </c:pt>
                <c:pt idx="14">
                  <c:v>-1.8767800791881818E-3</c:v>
                </c:pt>
                <c:pt idx="15">
                  <c:v>-6.8492917033422723E-2</c:v>
                </c:pt>
                <c:pt idx="16">
                  <c:v>-0.12941366518382597</c:v>
                </c:pt>
                <c:pt idx="17">
                  <c:v>-0.1448673379996869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8-48D6-A0A2-1AFF3D84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0179560"/>
        <c:axId val="910181000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0.47140452079103173</c:v>
              </c:pt>
              <c:pt idx="1">
                <c:v>0.47140452079103173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5-9BD8-48D6-A0A2-1AFF3D84C100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-0.47140452079103173</c:v>
              </c:pt>
              <c:pt idx="1">
                <c:v>-0.47140452079103173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6-9BD8-48D6-A0A2-1AFF3D84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30056"/>
        <c:axId val="1159628616"/>
      </c:scatterChart>
      <c:catAx>
        <c:axId val="910179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81000"/>
        <c:crosses val="autoZero"/>
        <c:auto val="1"/>
        <c:lblAlgn val="ctr"/>
        <c:lblOffset val="100"/>
        <c:noMultiLvlLbl val="0"/>
      </c:catAx>
      <c:valAx>
        <c:axId val="910181000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79560"/>
        <c:crosses val="autoZero"/>
        <c:crossBetween val="between"/>
      </c:valAx>
      <c:valAx>
        <c:axId val="1159628616"/>
        <c:scaling>
          <c:orientation val="minMax"/>
          <c:max val="18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59630056"/>
        <c:crosses val="max"/>
        <c:crossBetween val="midCat"/>
      </c:valAx>
      <c:valAx>
        <c:axId val="1159630056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none"/>
        <c:minorTickMark val="none"/>
        <c:tickLblPos val="none"/>
        <c:crossAx val="115962861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0.3507693201803323</c:v>
                </c:pt>
              </c:numLit>
            </c:plus>
            <c:minus>
              <c:numLit>
                <c:formatCode>General</c:formatCode>
                <c:ptCount val="1"/>
                <c:pt idx="0">
                  <c:v>0.3507693201803323</c:v>
                </c:pt>
              </c:numLit>
            </c:minus>
          </c:errBars>
          <c:cat>
            <c:strRef>
              <c:f>'9PFASvsTOC BHcentral'!$B$79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'9PFASvsTOC BHcentral'!$C$79</c:f>
              <c:numCache>
                <c:formatCode>0.000</c:formatCode>
                <c:ptCount val="1"/>
                <c:pt idx="0">
                  <c:v>-4.6792159225750467E-2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E-459D-B38D-AB4E3BC1F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160087112"/>
        <c:axId val="1160101872"/>
      </c:barChart>
      <c:catAx>
        <c:axId val="1160087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01872"/>
        <c:crosses val="autoZero"/>
        <c:auto val="1"/>
        <c:lblAlgn val="ctr"/>
        <c:lblOffset val="100"/>
        <c:noMultiLvlLbl val="0"/>
      </c:catAx>
      <c:valAx>
        <c:axId val="1160101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8711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(R²=0,002)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BHcentral'!$D$104:$D$130</c:f>
              <c:numCache>
                <c:formatCode>0.000</c:formatCode>
                <c:ptCount val="27"/>
                <c:pt idx="0">
                  <c:v>0.44779999999999998</c:v>
                </c:pt>
                <c:pt idx="1">
                  <c:v>0.53695000000000004</c:v>
                </c:pt>
                <c:pt idx="2">
                  <c:v>0.27100000000000002</c:v>
                </c:pt>
                <c:pt idx="3">
                  <c:v>0.4869</c:v>
                </c:pt>
                <c:pt idx="4">
                  <c:v>0.74460000000000004</c:v>
                </c:pt>
                <c:pt idx="5">
                  <c:v>0.81710000000000005</c:v>
                </c:pt>
                <c:pt idx="6">
                  <c:v>0.25409999999999999</c:v>
                </c:pt>
                <c:pt idx="7">
                  <c:v>0.41139999999999999</c:v>
                </c:pt>
                <c:pt idx="8">
                  <c:v>0.47110000000000002</c:v>
                </c:pt>
                <c:pt idx="9">
                  <c:v>1.17</c:v>
                </c:pt>
                <c:pt idx="10">
                  <c:v>1.52</c:v>
                </c:pt>
                <c:pt idx="11">
                  <c:v>2.3199999999999998</c:v>
                </c:pt>
                <c:pt idx="12">
                  <c:v>1.65</c:v>
                </c:pt>
                <c:pt idx="13">
                  <c:v>2.35</c:v>
                </c:pt>
                <c:pt idx="14">
                  <c:v>2.9</c:v>
                </c:pt>
                <c:pt idx="15">
                  <c:v>1.92</c:v>
                </c:pt>
                <c:pt idx="16">
                  <c:v>1.69</c:v>
                </c:pt>
                <c:pt idx="17">
                  <c:v>3.14</c:v>
                </c:pt>
                <c:pt idx="18">
                  <c:v>2.1</c:v>
                </c:pt>
                <c:pt idx="19">
                  <c:v>3.6</c:v>
                </c:pt>
                <c:pt idx="20">
                  <c:v>2.7</c:v>
                </c:pt>
                <c:pt idx="21">
                  <c:v>1.79</c:v>
                </c:pt>
                <c:pt idx="22">
                  <c:v>1.82</c:v>
                </c:pt>
                <c:pt idx="23">
                  <c:v>1.01</c:v>
                </c:pt>
                <c:pt idx="24">
                  <c:v>2.69</c:v>
                </c:pt>
                <c:pt idx="25">
                  <c:v>2.0299999999999998</c:v>
                </c:pt>
                <c:pt idx="26">
                  <c:v>2.38</c:v>
                </c:pt>
              </c:numCache>
            </c:numRef>
          </c:xVal>
          <c:yVal>
            <c:numRef>
              <c:f>'9PFASvsTOC BHcentral'!$E$104:$E$130</c:f>
              <c:numCache>
                <c:formatCode>0.000</c:formatCode>
                <c:ptCount val="27"/>
                <c:pt idx="0">
                  <c:v>0.52811803701972304</c:v>
                </c:pt>
                <c:pt idx="1">
                  <c:v>0</c:v>
                </c:pt>
                <c:pt idx="2">
                  <c:v>0.10347170368735979</c:v>
                </c:pt>
                <c:pt idx="3">
                  <c:v>0.48800000000000004</c:v>
                </c:pt>
                <c:pt idx="4">
                  <c:v>2.2497724667390795</c:v>
                </c:pt>
                <c:pt idx="5">
                  <c:v>2.9100004590258131</c:v>
                </c:pt>
                <c:pt idx="6">
                  <c:v>0</c:v>
                </c:pt>
                <c:pt idx="7">
                  <c:v>0.69372802201825678</c:v>
                </c:pt>
                <c:pt idx="8">
                  <c:v>1.1882095950007758</c:v>
                </c:pt>
                <c:pt idx="9">
                  <c:v>1.6900471451873833</c:v>
                </c:pt>
                <c:pt idx="10">
                  <c:v>0.89409464622260182</c:v>
                </c:pt>
                <c:pt idx="11">
                  <c:v>0.08</c:v>
                </c:pt>
                <c:pt idx="12">
                  <c:v>0.41173472218216878</c:v>
                </c:pt>
                <c:pt idx="13">
                  <c:v>1.0201218685566951</c:v>
                </c:pt>
                <c:pt idx="14">
                  <c:v>0.85680474418062658</c:v>
                </c:pt>
                <c:pt idx="15">
                  <c:v>2.9525634407422761</c:v>
                </c:pt>
                <c:pt idx="16">
                  <c:v>2.3639351627642977</c:v>
                </c:pt>
                <c:pt idx="17">
                  <c:v>0.71462722752659402</c:v>
                </c:pt>
                <c:pt idx="18">
                  <c:v>0.37</c:v>
                </c:pt>
                <c:pt idx="19">
                  <c:v>0.18</c:v>
                </c:pt>
                <c:pt idx="20">
                  <c:v>0</c:v>
                </c:pt>
                <c:pt idx="21">
                  <c:v>0.33424820881226058</c:v>
                </c:pt>
                <c:pt idx="22">
                  <c:v>0.88188073765182218</c:v>
                </c:pt>
                <c:pt idx="23">
                  <c:v>0.2077966748</c:v>
                </c:pt>
                <c:pt idx="24">
                  <c:v>1.735760820652519</c:v>
                </c:pt>
                <c:pt idx="25">
                  <c:v>0.54673472884611818</c:v>
                </c:pt>
                <c:pt idx="26">
                  <c:v>0.53566458120330851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9-4AF3-B09E-A97BC7575A76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0.53695000000000004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519-4AF3-B09E-A97BC7575A76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-8.0490000000000061E-2</c:v>
              </c:pt>
              <c:pt idx="1">
                <c:v>3.93459</c:v>
              </c:pt>
            </c:numLit>
          </c:xVal>
          <c:yVal>
            <c:numLit>
              <c:formatCode>General</c:formatCode>
              <c:ptCount val="2"/>
              <c:pt idx="0">
                <c:v>0.95719985731953106</c:v>
              </c:pt>
              <c:pt idx="1">
                <c:v>0.78852000886659845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6519-4AF3-B09E-A97BC7575A76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BHcentral'!xdata1</c:f>
              <c:numCache>
                <c:formatCode>General</c:formatCode>
                <c:ptCount val="70"/>
                <c:pt idx="0">
                  <c:v>-8.0490000000000006E-2</c:v>
                </c:pt>
                <c:pt idx="1">
                  <c:v>-2.2300434800000005E-2</c:v>
                </c:pt>
                <c:pt idx="2">
                  <c:v>3.5889130399999997E-2</c:v>
                </c:pt>
                <c:pt idx="3">
                  <c:v>9.4078695599999984E-2</c:v>
                </c:pt>
                <c:pt idx="4">
                  <c:v>0.1522682608</c:v>
                </c:pt>
                <c:pt idx="5">
                  <c:v>0.21045782600000001</c:v>
                </c:pt>
                <c:pt idx="6">
                  <c:v>0.26864739119999997</c:v>
                </c:pt>
                <c:pt idx="7">
                  <c:v>0.32683695639999999</c:v>
                </c:pt>
                <c:pt idx="8">
                  <c:v>0.3850265216</c:v>
                </c:pt>
                <c:pt idx="9">
                  <c:v>0.44321608679999996</c:v>
                </c:pt>
                <c:pt idx="10">
                  <c:v>0.50140565200000009</c:v>
                </c:pt>
                <c:pt idx="11">
                  <c:v>0.55959521720000005</c:v>
                </c:pt>
                <c:pt idx="12">
                  <c:v>0.61778478240000001</c:v>
                </c:pt>
                <c:pt idx="13">
                  <c:v>0.67597434759999997</c:v>
                </c:pt>
                <c:pt idx="14">
                  <c:v>0.73416391279999993</c:v>
                </c:pt>
                <c:pt idx="15">
                  <c:v>0.79235347800000011</c:v>
                </c:pt>
                <c:pt idx="16">
                  <c:v>0.85054304320000007</c:v>
                </c:pt>
                <c:pt idx="17">
                  <c:v>0.90873260840000003</c:v>
                </c:pt>
                <c:pt idx="18">
                  <c:v>0.96692217359999999</c:v>
                </c:pt>
                <c:pt idx="19">
                  <c:v>1.0251117388000002</c:v>
                </c:pt>
                <c:pt idx="20">
                  <c:v>1.0833013040000001</c:v>
                </c:pt>
                <c:pt idx="21">
                  <c:v>1.1414908692000001</c:v>
                </c:pt>
                <c:pt idx="22">
                  <c:v>1.1996804344000001</c:v>
                </c:pt>
                <c:pt idx="23">
                  <c:v>1.2578699996</c:v>
                </c:pt>
                <c:pt idx="24">
                  <c:v>1.3160595648</c:v>
                </c:pt>
                <c:pt idx="25">
                  <c:v>1.3742491300000002</c:v>
                </c:pt>
                <c:pt idx="26">
                  <c:v>1.4324386952000001</c:v>
                </c:pt>
                <c:pt idx="27">
                  <c:v>1.4906282604000001</c:v>
                </c:pt>
                <c:pt idx="28">
                  <c:v>1.5488178256</c:v>
                </c:pt>
                <c:pt idx="29">
                  <c:v>1.6070073908</c:v>
                </c:pt>
                <c:pt idx="30">
                  <c:v>1.6651969560000002</c:v>
                </c:pt>
                <c:pt idx="31">
                  <c:v>1.7233865212000001</c:v>
                </c:pt>
                <c:pt idx="32">
                  <c:v>1.7815760864000001</c:v>
                </c:pt>
                <c:pt idx="33">
                  <c:v>1.8397656516000001</c:v>
                </c:pt>
                <c:pt idx="34">
                  <c:v>1.8979552168</c:v>
                </c:pt>
                <c:pt idx="35">
                  <c:v>1.9561447820000002</c:v>
                </c:pt>
                <c:pt idx="36">
                  <c:v>2.0143343471999997</c:v>
                </c:pt>
                <c:pt idx="37">
                  <c:v>2.0725239123999999</c:v>
                </c:pt>
                <c:pt idx="38">
                  <c:v>2.1307134776000001</c:v>
                </c:pt>
                <c:pt idx="39">
                  <c:v>2.1889030427999998</c:v>
                </c:pt>
                <c:pt idx="40">
                  <c:v>2.247092608</c:v>
                </c:pt>
                <c:pt idx="41">
                  <c:v>2.3052821731999997</c:v>
                </c:pt>
                <c:pt idx="42">
                  <c:v>2.3634717383999999</c:v>
                </c:pt>
                <c:pt idx="43">
                  <c:v>2.4216613036000001</c:v>
                </c:pt>
                <c:pt idx="44">
                  <c:v>2.4798508687999998</c:v>
                </c:pt>
                <c:pt idx="45">
                  <c:v>2.538040434</c:v>
                </c:pt>
                <c:pt idx="46">
                  <c:v>2.5962299991999997</c:v>
                </c:pt>
                <c:pt idx="47">
                  <c:v>2.6544195643999999</c:v>
                </c:pt>
                <c:pt idx="48">
                  <c:v>2.7126091295999997</c:v>
                </c:pt>
                <c:pt idx="49">
                  <c:v>2.7707986947999999</c:v>
                </c:pt>
                <c:pt idx="50">
                  <c:v>2.82898826</c:v>
                </c:pt>
                <c:pt idx="51">
                  <c:v>2.8871778251999998</c:v>
                </c:pt>
                <c:pt idx="52">
                  <c:v>2.9453673904</c:v>
                </c:pt>
                <c:pt idx="53">
                  <c:v>3.0035569555999997</c:v>
                </c:pt>
                <c:pt idx="54">
                  <c:v>3.0617465207999999</c:v>
                </c:pt>
                <c:pt idx="55">
                  <c:v>3.1199360860000001</c:v>
                </c:pt>
                <c:pt idx="56">
                  <c:v>3.1781256511999998</c:v>
                </c:pt>
                <c:pt idx="57">
                  <c:v>3.2363152164</c:v>
                </c:pt>
                <c:pt idx="58">
                  <c:v>3.2945047815999997</c:v>
                </c:pt>
                <c:pt idx="59">
                  <c:v>3.3526943467999999</c:v>
                </c:pt>
                <c:pt idx="60">
                  <c:v>3.4108839120000001</c:v>
                </c:pt>
                <c:pt idx="61">
                  <c:v>3.4690734771999998</c:v>
                </c:pt>
                <c:pt idx="62">
                  <c:v>3.5272630424</c:v>
                </c:pt>
                <c:pt idx="63">
                  <c:v>3.5854526075999997</c:v>
                </c:pt>
                <c:pt idx="64">
                  <c:v>3.6436421727999999</c:v>
                </c:pt>
                <c:pt idx="65">
                  <c:v>3.7018317380000001</c:v>
                </c:pt>
                <c:pt idx="66">
                  <c:v>3.7600213031999998</c:v>
                </c:pt>
                <c:pt idx="67">
                  <c:v>3.8182108684</c:v>
                </c:pt>
                <c:pt idx="68">
                  <c:v>3.8764004335999998</c:v>
                </c:pt>
                <c:pt idx="69">
                  <c:v>3.9345899987999999</c:v>
                </c:pt>
              </c:numCache>
            </c:numRef>
          </c:xVal>
          <c:yVal>
            <c:numRef>
              <c:f>'9PFASvsTOC BHcentral'!ydata2</c:f>
              <c:numCache>
                <c:formatCode>General</c:formatCode>
                <c:ptCount val="70"/>
                <c:pt idx="0">
                  <c:v>0.24289455646614255</c:v>
                </c:pt>
                <c:pt idx="1">
                  <c:v>0.25906010360344356</c:v>
                </c:pt>
                <c:pt idx="2">
                  <c:v>0.27505471192045372</c:v>
                </c:pt>
                <c:pt idx="3">
                  <c:v>0.29086403236836267</c:v>
                </c:pt>
                <c:pt idx="4">
                  <c:v>0.30647223399367329</c:v>
                </c:pt>
                <c:pt idx="5">
                  <c:v>0.32186183615228303</c:v>
                </c:pt>
                <c:pt idx="6">
                  <c:v>0.33701352341344892</c:v>
                </c:pt>
                <c:pt idx="7">
                  <c:v>0.35190594265630237</c:v>
                </c:pt>
                <c:pt idx="8">
                  <c:v>0.36651548248907573</c:v>
                </c:pt>
                <c:pt idx="9">
                  <c:v>0.38081603606976699</c:v>
                </c:pt>
                <c:pt idx="10">
                  <c:v>0.39477874978430538</c:v>
                </c:pt>
                <c:pt idx="11">
                  <c:v>0.40837176217391691</c:v>
                </c:pt>
                <c:pt idx="12">
                  <c:v>0.4215599401447816</c:v>
                </c:pt>
                <c:pt idx="13">
                  <c:v>0.43430462299377942</c:v>
                </c:pt>
                <c:pt idx="14">
                  <c:v>0.44656338927952643</c:v>
                </c:pt>
                <c:pt idx="15">
                  <c:v>0.4582898671317634</c:v>
                </c:pt>
                <c:pt idx="16">
                  <c:v>0.46943361516703491</c:v>
                </c:pt>
                <c:pt idx="17">
                  <c:v>0.4799401084745154</c:v>
                </c:pt>
                <c:pt idx="18">
                  <c:v>0.48975087149808594</c:v>
                </c:pt>
                <c:pt idx="19">
                  <c:v>0.49880380590211737</c:v>
                </c:pt>
                <c:pt idx="20">
                  <c:v>0.50703376486719498</c:v>
                </c:pt>
                <c:pt idx="21">
                  <c:v>0.51437342326410873</c:v>
                </c:pt>
                <c:pt idx="22">
                  <c:v>0.52075448289671233</c:v>
                </c:pt>
                <c:pt idx="23">
                  <c:v>0.52610923069274851</c:v>
                </c:pt>
                <c:pt idx="24">
                  <c:v>0.5303724336678739</c:v>
                </c:pt>
                <c:pt idx="25">
                  <c:v>0.53348350846250203</c:v>
                </c:pt>
                <c:pt idx="26">
                  <c:v>0.53538884982361901</c:v>
                </c:pt>
                <c:pt idx="27">
                  <c:v>0.53604415057171018</c:v>
                </c:pt>
                <c:pt idx="28">
                  <c:v>0.53541650785996597</c:v>
                </c:pt>
                <c:pt idx="29">
                  <c:v>0.53348609994714158</c:v>
                </c:pt>
                <c:pt idx="30">
                  <c:v>0.53024724331372841</c:v>
                </c:pt>
                <c:pt idx="31">
                  <c:v>0.52570870233755795</c:v>
                </c:pt>
                <c:pt idx="32">
                  <c:v>0.51989321297868873</c:v>
                </c:pt>
                <c:pt idx="33">
                  <c:v>0.51283627956055322</c:v>
                </c:pt>
                <c:pt idx="34">
                  <c:v>0.50458438854725762</c:v>
                </c:pt>
                <c:pt idx="35">
                  <c:v>0.49519283820462501</c:v>
                </c:pt>
                <c:pt idx="36">
                  <c:v>0.48472340049686541</c:v>
                </c:pt>
                <c:pt idx="37">
                  <c:v>0.47324201419756534</c:v>
                </c:pt>
                <c:pt idx="38">
                  <c:v>0.46081666629952789</c:v>
                </c:pt>
                <c:pt idx="39">
                  <c:v>0.44751556567048173</c:v>
                </c:pt>
                <c:pt idx="40">
                  <c:v>0.43340566045205792</c:v>
                </c:pt>
                <c:pt idx="41">
                  <c:v>0.41855150699973548</c:v>
                </c:pt>
                <c:pt idx="42">
                  <c:v>0.4030144668778507</c:v>
                </c:pt>
                <c:pt idx="43">
                  <c:v>0.38685218967833529</c:v>
                </c:pt>
                <c:pt idx="44">
                  <c:v>0.37011833119415632</c:v>
                </c:pt>
                <c:pt idx="45">
                  <c:v>0.35286245586252524</c:v>
                </c:pt>
                <c:pt idx="46">
                  <c:v>0.33513007655886551</c:v>
                </c:pt>
                <c:pt idx="47">
                  <c:v>0.31696279144839035</c:v>
                </c:pt>
                <c:pt idx="48">
                  <c:v>0.29839848502873778</c:v>
                </c:pt>
                <c:pt idx="49">
                  <c:v>0.27947156767904213</c:v>
                </c:pt>
                <c:pt idx="50">
                  <c:v>0.26021323440382682</c:v>
                </c:pt>
                <c:pt idx="51">
                  <c:v>0.24065172879416485</c:v>
                </c:pt>
                <c:pt idx="52">
                  <c:v>0.22081260250175305</c:v>
                </c:pt>
                <c:pt idx="53">
                  <c:v>0.20071896382568777</c:v>
                </c:pt>
                <c:pt idx="54">
                  <c:v>0.18039171148897259</c:v>
                </c:pt>
                <c:pt idx="55">
                  <c:v>0.15984975148595237</c:v>
                </c:pt>
                <c:pt idx="56">
                  <c:v>0.13911019615717557</c:v>
                </c:pt>
                <c:pt idx="57">
                  <c:v>0.1181885455196946</c:v>
                </c:pt>
                <c:pt idx="58">
                  <c:v>9.7098851451427048E-2</c:v>
                </c:pt>
                <c:pt idx="59">
                  <c:v>7.5853865679627597E-2</c:v>
                </c:pt>
                <c:pt idx="60">
                  <c:v>5.4465172718847321E-2</c:v>
                </c:pt>
                <c:pt idx="61">
                  <c:v>3.2943308990548203E-2</c:v>
                </c:pt>
                <c:pt idx="62">
                  <c:v>1.1297869370072489E-2</c:v>
                </c:pt>
                <c:pt idx="63">
                  <c:v>-1.0462397627472475E-2</c:v>
                </c:pt>
                <c:pt idx="64">
                  <c:v>-3.2329504874334059E-2</c:v>
                </c:pt>
                <c:pt idx="65">
                  <c:v>-5.4296150802125576E-2</c:v>
                </c:pt>
                <c:pt idx="66">
                  <c:v>-7.6355651738264196E-2</c:v>
                </c:pt>
                <c:pt idx="67">
                  <c:v>-9.8501881515753342E-2</c:v>
                </c:pt>
                <c:pt idx="68">
                  <c:v>-0.1207292175525565</c:v>
                </c:pt>
                <c:pt idx="69">
                  <c:v>-0.14303249267971163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9-4AF3-B09E-A97BC7575A76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BHcentral'!xdata3</c:f>
              <c:numCache>
                <c:formatCode>General</c:formatCode>
                <c:ptCount val="70"/>
                <c:pt idx="0">
                  <c:v>-8.0490000000000006E-2</c:v>
                </c:pt>
                <c:pt idx="1">
                  <c:v>-2.2300434800000005E-2</c:v>
                </c:pt>
                <c:pt idx="2">
                  <c:v>3.5889130399999997E-2</c:v>
                </c:pt>
                <c:pt idx="3">
                  <c:v>9.4078695599999984E-2</c:v>
                </c:pt>
                <c:pt idx="4">
                  <c:v>0.1522682608</c:v>
                </c:pt>
                <c:pt idx="5">
                  <c:v>0.21045782600000001</c:v>
                </c:pt>
                <c:pt idx="6">
                  <c:v>0.26864739119999997</c:v>
                </c:pt>
                <c:pt idx="7">
                  <c:v>0.32683695639999999</c:v>
                </c:pt>
                <c:pt idx="8">
                  <c:v>0.3850265216</c:v>
                </c:pt>
                <c:pt idx="9">
                  <c:v>0.44321608679999996</c:v>
                </c:pt>
                <c:pt idx="10">
                  <c:v>0.50140565200000009</c:v>
                </c:pt>
                <c:pt idx="11">
                  <c:v>0.55959521720000005</c:v>
                </c:pt>
                <c:pt idx="12">
                  <c:v>0.61778478240000001</c:v>
                </c:pt>
                <c:pt idx="13">
                  <c:v>0.67597434759999997</c:v>
                </c:pt>
                <c:pt idx="14">
                  <c:v>0.73416391279999993</c:v>
                </c:pt>
                <c:pt idx="15">
                  <c:v>0.79235347800000011</c:v>
                </c:pt>
                <c:pt idx="16">
                  <c:v>0.85054304320000007</c:v>
                </c:pt>
                <c:pt idx="17">
                  <c:v>0.90873260840000003</c:v>
                </c:pt>
                <c:pt idx="18">
                  <c:v>0.96692217359999999</c:v>
                </c:pt>
                <c:pt idx="19">
                  <c:v>1.0251117388000002</c:v>
                </c:pt>
                <c:pt idx="20">
                  <c:v>1.0833013040000001</c:v>
                </c:pt>
                <c:pt idx="21">
                  <c:v>1.1414908692000001</c:v>
                </c:pt>
                <c:pt idx="22">
                  <c:v>1.1996804344000001</c:v>
                </c:pt>
                <c:pt idx="23">
                  <c:v>1.2578699996</c:v>
                </c:pt>
                <c:pt idx="24">
                  <c:v>1.3160595648</c:v>
                </c:pt>
                <c:pt idx="25">
                  <c:v>1.3742491300000002</c:v>
                </c:pt>
                <c:pt idx="26">
                  <c:v>1.4324386952000001</c:v>
                </c:pt>
                <c:pt idx="27">
                  <c:v>1.4906282604000001</c:v>
                </c:pt>
                <c:pt idx="28">
                  <c:v>1.5488178256</c:v>
                </c:pt>
                <c:pt idx="29">
                  <c:v>1.6070073908</c:v>
                </c:pt>
                <c:pt idx="30">
                  <c:v>1.6651969560000002</c:v>
                </c:pt>
                <c:pt idx="31">
                  <c:v>1.7233865212000001</c:v>
                </c:pt>
                <c:pt idx="32">
                  <c:v>1.7815760864000001</c:v>
                </c:pt>
                <c:pt idx="33">
                  <c:v>1.8397656516000001</c:v>
                </c:pt>
                <c:pt idx="34">
                  <c:v>1.8979552168</c:v>
                </c:pt>
                <c:pt idx="35">
                  <c:v>1.9561447820000002</c:v>
                </c:pt>
                <c:pt idx="36">
                  <c:v>2.0143343471999997</c:v>
                </c:pt>
                <c:pt idx="37">
                  <c:v>2.0725239123999999</c:v>
                </c:pt>
                <c:pt idx="38">
                  <c:v>2.1307134776000001</c:v>
                </c:pt>
                <c:pt idx="39">
                  <c:v>2.1889030427999998</c:v>
                </c:pt>
                <c:pt idx="40">
                  <c:v>2.247092608</c:v>
                </c:pt>
                <c:pt idx="41">
                  <c:v>2.3052821731999997</c:v>
                </c:pt>
                <c:pt idx="42">
                  <c:v>2.3634717383999999</c:v>
                </c:pt>
                <c:pt idx="43">
                  <c:v>2.4216613036000001</c:v>
                </c:pt>
                <c:pt idx="44">
                  <c:v>2.4798508687999998</c:v>
                </c:pt>
                <c:pt idx="45">
                  <c:v>2.538040434</c:v>
                </c:pt>
                <c:pt idx="46">
                  <c:v>2.5962299991999997</c:v>
                </c:pt>
                <c:pt idx="47">
                  <c:v>2.6544195643999999</c:v>
                </c:pt>
                <c:pt idx="48">
                  <c:v>2.7126091295999997</c:v>
                </c:pt>
                <c:pt idx="49">
                  <c:v>2.7707986947999999</c:v>
                </c:pt>
                <c:pt idx="50">
                  <c:v>2.82898826</c:v>
                </c:pt>
                <c:pt idx="51">
                  <c:v>2.8871778251999998</c:v>
                </c:pt>
                <c:pt idx="52">
                  <c:v>2.9453673904</c:v>
                </c:pt>
                <c:pt idx="53">
                  <c:v>3.0035569555999997</c:v>
                </c:pt>
                <c:pt idx="54">
                  <c:v>3.0617465207999999</c:v>
                </c:pt>
                <c:pt idx="55">
                  <c:v>3.1199360860000001</c:v>
                </c:pt>
                <c:pt idx="56">
                  <c:v>3.1781256511999998</c:v>
                </c:pt>
                <c:pt idx="57">
                  <c:v>3.2363152164</c:v>
                </c:pt>
                <c:pt idx="58">
                  <c:v>3.2945047815999997</c:v>
                </c:pt>
                <c:pt idx="59">
                  <c:v>3.3526943467999999</c:v>
                </c:pt>
                <c:pt idx="60">
                  <c:v>3.4108839120000001</c:v>
                </c:pt>
                <c:pt idx="61">
                  <c:v>3.4690734771999998</c:v>
                </c:pt>
                <c:pt idx="62">
                  <c:v>3.5272630424</c:v>
                </c:pt>
                <c:pt idx="63">
                  <c:v>3.5854526075999997</c:v>
                </c:pt>
                <c:pt idx="64">
                  <c:v>3.6436421727999999</c:v>
                </c:pt>
                <c:pt idx="65">
                  <c:v>3.7018317380000001</c:v>
                </c:pt>
                <c:pt idx="66">
                  <c:v>3.7600213031999998</c:v>
                </c:pt>
                <c:pt idx="67">
                  <c:v>3.8182108684</c:v>
                </c:pt>
                <c:pt idx="68">
                  <c:v>3.8764004335999998</c:v>
                </c:pt>
                <c:pt idx="69">
                  <c:v>3.9345899987999999</c:v>
                </c:pt>
              </c:numCache>
            </c:numRef>
          </c:xVal>
          <c:yVal>
            <c:numRef>
              <c:f>'9PFASvsTOC BHcentral'!ydata4</c:f>
              <c:numCache>
                <c:formatCode>General</c:formatCode>
                <c:ptCount val="70"/>
                <c:pt idx="0">
                  <c:v>1.6715051581729194</c:v>
                </c:pt>
                <c:pt idx="1">
                  <c:v>1.6504503400674295</c:v>
                </c:pt>
                <c:pt idx="2">
                  <c:v>1.6295664607822302</c:v>
                </c:pt>
                <c:pt idx="3">
                  <c:v>1.6088678693661325</c:v>
                </c:pt>
                <c:pt idx="4">
                  <c:v>1.5883703967726328</c:v>
                </c:pt>
                <c:pt idx="5">
                  <c:v>1.5680915236458342</c:v>
                </c:pt>
                <c:pt idx="6">
                  <c:v>1.5480505654164793</c:v>
                </c:pt>
                <c:pt idx="7">
                  <c:v>1.5282688752054372</c:v>
                </c:pt>
                <c:pt idx="8">
                  <c:v>1.5087700644044748</c:v>
                </c:pt>
                <c:pt idx="9">
                  <c:v>1.4895802398555946</c:v>
                </c:pt>
                <c:pt idx="10">
                  <c:v>1.4707282551728671</c:v>
                </c:pt>
                <c:pt idx="11">
                  <c:v>1.4522459718150666</c:v>
                </c:pt>
                <c:pt idx="12">
                  <c:v>1.434168522876013</c:v>
                </c:pt>
                <c:pt idx="13">
                  <c:v>1.4165345690588262</c:v>
                </c:pt>
                <c:pt idx="14">
                  <c:v>1.3993865318048904</c:v>
                </c:pt>
                <c:pt idx="15">
                  <c:v>1.3827707829844644</c:v>
                </c:pt>
                <c:pt idx="16">
                  <c:v>1.3667377639810041</c:v>
                </c:pt>
                <c:pt idx="17">
                  <c:v>1.3513419997053344</c:v>
                </c:pt>
                <c:pt idx="18">
                  <c:v>1.3366419657135751</c:v>
                </c:pt>
                <c:pt idx="19">
                  <c:v>1.3226997603413546</c:v>
                </c:pt>
                <c:pt idx="20">
                  <c:v>1.3095805304080881</c:v>
                </c:pt>
                <c:pt idx="21">
                  <c:v>1.2973516010429855</c:v>
                </c:pt>
                <c:pt idx="22">
                  <c:v>1.2860812704421929</c:v>
                </c:pt>
                <c:pt idx="23">
                  <c:v>1.2758372516779679</c:v>
                </c:pt>
                <c:pt idx="24">
                  <c:v>1.2666847777346533</c:v>
                </c:pt>
                <c:pt idx="25">
                  <c:v>1.2586844319718362</c:v>
                </c:pt>
                <c:pt idx="26">
                  <c:v>1.2518898196425303</c:v>
                </c:pt>
                <c:pt idx="27">
                  <c:v>1.2463452479262502</c:v>
                </c:pt>
                <c:pt idx="28">
                  <c:v>1.2420836196698055</c:v>
                </c:pt>
                <c:pt idx="29">
                  <c:v>1.239124756614441</c:v>
                </c:pt>
                <c:pt idx="30">
                  <c:v>1.2374743422796652</c:v>
                </c:pt>
                <c:pt idx="31">
                  <c:v>1.2371236122876466</c:v>
                </c:pt>
                <c:pt idx="32">
                  <c:v>1.2380498306783267</c:v>
                </c:pt>
                <c:pt idx="33">
                  <c:v>1.2402174931282735</c:v>
                </c:pt>
                <c:pt idx="34">
                  <c:v>1.2435801131733801</c:v>
                </c:pt>
                <c:pt idx="35">
                  <c:v>1.2480823925478237</c:v>
                </c:pt>
                <c:pt idx="36">
                  <c:v>1.2536625592873945</c:v>
                </c:pt>
                <c:pt idx="37">
                  <c:v>1.2602546746185057</c:v>
                </c:pt>
                <c:pt idx="38">
                  <c:v>1.2677907515483542</c:v>
                </c:pt>
                <c:pt idx="39">
                  <c:v>1.2762025812092115</c:v>
                </c:pt>
                <c:pt idx="40">
                  <c:v>1.285423215459446</c:v>
                </c:pt>
                <c:pt idx="41">
                  <c:v>1.2953880979435797</c:v>
                </c:pt>
                <c:pt idx="42">
                  <c:v>1.3060358670972754</c:v>
                </c:pt>
                <c:pt idx="43">
                  <c:v>1.317308873328602</c:v>
                </c:pt>
                <c:pt idx="44">
                  <c:v>1.3291534608445921</c:v>
                </c:pt>
                <c:pt idx="45">
                  <c:v>1.3415200652080341</c:v>
                </c:pt>
                <c:pt idx="46">
                  <c:v>1.3543631735435051</c:v>
                </c:pt>
                <c:pt idx="47">
                  <c:v>1.367641187685791</c:v>
                </c:pt>
                <c:pt idx="48">
                  <c:v>1.3813162231372547</c:v>
                </c:pt>
                <c:pt idx="49">
                  <c:v>1.3953538695187615</c:v>
                </c:pt>
                <c:pt idx="50">
                  <c:v>1.4097229318257878</c:v>
                </c:pt>
                <c:pt idx="51">
                  <c:v>1.4243951664672609</c:v>
                </c:pt>
                <c:pt idx="52">
                  <c:v>1.4393450217914836</c:v>
                </c:pt>
                <c:pt idx="53">
                  <c:v>1.45454938949936</c:v>
                </c:pt>
                <c:pt idx="54">
                  <c:v>1.4699873708678861</c:v>
                </c:pt>
                <c:pt idx="55">
                  <c:v>1.4856400599027175</c:v>
                </c:pt>
                <c:pt idx="56">
                  <c:v>1.5014903442633054</c:v>
                </c:pt>
                <c:pt idx="57">
                  <c:v>1.5175227239325975</c:v>
                </c:pt>
                <c:pt idx="58">
                  <c:v>1.533723147032676</c:v>
                </c:pt>
                <c:pt idx="59">
                  <c:v>1.5500788618362864</c:v>
                </c:pt>
                <c:pt idx="60">
                  <c:v>1.566578283828878</c:v>
                </c:pt>
                <c:pt idx="61">
                  <c:v>1.5832108765889878</c:v>
                </c:pt>
                <c:pt idx="62">
                  <c:v>1.5999670452412749</c:v>
                </c:pt>
                <c:pt idx="63">
                  <c:v>1.6168380412706307</c:v>
                </c:pt>
                <c:pt idx="64">
                  <c:v>1.6338158775493032</c:v>
                </c:pt>
                <c:pt idx="65">
                  <c:v>1.650893252508906</c:v>
                </c:pt>
                <c:pt idx="66">
                  <c:v>1.6680634824768557</c:v>
                </c:pt>
                <c:pt idx="67">
                  <c:v>1.685320441286156</c:v>
                </c:pt>
                <c:pt idx="68">
                  <c:v>1.7026585063547701</c:v>
                </c:pt>
                <c:pt idx="69">
                  <c:v>1.7200725105137362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9-4AF3-B09E-A97BC7575A76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BHcentral'!xdata5</c:f>
              <c:numCache>
                <c:formatCode>General</c:formatCode>
                <c:ptCount val="100"/>
                <c:pt idx="0">
                  <c:v>-8.0490000000000006E-2</c:v>
                </c:pt>
                <c:pt idx="1">
                  <c:v>-3.9933636400000007E-2</c:v>
                </c:pt>
                <c:pt idx="2">
                  <c:v>6.2272719999999226E-4</c:v>
                </c:pt>
                <c:pt idx="3">
                  <c:v>4.1179090799999984E-2</c:v>
                </c:pt>
                <c:pt idx="4">
                  <c:v>8.1735454399999991E-2</c:v>
                </c:pt>
                <c:pt idx="5">
                  <c:v>0.122291818</c:v>
                </c:pt>
                <c:pt idx="6">
                  <c:v>0.16284818159999997</c:v>
                </c:pt>
                <c:pt idx="7">
                  <c:v>0.20340454520000001</c:v>
                </c:pt>
                <c:pt idx="8">
                  <c:v>0.24396090879999999</c:v>
                </c:pt>
                <c:pt idx="9">
                  <c:v>0.28451727239999997</c:v>
                </c:pt>
                <c:pt idx="10">
                  <c:v>0.325073636</c:v>
                </c:pt>
                <c:pt idx="11">
                  <c:v>0.36562999959999998</c:v>
                </c:pt>
                <c:pt idx="12">
                  <c:v>0.40618636319999996</c:v>
                </c:pt>
                <c:pt idx="13">
                  <c:v>0.44674272679999999</c:v>
                </c:pt>
                <c:pt idx="14">
                  <c:v>0.48729909040000002</c:v>
                </c:pt>
                <c:pt idx="15">
                  <c:v>0.527855454</c:v>
                </c:pt>
                <c:pt idx="16">
                  <c:v>0.56841181759999992</c:v>
                </c:pt>
                <c:pt idx="17">
                  <c:v>0.60896818120000007</c:v>
                </c:pt>
                <c:pt idx="18">
                  <c:v>0.64952454479999999</c:v>
                </c:pt>
                <c:pt idx="19">
                  <c:v>0.69008090839999991</c:v>
                </c:pt>
                <c:pt idx="20">
                  <c:v>0.73063727200000006</c:v>
                </c:pt>
                <c:pt idx="21">
                  <c:v>0.77119363559999998</c:v>
                </c:pt>
                <c:pt idx="22">
                  <c:v>0.81174999919999991</c:v>
                </c:pt>
                <c:pt idx="23">
                  <c:v>0.85230636280000005</c:v>
                </c:pt>
                <c:pt idx="24">
                  <c:v>0.89286272639999997</c:v>
                </c:pt>
                <c:pt idx="25">
                  <c:v>0.93341909000000012</c:v>
                </c:pt>
                <c:pt idx="26">
                  <c:v>0.97397545360000004</c:v>
                </c:pt>
                <c:pt idx="27">
                  <c:v>1.0145318172</c:v>
                </c:pt>
                <c:pt idx="28">
                  <c:v>1.0550881808000001</c:v>
                </c:pt>
                <c:pt idx="29">
                  <c:v>1.0956445444</c:v>
                </c:pt>
                <c:pt idx="30">
                  <c:v>1.136200908</c:v>
                </c:pt>
                <c:pt idx="31">
                  <c:v>1.1767572716000001</c:v>
                </c:pt>
                <c:pt idx="32">
                  <c:v>1.2173136352</c:v>
                </c:pt>
                <c:pt idx="33">
                  <c:v>1.2578699987999999</c:v>
                </c:pt>
                <c:pt idx="34">
                  <c:v>1.2984263624000001</c:v>
                </c:pt>
                <c:pt idx="35">
                  <c:v>1.338982726</c:v>
                </c:pt>
                <c:pt idx="36">
                  <c:v>1.3795390895999999</c:v>
                </c:pt>
                <c:pt idx="37">
                  <c:v>1.4200954532000001</c:v>
                </c:pt>
                <c:pt idx="38">
                  <c:v>1.4606518168</c:v>
                </c:pt>
                <c:pt idx="39">
                  <c:v>1.5012081803999999</c:v>
                </c:pt>
                <c:pt idx="40">
                  <c:v>1.5417645440000001</c:v>
                </c:pt>
                <c:pt idx="41">
                  <c:v>1.5823209076</c:v>
                </c:pt>
                <c:pt idx="42">
                  <c:v>1.6228772711999999</c:v>
                </c:pt>
                <c:pt idx="43">
                  <c:v>1.6634336348000001</c:v>
                </c:pt>
                <c:pt idx="44">
                  <c:v>1.7039899984</c:v>
                </c:pt>
                <c:pt idx="45">
                  <c:v>1.7445463619999999</c:v>
                </c:pt>
                <c:pt idx="46">
                  <c:v>1.7851027256000001</c:v>
                </c:pt>
                <c:pt idx="47">
                  <c:v>1.8256590892</c:v>
                </c:pt>
                <c:pt idx="48">
                  <c:v>1.8662154527999999</c:v>
                </c:pt>
                <c:pt idx="49">
                  <c:v>1.9067718164</c:v>
                </c:pt>
                <c:pt idx="50">
                  <c:v>1.9473281800000002</c:v>
                </c:pt>
                <c:pt idx="51">
                  <c:v>1.9878845436000001</c:v>
                </c:pt>
                <c:pt idx="52">
                  <c:v>2.0284409071999998</c:v>
                </c:pt>
                <c:pt idx="53">
                  <c:v>2.0689972707999997</c:v>
                </c:pt>
                <c:pt idx="54">
                  <c:v>2.1095536343999997</c:v>
                </c:pt>
                <c:pt idx="55">
                  <c:v>2.1501099979999996</c:v>
                </c:pt>
                <c:pt idx="56">
                  <c:v>2.1906663615999999</c:v>
                </c:pt>
                <c:pt idx="57">
                  <c:v>2.2312227251999999</c:v>
                </c:pt>
                <c:pt idx="58">
                  <c:v>2.2717790887999998</c:v>
                </c:pt>
                <c:pt idx="59">
                  <c:v>2.3123354523999997</c:v>
                </c:pt>
                <c:pt idx="60">
                  <c:v>2.3528918159999996</c:v>
                </c:pt>
                <c:pt idx="61">
                  <c:v>2.3934481795999996</c:v>
                </c:pt>
                <c:pt idx="62">
                  <c:v>2.4340045431999999</c:v>
                </c:pt>
                <c:pt idx="63">
                  <c:v>2.4745609067999998</c:v>
                </c:pt>
                <c:pt idx="64">
                  <c:v>2.5151172703999998</c:v>
                </c:pt>
                <c:pt idx="65">
                  <c:v>2.5556736339999997</c:v>
                </c:pt>
                <c:pt idx="66">
                  <c:v>2.5962299975999996</c:v>
                </c:pt>
                <c:pt idx="67">
                  <c:v>2.6367863612</c:v>
                </c:pt>
                <c:pt idx="68">
                  <c:v>2.6773427247999999</c:v>
                </c:pt>
                <c:pt idx="69">
                  <c:v>2.7178990883999998</c:v>
                </c:pt>
                <c:pt idx="70">
                  <c:v>2.7584554519999998</c:v>
                </c:pt>
                <c:pt idx="71">
                  <c:v>2.7990118155999997</c:v>
                </c:pt>
                <c:pt idx="72">
                  <c:v>2.8395681791999996</c:v>
                </c:pt>
                <c:pt idx="73">
                  <c:v>2.8801245428</c:v>
                </c:pt>
                <c:pt idx="74">
                  <c:v>2.9206809063999999</c:v>
                </c:pt>
                <c:pt idx="75">
                  <c:v>2.9612372699999998</c:v>
                </c:pt>
                <c:pt idx="76">
                  <c:v>3.0017936335999997</c:v>
                </c:pt>
                <c:pt idx="77">
                  <c:v>3.0423499971999997</c:v>
                </c:pt>
                <c:pt idx="78">
                  <c:v>3.0829063607999996</c:v>
                </c:pt>
                <c:pt idx="79">
                  <c:v>3.1234627243999999</c:v>
                </c:pt>
                <c:pt idx="80">
                  <c:v>3.1640190879999999</c:v>
                </c:pt>
                <c:pt idx="81">
                  <c:v>3.2045754515999998</c:v>
                </c:pt>
                <c:pt idx="82">
                  <c:v>3.2451318151999997</c:v>
                </c:pt>
                <c:pt idx="83">
                  <c:v>3.2856881787999996</c:v>
                </c:pt>
                <c:pt idx="84">
                  <c:v>3.3262445423999996</c:v>
                </c:pt>
                <c:pt idx="85">
                  <c:v>3.3668009059999999</c:v>
                </c:pt>
                <c:pt idx="86">
                  <c:v>3.4073572695999998</c:v>
                </c:pt>
                <c:pt idx="87">
                  <c:v>3.4479136331999998</c:v>
                </c:pt>
                <c:pt idx="88">
                  <c:v>3.4884699967999997</c:v>
                </c:pt>
                <c:pt idx="89">
                  <c:v>3.5290263603999996</c:v>
                </c:pt>
                <c:pt idx="90">
                  <c:v>3.5695827239999995</c:v>
                </c:pt>
                <c:pt idx="91">
                  <c:v>3.6101390875999999</c:v>
                </c:pt>
                <c:pt idx="92">
                  <c:v>3.6506954511999998</c:v>
                </c:pt>
                <c:pt idx="93">
                  <c:v>3.6912518147999998</c:v>
                </c:pt>
                <c:pt idx="94">
                  <c:v>3.7318081783999997</c:v>
                </c:pt>
                <c:pt idx="95">
                  <c:v>3.7723645419999996</c:v>
                </c:pt>
                <c:pt idx="96">
                  <c:v>3.8129209055999995</c:v>
                </c:pt>
                <c:pt idx="97">
                  <c:v>3.8534772691999999</c:v>
                </c:pt>
                <c:pt idx="98">
                  <c:v>3.8940336327999998</c:v>
                </c:pt>
                <c:pt idx="99">
                  <c:v>3.9345899963999997</c:v>
                </c:pt>
              </c:numCache>
            </c:numRef>
          </c:xVal>
          <c:yVal>
            <c:numRef>
              <c:f>'9PFASvsTOC BHcentral'!ydata6</c:f>
              <c:numCache>
                <c:formatCode>General</c:formatCode>
                <c:ptCount val="100"/>
                <c:pt idx="0">
                  <c:v>-1.0103084398063278</c:v>
                </c:pt>
                <c:pt idx="1">
                  <c:v>-1.0073342229035211</c:v>
                </c:pt>
                <c:pt idx="2">
                  <c:v>-1.0044634607659808</c:v>
                </c:pt>
                <c:pt idx="3">
                  <c:v>-1.0016968800817985</c:v>
                </c:pt>
                <c:pt idx="4">
                  <c:v>-0.99903519757915715</c:v>
                </c:pt>
                <c:pt idx="5">
                  <c:v>-0.99647911952670321</c:v>
                </c:pt>
                <c:pt idx="6">
                  <c:v>-0.99402934123296949</c:v>
                </c:pt>
                <c:pt idx="7">
                  <c:v>-0.99168654654553445</c:v>
                </c:pt>
                <c:pt idx="8">
                  <c:v>-0.98945140735064407</c:v>
                </c:pt>
                <c:pt idx="9">
                  <c:v>-0.98732458307401294</c:v>
                </c:pt>
                <c:pt idx="10">
                  <c:v>-0.98530672018357346</c:v>
                </c:pt>
                <c:pt idx="11">
                  <c:v>-0.98339845169492179</c:v>
                </c:pt>
                <c:pt idx="12">
                  <c:v>-0.98160039668025967</c:v>
                </c:pt>
                <c:pt idx="13">
                  <c:v>-0.97991315978160998</c:v>
                </c:pt>
                <c:pt idx="14">
                  <c:v>-0.97833733072912554</c:v>
                </c:pt>
                <c:pt idx="15">
                  <c:v>-0.97687348386529671</c:v>
                </c:pt>
                <c:pt idx="16">
                  <c:v>-0.97552217767587468</c:v>
                </c:pt>
                <c:pt idx="17">
                  <c:v>-0.97428395432834802</c:v>
                </c:pt>
                <c:pt idx="18">
                  <c:v>-0.97315933921878195</c:v>
                </c:pt>
                <c:pt idx="19">
                  <c:v>-0.97214884052786243</c:v>
                </c:pt>
                <c:pt idx="20">
                  <c:v>-0.97125294878695045</c:v>
                </c:pt>
                <c:pt idx="21">
                  <c:v>-0.97047213645498209</c:v>
                </c:pt>
                <c:pt idx="22">
                  <c:v>-0.96980685750700646</c:v>
                </c:pt>
                <c:pt idx="23">
                  <c:v>-0.96925754703517142</c:v>
                </c:pt>
                <c:pt idx="24">
                  <c:v>-0.96882462086293508</c:v>
                </c:pt>
                <c:pt idx="25">
                  <c:v>-0.96850847517327532</c:v>
                </c:pt>
                <c:pt idx="26">
                  <c:v>-0.96830948615164458</c:v>
                </c:pt>
                <c:pt idx="27">
                  <c:v>-0.96822800964439926</c:v>
                </c:pt>
                <c:pt idx="28">
                  <c:v>-0.96826438083341215</c:v>
                </c:pt>
                <c:pt idx="29">
                  <c:v>-0.96841891392753721</c:v>
                </c:pt>
                <c:pt idx="30">
                  <c:v>-0.96869190187158594</c:v>
                </c:pt>
                <c:pt idx="31">
                  <c:v>-0.96908361607342708</c:v>
                </c:pt>
                <c:pt idx="32">
                  <c:v>-0.96959430614979381</c:v>
                </c:pt>
                <c:pt idx="33">
                  <c:v>-0.9702241996913511</c:v>
                </c:pt>
                <c:pt idx="34">
                  <c:v>-0.97097350204752697</c:v>
                </c:pt>
                <c:pt idx="35">
                  <c:v>-0.9718423961315874</c:v>
                </c:pt>
                <c:pt idx="36">
                  <c:v>-0.97283104224637162</c:v>
                </c:pt>
                <c:pt idx="37">
                  <c:v>-0.97393957793108332</c:v>
                </c:pt>
                <c:pt idx="38">
                  <c:v>-0.97516811782947199</c:v>
                </c:pt>
                <c:pt idx="39">
                  <c:v>-0.97651675357970136</c:v>
                </c:pt>
                <c:pt idx="40">
                  <c:v>-0.97798555372614648</c:v>
                </c:pt>
                <c:pt idx="41">
                  <c:v>-0.97957456365332596</c:v>
                </c:pt>
                <c:pt idx="42">
                  <c:v>-0.98128380554210504</c:v>
                </c:pt>
                <c:pt idx="43">
                  <c:v>-0.98311327834828222</c:v>
                </c:pt>
                <c:pt idx="44">
                  <c:v>-0.98506295780359676</c:v>
                </c:pt>
                <c:pt idx="45">
                  <c:v>-0.98713279643915908</c:v>
                </c:pt>
                <c:pt idx="46">
                  <c:v>-0.98932272363125284</c:v>
                </c:pt>
                <c:pt idx="47">
                  <c:v>-0.99163264566939979</c:v>
                </c:pt>
                <c:pt idx="48">
                  <c:v>-0.99406244584654468</c:v>
                </c:pt>
                <c:pt idx="49">
                  <c:v>-0.99661198457114575</c:v>
                </c:pt>
                <c:pt idx="50">
                  <c:v>-0.9992810995009298</c:v>
                </c:pt>
                <c:pt idx="51">
                  <c:v>-1.0020696056980101</c:v>
                </c:pt>
                <c:pt idx="52">
                  <c:v>-1.0049772958050216</c:v>
                </c:pt>
                <c:pt idx="53">
                  <c:v>-1.0080039402418872</c:v>
                </c:pt>
                <c:pt idx="54">
                  <c:v>-1.0111492874227825</c:v>
                </c:pt>
                <c:pt idx="55">
                  <c:v>-1.0144130639928224</c:v>
                </c:pt>
                <c:pt idx="56">
                  <c:v>-1.0177949750839561</c:v>
                </c:pt>
                <c:pt idx="57">
                  <c:v>-1.021294704589524</c:v>
                </c:pt>
                <c:pt idx="58">
                  <c:v>-1.0249119154568809</c:v>
                </c:pt>
                <c:pt idx="59">
                  <c:v>-1.0286462499974716</c:v>
                </c:pt>
                <c:pt idx="60">
                  <c:v>-1.0324973302137042</c:v>
                </c:pt>
                <c:pt idx="61">
                  <c:v>-1.0364647581419404</c:v>
                </c:pt>
                <c:pt idx="62">
                  <c:v>-1.0405481162108945</c:v>
                </c:pt>
                <c:pt idx="63">
                  <c:v>-1.0447469676147165</c:v>
                </c:pt>
                <c:pt idx="64">
                  <c:v>-1.0490608566999993</c:v>
                </c:pt>
                <c:pt idx="65">
                  <c:v>-1.0534893093659456</c:v>
                </c:pt>
                <c:pt idx="66">
                  <c:v>-1.0580318334769079</c:v>
                </c:pt>
                <c:pt idx="67">
                  <c:v>-1.0626879192864984</c:v>
                </c:pt>
                <c:pt idx="68">
                  <c:v>-1.0674570398724665</c:v>
                </c:pt>
                <c:pt idx="69">
                  <c:v>-1.0723386515815179</c:v>
                </c:pt>
                <c:pt idx="70">
                  <c:v>-1.0773321944832577</c:v>
                </c:pt>
                <c:pt idx="71">
                  <c:v>-1.0824370928324327</c:v>
                </c:pt>
                <c:pt idx="72">
                  <c:v>-1.087652755538639</c:v>
                </c:pt>
                <c:pt idx="73">
                  <c:v>-1.0929785766426807</c:v>
                </c:pt>
                <c:pt idx="74">
                  <c:v>-1.0984139357987557</c:v>
                </c:pt>
                <c:pt idx="75">
                  <c:v>-1.1039581987616511</c:v>
                </c:pt>
                <c:pt idx="76">
                  <c:v>-1.1096107178781525</c:v>
                </c:pt>
                <c:pt idx="77">
                  <c:v>-1.1153708325818701</c:v>
                </c:pt>
                <c:pt idx="78">
                  <c:v>-1.1212378698906966</c:v>
                </c:pt>
                <c:pt idx="79">
                  <c:v>-1.127211144906143</c:v>
                </c:pt>
                <c:pt idx="80">
                  <c:v>-1.1332899613137868</c:v>
                </c:pt>
                <c:pt idx="81">
                  <c:v>-1.1394736118841187</c:v>
                </c:pt>
                <c:pt idx="82">
                  <c:v>-1.1457613789730623</c:v>
                </c:pt>
                <c:pt idx="83">
                  <c:v>-1.1521525350214841</c:v>
                </c:pt>
                <c:pt idx="84">
                  <c:v>-1.1586463430530187</c:v>
                </c:pt>
                <c:pt idx="85">
                  <c:v>-1.1652420571695719</c:v>
                </c:pt>
                <c:pt idx="86">
                  <c:v>-1.1719389230438706</c:v>
                </c:pt>
                <c:pt idx="87">
                  <c:v>-1.1787361784084724</c:v>
                </c:pt>
                <c:pt idx="88">
                  <c:v>-1.1856330535406561</c:v>
                </c:pt>
                <c:pt idx="89">
                  <c:v>-1.1926287717426534</c:v>
                </c:pt>
                <c:pt idx="90">
                  <c:v>-1.1997225498167061</c:v>
                </c:pt>
                <c:pt idx="91">
                  <c:v>-1.2069135985344528</c:v>
                </c:pt>
                <c:pt idx="92">
                  <c:v>-1.2142011231001839</c:v>
                </c:pt>
                <c:pt idx="93">
                  <c:v>-1.2215843236075401</c:v>
                </c:pt>
                <c:pt idx="94">
                  <c:v>-1.2290623954892275</c:v>
                </c:pt>
                <c:pt idx="95">
                  <c:v>-1.2366345299593844</c:v>
                </c:pt>
                <c:pt idx="96">
                  <c:v>-1.2442999144482492</c:v>
                </c:pt>
                <c:pt idx="97">
                  <c:v>-1.2520577330287903</c:v>
                </c:pt>
                <c:pt idx="98">
                  <c:v>-1.2599071668350126</c:v>
                </c:pt>
                <c:pt idx="99">
                  <c:v>-1.2678473944716659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9-4AF3-B09E-A97BC7575A76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BHcentral'!xdata7</c:f>
              <c:numCache>
                <c:formatCode>General</c:formatCode>
                <c:ptCount val="100"/>
                <c:pt idx="0">
                  <c:v>-8.0490000000000006E-2</c:v>
                </c:pt>
                <c:pt idx="1">
                  <c:v>-3.9933636400000007E-2</c:v>
                </c:pt>
                <c:pt idx="2">
                  <c:v>6.2272719999999226E-4</c:v>
                </c:pt>
                <c:pt idx="3">
                  <c:v>4.1179090799999984E-2</c:v>
                </c:pt>
                <c:pt idx="4">
                  <c:v>8.1735454399999991E-2</c:v>
                </c:pt>
                <c:pt idx="5">
                  <c:v>0.122291818</c:v>
                </c:pt>
                <c:pt idx="6">
                  <c:v>0.16284818159999997</c:v>
                </c:pt>
                <c:pt idx="7">
                  <c:v>0.20340454520000001</c:v>
                </c:pt>
                <c:pt idx="8">
                  <c:v>0.24396090879999999</c:v>
                </c:pt>
                <c:pt idx="9">
                  <c:v>0.28451727239999997</c:v>
                </c:pt>
                <c:pt idx="10">
                  <c:v>0.325073636</c:v>
                </c:pt>
                <c:pt idx="11">
                  <c:v>0.36562999959999998</c:v>
                </c:pt>
                <c:pt idx="12">
                  <c:v>0.40618636319999996</c:v>
                </c:pt>
                <c:pt idx="13">
                  <c:v>0.44674272679999999</c:v>
                </c:pt>
                <c:pt idx="14">
                  <c:v>0.48729909040000002</c:v>
                </c:pt>
                <c:pt idx="15">
                  <c:v>0.527855454</c:v>
                </c:pt>
                <c:pt idx="16">
                  <c:v>0.56841181759999992</c:v>
                </c:pt>
                <c:pt idx="17">
                  <c:v>0.60896818120000007</c:v>
                </c:pt>
                <c:pt idx="18">
                  <c:v>0.64952454479999999</c:v>
                </c:pt>
                <c:pt idx="19">
                  <c:v>0.69008090839999991</c:v>
                </c:pt>
                <c:pt idx="20">
                  <c:v>0.73063727200000006</c:v>
                </c:pt>
                <c:pt idx="21">
                  <c:v>0.77119363559999998</c:v>
                </c:pt>
                <c:pt idx="22">
                  <c:v>0.81174999919999991</c:v>
                </c:pt>
                <c:pt idx="23">
                  <c:v>0.85230636280000005</c:v>
                </c:pt>
                <c:pt idx="24">
                  <c:v>0.89286272639999997</c:v>
                </c:pt>
                <c:pt idx="25">
                  <c:v>0.93341909000000012</c:v>
                </c:pt>
                <c:pt idx="26">
                  <c:v>0.97397545360000004</c:v>
                </c:pt>
                <c:pt idx="27">
                  <c:v>1.0145318172</c:v>
                </c:pt>
                <c:pt idx="28">
                  <c:v>1.0550881808000001</c:v>
                </c:pt>
                <c:pt idx="29">
                  <c:v>1.0956445444</c:v>
                </c:pt>
                <c:pt idx="30">
                  <c:v>1.136200908</c:v>
                </c:pt>
                <c:pt idx="31">
                  <c:v>1.1767572716000001</c:v>
                </c:pt>
                <c:pt idx="32">
                  <c:v>1.2173136352</c:v>
                </c:pt>
                <c:pt idx="33">
                  <c:v>1.2578699987999999</c:v>
                </c:pt>
                <c:pt idx="34">
                  <c:v>1.2984263624000001</c:v>
                </c:pt>
                <c:pt idx="35">
                  <c:v>1.338982726</c:v>
                </c:pt>
                <c:pt idx="36">
                  <c:v>1.3795390895999999</c:v>
                </c:pt>
                <c:pt idx="37">
                  <c:v>1.4200954532000001</c:v>
                </c:pt>
                <c:pt idx="38">
                  <c:v>1.4606518168</c:v>
                </c:pt>
                <c:pt idx="39">
                  <c:v>1.5012081803999999</c:v>
                </c:pt>
                <c:pt idx="40">
                  <c:v>1.5417645440000001</c:v>
                </c:pt>
                <c:pt idx="41">
                  <c:v>1.5823209076</c:v>
                </c:pt>
                <c:pt idx="42">
                  <c:v>1.6228772711999999</c:v>
                </c:pt>
                <c:pt idx="43">
                  <c:v>1.6634336348000001</c:v>
                </c:pt>
                <c:pt idx="44">
                  <c:v>1.7039899984</c:v>
                </c:pt>
                <c:pt idx="45">
                  <c:v>1.7445463619999999</c:v>
                </c:pt>
                <c:pt idx="46">
                  <c:v>1.7851027256000001</c:v>
                </c:pt>
                <c:pt idx="47">
                  <c:v>1.8256590892</c:v>
                </c:pt>
                <c:pt idx="48">
                  <c:v>1.8662154527999999</c:v>
                </c:pt>
                <c:pt idx="49">
                  <c:v>1.9067718164</c:v>
                </c:pt>
                <c:pt idx="50">
                  <c:v>1.9473281800000002</c:v>
                </c:pt>
                <c:pt idx="51">
                  <c:v>1.9878845436000001</c:v>
                </c:pt>
                <c:pt idx="52">
                  <c:v>2.0284409071999998</c:v>
                </c:pt>
                <c:pt idx="53">
                  <c:v>2.0689972707999997</c:v>
                </c:pt>
                <c:pt idx="54">
                  <c:v>2.1095536343999997</c:v>
                </c:pt>
                <c:pt idx="55">
                  <c:v>2.1501099979999996</c:v>
                </c:pt>
                <c:pt idx="56">
                  <c:v>2.1906663615999999</c:v>
                </c:pt>
                <c:pt idx="57">
                  <c:v>2.2312227251999999</c:v>
                </c:pt>
                <c:pt idx="58">
                  <c:v>2.2717790887999998</c:v>
                </c:pt>
                <c:pt idx="59">
                  <c:v>2.3123354523999997</c:v>
                </c:pt>
                <c:pt idx="60">
                  <c:v>2.3528918159999996</c:v>
                </c:pt>
                <c:pt idx="61">
                  <c:v>2.3934481795999996</c:v>
                </c:pt>
                <c:pt idx="62">
                  <c:v>2.4340045431999999</c:v>
                </c:pt>
                <c:pt idx="63">
                  <c:v>2.4745609067999998</c:v>
                </c:pt>
                <c:pt idx="64">
                  <c:v>2.5151172703999998</c:v>
                </c:pt>
                <c:pt idx="65">
                  <c:v>2.5556736339999997</c:v>
                </c:pt>
                <c:pt idx="66">
                  <c:v>2.5962299975999996</c:v>
                </c:pt>
                <c:pt idx="67">
                  <c:v>2.6367863612</c:v>
                </c:pt>
                <c:pt idx="68">
                  <c:v>2.6773427247999999</c:v>
                </c:pt>
                <c:pt idx="69">
                  <c:v>2.7178990883999998</c:v>
                </c:pt>
                <c:pt idx="70">
                  <c:v>2.7584554519999998</c:v>
                </c:pt>
                <c:pt idx="71">
                  <c:v>2.7990118155999997</c:v>
                </c:pt>
                <c:pt idx="72">
                  <c:v>2.8395681791999996</c:v>
                </c:pt>
                <c:pt idx="73">
                  <c:v>2.8801245428</c:v>
                </c:pt>
                <c:pt idx="74">
                  <c:v>2.9206809063999999</c:v>
                </c:pt>
                <c:pt idx="75">
                  <c:v>2.9612372699999998</c:v>
                </c:pt>
                <c:pt idx="76">
                  <c:v>3.0017936335999997</c:v>
                </c:pt>
                <c:pt idx="77">
                  <c:v>3.0423499971999997</c:v>
                </c:pt>
                <c:pt idx="78">
                  <c:v>3.0829063607999996</c:v>
                </c:pt>
                <c:pt idx="79">
                  <c:v>3.1234627243999999</c:v>
                </c:pt>
                <c:pt idx="80">
                  <c:v>3.1640190879999999</c:v>
                </c:pt>
                <c:pt idx="81">
                  <c:v>3.2045754515999998</c:v>
                </c:pt>
                <c:pt idx="82">
                  <c:v>3.2451318151999997</c:v>
                </c:pt>
                <c:pt idx="83">
                  <c:v>3.2856881787999996</c:v>
                </c:pt>
                <c:pt idx="84">
                  <c:v>3.3262445423999996</c:v>
                </c:pt>
                <c:pt idx="85">
                  <c:v>3.3668009059999999</c:v>
                </c:pt>
                <c:pt idx="86">
                  <c:v>3.4073572695999998</c:v>
                </c:pt>
                <c:pt idx="87">
                  <c:v>3.4479136331999998</c:v>
                </c:pt>
                <c:pt idx="88">
                  <c:v>3.4884699967999997</c:v>
                </c:pt>
                <c:pt idx="89">
                  <c:v>3.5290263603999996</c:v>
                </c:pt>
                <c:pt idx="90">
                  <c:v>3.5695827239999995</c:v>
                </c:pt>
                <c:pt idx="91">
                  <c:v>3.6101390875999999</c:v>
                </c:pt>
                <c:pt idx="92">
                  <c:v>3.6506954511999998</c:v>
                </c:pt>
                <c:pt idx="93">
                  <c:v>3.6912518147999998</c:v>
                </c:pt>
                <c:pt idx="94">
                  <c:v>3.7318081783999997</c:v>
                </c:pt>
                <c:pt idx="95">
                  <c:v>3.7723645419999996</c:v>
                </c:pt>
                <c:pt idx="96">
                  <c:v>3.8129209055999995</c:v>
                </c:pt>
                <c:pt idx="97">
                  <c:v>3.8534772691999999</c:v>
                </c:pt>
                <c:pt idx="98">
                  <c:v>3.8940336327999998</c:v>
                </c:pt>
                <c:pt idx="99">
                  <c:v>3.9345899963999997</c:v>
                </c:pt>
              </c:numCache>
            </c:numRef>
          </c:xVal>
          <c:yVal>
            <c:numRef>
              <c:f>'9PFASvsTOC BHcentral'!ydata8</c:f>
              <c:numCache>
                <c:formatCode>General</c:formatCode>
                <c:ptCount val="100"/>
                <c:pt idx="0">
                  <c:v>2.9247081544453897</c:v>
                </c:pt>
                <c:pt idx="1">
                  <c:v>2.9183262638395187</c:v>
                </c:pt>
                <c:pt idx="2">
                  <c:v>2.9120478279989142</c:v>
                </c:pt>
                <c:pt idx="3">
                  <c:v>2.9058735736116672</c:v>
                </c:pt>
                <c:pt idx="4">
                  <c:v>2.8998042174059613</c:v>
                </c:pt>
                <c:pt idx="5">
                  <c:v>2.8938404656504431</c:v>
                </c:pt>
                <c:pt idx="6">
                  <c:v>2.8879830136536446</c:v>
                </c:pt>
                <c:pt idx="7">
                  <c:v>2.882232545263145</c:v>
                </c:pt>
                <c:pt idx="8">
                  <c:v>2.8765897323651903</c:v>
                </c:pt>
                <c:pt idx="9">
                  <c:v>2.8710552343854951</c:v>
                </c:pt>
                <c:pt idx="10">
                  <c:v>2.8656296977919906</c:v>
                </c:pt>
                <c:pt idx="11">
                  <c:v>2.8603137556002749</c:v>
                </c:pt>
                <c:pt idx="12">
                  <c:v>2.8551080268825482</c:v>
                </c:pt>
                <c:pt idx="13">
                  <c:v>2.850013116280834</c:v>
                </c:pt>
                <c:pt idx="14">
                  <c:v>2.8450296135252851</c:v>
                </c:pt>
                <c:pt idx="15">
                  <c:v>2.8401580929583918</c:v>
                </c:pt>
                <c:pt idx="16">
                  <c:v>2.8353991130659053</c:v>
                </c:pt>
                <c:pt idx="17">
                  <c:v>2.8307532160153142</c:v>
                </c:pt>
                <c:pt idx="18">
                  <c:v>2.8262209272026837</c:v>
                </c:pt>
                <c:pt idx="19">
                  <c:v>2.8218027548086999</c:v>
                </c:pt>
                <c:pt idx="20">
                  <c:v>2.8174991893647232</c:v>
                </c:pt>
                <c:pt idx="21">
                  <c:v>2.8133107033296905</c:v>
                </c:pt>
                <c:pt idx="22">
                  <c:v>2.8092377506786503</c:v>
                </c:pt>
                <c:pt idx="23">
                  <c:v>2.8052807665037509</c:v>
                </c:pt>
                <c:pt idx="24">
                  <c:v>2.8014401666284501</c:v>
                </c:pt>
                <c:pt idx="25">
                  <c:v>2.7977163472357258</c:v>
                </c:pt>
                <c:pt idx="26">
                  <c:v>2.7941096845110307</c:v>
                </c:pt>
                <c:pt idx="27">
                  <c:v>2.7906205343007207</c:v>
                </c:pt>
                <c:pt idx="28">
                  <c:v>2.7872492317866691</c:v>
                </c:pt>
                <c:pt idx="29">
                  <c:v>2.7839960911777295</c:v>
                </c:pt>
                <c:pt idx="30">
                  <c:v>2.780861405418714</c:v>
                </c:pt>
                <c:pt idx="31">
                  <c:v>2.7778454459174906</c:v>
                </c:pt>
                <c:pt idx="32">
                  <c:v>2.7749484622907929</c:v>
                </c:pt>
                <c:pt idx="33">
                  <c:v>2.772170682129286</c:v>
                </c:pt>
                <c:pt idx="34">
                  <c:v>2.7695123107823973</c:v>
                </c:pt>
                <c:pt idx="35">
                  <c:v>2.7669735311633934</c:v>
                </c:pt>
                <c:pt idx="36">
                  <c:v>2.7645545035751131</c:v>
                </c:pt>
                <c:pt idx="37">
                  <c:v>2.7622553655567605</c:v>
                </c:pt>
                <c:pt idx="38">
                  <c:v>2.7600762317520844</c:v>
                </c:pt>
                <c:pt idx="39">
                  <c:v>2.7580171937992493</c:v>
                </c:pt>
                <c:pt idx="40">
                  <c:v>2.7560783202426298</c:v>
                </c:pt>
                <c:pt idx="41">
                  <c:v>2.7542596564667452</c:v>
                </c:pt>
                <c:pt idx="42">
                  <c:v>2.7525612246524598</c:v>
                </c:pt>
                <c:pt idx="43">
                  <c:v>2.7509830237555724</c:v>
                </c:pt>
                <c:pt idx="44">
                  <c:v>2.7495250295078222</c:v>
                </c:pt>
                <c:pt idx="45">
                  <c:v>2.7481871944403204</c:v>
                </c:pt>
                <c:pt idx="46">
                  <c:v>2.7469694479293496</c:v>
                </c:pt>
                <c:pt idx="47">
                  <c:v>2.7458716962644321</c:v>
                </c:pt>
                <c:pt idx="48">
                  <c:v>2.7448938227385127</c:v>
                </c:pt>
                <c:pt idx="49">
                  <c:v>2.7440356877600491</c:v>
                </c:pt>
                <c:pt idx="50">
                  <c:v>2.7432971289867689</c:v>
                </c:pt>
                <c:pt idx="51">
                  <c:v>2.7426779614807844</c:v>
                </c:pt>
                <c:pt idx="52">
                  <c:v>2.7421779778847313</c:v>
                </c:pt>
                <c:pt idx="53">
                  <c:v>2.741796948618533</c:v>
                </c:pt>
                <c:pt idx="54">
                  <c:v>2.7415346220963639</c:v>
                </c:pt>
                <c:pt idx="55">
                  <c:v>2.7413907249633391</c:v>
                </c:pt>
                <c:pt idx="56">
                  <c:v>2.7413649623514083</c:v>
                </c:pt>
                <c:pt idx="57">
                  <c:v>2.7414570181539117</c:v>
                </c:pt>
                <c:pt idx="58">
                  <c:v>2.7416665553182038</c:v>
                </c:pt>
                <c:pt idx="59">
                  <c:v>2.7419932161557306</c:v>
                </c:pt>
                <c:pt idx="60">
                  <c:v>2.7424366226688983</c:v>
                </c:pt>
                <c:pt idx="61">
                  <c:v>2.7429963768940699</c:v>
                </c:pt>
                <c:pt idx="62">
                  <c:v>2.7436720612599599</c:v>
                </c:pt>
                <c:pt idx="63">
                  <c:v>2.7444632389607175</c:v>
                </c:pt>
                <c:pt idx="64">
                  <c:v>2.7453694543429354</c:v>
                </c:pt>
                <c:pt idx="65">
                  <c:v>2.7463902333058177</c:v>
                </c:pt>
                <c:pt idx="66">
                  <c:v>2.7475250837137155</c:v>
                </c:pt>
                <c:pt idx="67">
                  <c:v>2.7487734958202412</c:v>
                </c:pt>
                <c:pt idx="68">
                  <c:v>2.750134942703145</c:v>
                </c:pt>
                <c:pt idx="69">
                  <c:v>2.7516088807091319</c:v>
                </c:pt>
                <c:pt idx="70">
                  <c:v>2.7531947499078075</c:v>
                </c:pt>
                <c:pt idx="71">
                  <c:v>2.7548919745539182</c:v>
                </c:pt>
                <c:pt idx="72">
                  <c:v>2.7566999635570597</c:v>
                </c:pt>
                <c:pt idx="73">
                  <c:v>2.7586181109580372</c:v>
                </c:pt>
                <c:pt idx="74">
                  <c:v>2.7606457964110476</c:v>
                </c:pt>
                <c:pt idx="75">
                  <c:v>2.7627823856708784</c:v>
                </c:pt>
                <c:pt idx="76">
                  <c:v>2.7650272310843156</c:v>
                </c:pt>
                <c:pt idx="77">
                  <c:v>2.7673796720849686</c:v>
                </c:pt>
                <c:pt idx="78">
                  <c:v>2.7698390356907305</c:v>
                </c:pt>
                <c:pt idx="79">
                  <c:v>2.7724046370031123</c:v>
                </c:pt>
                <c:pt idx="80">
                  <c:v>2.7750757797076915</c:v>
                </c:pt>
                <c:pt idx="81">
                  <c:v>2.7778517565749592</c:v>
                </c:pt>
                <c:pt idx="82">
                  <c:v>2.780731849960838</c:v>
                </c:pt>
                <c:pt idx="83">
                  <c:v>2.7837153323061954</c:v>
                </c:pt>
                <c:pt idx="84">
                  <c:v>2.7868014666346657</c:v>
                </c:pt>
                <c:pt idx="85">
                  <c:v>2.7899895070481544</c:v>
                </c:pt>
                <c:pt idx="86">
                  <c:v>2.7932786992193885</c:v>
                </c:pt>
                <c:pt idx="87">
                  <c:v>2.796668280880926</c:v>
                </c:pt>
                <c:pt idx="88">
                  <c:v>2.8001574823100452</c:v>
                </c:pt>
                <c:pt idx="89">
                  <c:v>2.8037455268089779</c:v>
                </c:pt>
                <c:pt idx="90">
                  <c:v>2.8074316311799663</c:v>
                </c:pt>
                <c:pt idx="91">
                  <c:v>2.8112150061946486</c:v>
                </c:pt>
                <c:pt idx="92">
                  <c:v>2.8150948570573155</c:v>
                </c:pt>
                <c:pt idx="93">
                  <c:v>2.8190703838616074</c:v>
                </c:pt>
                <c:pt idx="94">
                  <c:v>2.8231407820402299</c:v>
                </c:pt>
                <c:pt idx="95">
                  <c:v>2.8273052428073226</c:v>
                </c:pt>
                <c:pt idx="96">
                  <c:v>2.8315629535931226</c:v>
                </c:pt>
                <c:pt idx="97">
                  <c:v>2.8359130984705994</c:v>
                </c:pt>
                <c:pt idx="98">
                  <c:v>2.8403548585737575</c:v>
                </c:pt>
                <c:pt idx="99">
                  <c:v>2.8448874125073464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9-4AF3-B09E-A97BC7575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98632"/>
        <c:axId val="1160101152"/>
      </c:scatterChart>
      <c:valAx>
        <c:axId val="1160098632"/>
        <c:scaling>
          <c:orientation val="minMax"/>
          <c:max val="4"/>
          <c:min val="-0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01152"/>
        <c:crosses val="autoZero"/>
        <c:crossBetween val="midCat"/>
      </c:valAx>
      <c:valAx>
        <c:axId val="1160101152"/>
        <c:scaling>
          <c:orientation val="minMax"/>
          <c:max val="3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986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BHcentral'!$D$104:$D$130</c:f>
              <c:numCache>
                <c:formatCode>0.000</c:formatCode>
                <c:ptCount val="27"/>
                <c:pt idx="0">
                  <c:v>0.44779999999999998</c:v>
                </c:pt>
                <c:pt idx="1">
                  <c:v>0.53695000000000004</c:v>
                </c:pt>
                <c:pt idx="2">
                  <c:v>0.27100000000000002</c:v>
                </c:pt>
                <c:pt idx="3">
                  <c:v>0.4869</c:v>
                </c:pt>
                <c:pt idx="4">
                  <c:v>0.74460000000000004</c:v>
                </c:pt>
                <c:pt idx="5">
                  <c:v>0.81710000000000005</c:v>
                </c:pt>
                <c:pt idx="6">
                  <c:v>0.25409999999999999</c:v>
                </c:pt>
                <c:pt idx="7">
                  <c:v>0.41139999999999999</c:v>
                </c:pt>
                <c:pt idx="8">
                  <c:v>0.47110000000000002</c:v>
                </c:pt>
                <c:pt idx="9">
                  <c:v>1.17</c:v>
                </c:pt>
                <c:pt idx="10">
                  <c:v>1.52</c:v>
                </c:pt>
                <c:pt idx="11">
                  <c:v>2.3199999999999998</c:v>
                </c:pt>
                <c:pt idx="12">
                  <c:v>1.65</c:v>
                </c:pt>
                <c:pt idx="13">
                  <c:v>2.35</c:v>
                </c:pt>
                <c:pt idx="14">
                  <c:v>2.9</c:v>
                </c:pt>
                <c:pt idx="15">
                  <c:v>1.92</c:v>
                </c:pt>
                <c:pt idx="16">
                  <c:v>1.69</c:v>
                </c:pt>
                <c:pt idx="17">
                  <c:v>3.14</c:v>
                </c:pt>
                <c:pt idx="18">
                  <c:v>2.1</c:v>
                </c:pt>
                <c:pt idx="19">
                  <c:v>3.6</c:v>
                </c:pt>
                <c:pt idx="20">
                  <c:v>2.7</c:v>
                </c:pt>
                <c:pt idx="21">
                  <c:v>1.79</c:v>
                </c:pt>
                <c:pt idx="22">
                  <c:v>1.82</c:v>
                </c:pt>
                <c:pt idx="23">
                  <c:v>1.01</c:v>
                </c:pt>
                <c:pt idx="24">
                  <c:v>2.69</c:v>
                </c:pt>
                <c:pt idx="25">
                  <c:v>2.0299999999999998</c:v>
                </c:pt>
                <c:pt idx="26">
                  <c:v>2.38</c:v>
                </c:pt>
              </c:numCache>
            </c:numRef>
          </c:xVal>
          <c:yVal>
            <c:numRef>
              <c:f>'9PFASvsTOC BHcentral'!$H$104:$H$130</c:f>
              <c:numCache>
                <c:formatCode>0.000</c:formatCode>
                <c:ptCount val="27"/>
                <c:pt idx="0">
                  <c:v>-0.4571084952405704</c:v>
                </c:pt>
                <c:pt idx="1">
                  <c:v>-1.0462030341103032</c:v>
                </c:pt>
                <c:pt idx="2">
                  <c:v>-0.94251214023233287</c:v>
                </c:pt>
                <c:pt idx="3">
                  <c:v>-0.50033278698127592</c:v>
                </c:pt>
                <c:pt idx="4">
                  <c:v>1.4910529065975091</c:v>
                </c:pt>
                <c:pt idx="5">
                  <c:v>2.2361927440986462</c:v>
                </c:pt>
                <c:pt idx="6">
                  <c:v>-1.0595526909386561</c:v>
                </c:pt>
                <c:pt idx="7">
                  <c:v>-0.27277570893856901</c:v>
                </c:pt>
                <c:pt idx="8">
                  <c:v>0.28555597839926655</c:v>
                </c:pt>
                <c:pt idx="9">
                  <c:v>0.88231985967841176</c:v>
                </c:pt>
                <c:pt idx="10">
                  <c:v>4.6441356701373664E-3</c:v>
                </c:pt>
                <c:pt idx="11">
                  <c:v>-0.87217434258218041</c:v>
                </c:pt>
                <c:pt idx="12">
                  <c:v>-0.53111650092078133</c:v>
                </c:pt>
                <c:pt idx="13">
                  <c:v>0.18540000731410658</c:v>
                </c:pt>
                <c:pt idx="14">
                  <c:v>2.7883435560904692E-2</c:v>
                </c:pt>
                <c:pt idx="15">
                  <c:v>2.3360626680833843</c:v>
                </c:pt>
                <c:pt idx="16">
                  <c:v>1.6639263749724871</c:v>
                </c:pt>
                <c:pt idx="17">
                  <c:v>-0.12051538068697258</c:v>
                </c:pt>
                <c:pt idx="18">
                  <c:v>-0.55676379462424408</c:v>
                </c:pt>
                <c:pt idx="19">
                  <c:v>-0.69941953268661583</c:v>
                </c:pt>
                <c:pt idx="20">
                  <c:v>-0.94411367507700483</c:v>
                </c:pt>
                <c:pt idx="21">
                  <c:v>-0.61155938186089875</c:v>
                </c:pt>
                <c:pt idx="22">
                  <c:v>5.0817835359649836E-3</c:v>
                </c:pt>
                <c:pt idx="23">
                  <c:v>-0.79043208935339726</c:v>
                </c:pt>
                <c:pt idx="24">
                  <c:v>1.0054152057336971</c:v>
                </c:pt>
                <c:pt idx="25">
                  <c:v>-0.36151898639179847</c:v>
                </c:pt>
                <c:pt idx="26">
                  <c:v>-0.35743655901891186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8A-4818-AB59-43747DC1DCF1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0.53695000000000004</c:v>
              </c:pt>
            </c:numLit>
          </c:xVal>
          <c:yVal>
            <c:numLit>
              <c:formatCode>General</c:formatCode>
              <c:ptCount val="1"/>
              <c:pt idx="0">
                <c:v>-1.0462030341103032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D8A-4818-AB59-43747DC1D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00792"/>
        <c:axId val="1160100072"/>
      </c:scatterChart>
      <c:valAx>
        <c:axId val="1160100792"/>
        <c:scaling>
          <c:orientation val="minMax"/>
          <c:max val="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00072"/>
        <c:crosses val="autoZero"/>
        <c:crossBetween val="midCat"/>
      </c:valAx>
      <c:valAx>
        <c:axId val="1160100072"/>
        <c:scaling>
          <c:orientation val="minMax"/>
          <c:max val="2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007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BHcentral'!$E$104:$E$130</c:f>
              <c:numCache>
                <c:formatCode>0.000</c:formatCode>
                <c:ptCount val="27"/>
                <c:pt idx="0">
                  <c:v>0.52811803701972304</c:v>
                </c:pt>
                <c:pt idx="1">
                  <c:v>0</c:v>
                </c:pt>
                <c:pt idx="2">
                  <c:v>0.10347170368735979</c:v>
                </c:pt>
                <c:pt idx="3">
                  <c:v>0.48800000000000004</c:v>
                </c:pt>
                <c:pt idx="4">
                  <c:v>2.2497724667390795</c:v>
                </c:pt>
                <c:pt idx="5">
                  <c:v>2.9100004590258131</c:v>
                </c:pt>
                <c:pt idx="6">
                  <c:v>0</c:v>
                </c:pt>
                <c:pt idx="7">
                  <c:v>0.69372802201825678</c:v>
                </c:pt>
                <c:pt idx="8">
                  <c:v>1.1882095950007758</c:v>
                </c:pt>
                <c:pt idx="9">
                  <c:v>1.6900471451873833</c:v>
                </c:pt>
                <c:pt idx="10">
                  <c:v>0.89409464622260182</c:v>
                </c:pt>
                <c:pt idx="11">
                  <c:v>0.08</c:v>
                </c:pt>
                <c:pt idx="12">
                  <c:v>0.41173472218216878</c:v>
                </c:pt>
                <c:pt idx="13">
                  <c:v>1.0201218685566951</c:v>
                </c:pt>
                <c:pt idx="14">
                  <c:v>0.85680474418062658</c:v>
                </c:pt>
                <c:pt idx="15">
                  <c:v>2.9525634407422761</c:v>
                </c:pt>
                <c:pt idx="16">
                  <c:v>2.3639351627642977</c:v>
                </c:pt>
                <c:pt idx="17">
                  <c:v>0.71462722752659402</c:v>
                </c:pt>
                <c:pt idx="18">
                  <c:v>0.37</c:v>
                </c:pt>
                <c:pt idx="19">
                  <c:v>0.18</c:v>
                </c:pt>
                <c:pt idx="20">
                  <c:v>0</c:v>
                </c:pt>
                <c:pt idx="21">
                  <c:v>0.33424820881226058</c:v>
                </c:pt>
                <c:pt idx="22">
                  <c:v>0.88188073765182218</c:v>
                </c:pt>
                <c:pt idx="23">
                  <c:v>0.2077966748</c:v>
                </c:pt>
                <c:pt idx="24">
                  <c:v>1.735760820652519</c:v>
                </c:pt>
                <c:pt idx="25">
                  <c:v>0.54673472884611818</c:v>
                </c:pt>
                <c:pt idx="26">
                  <c:v>0.53566458120330851</c:v>
                </c:pt>
              </c:numCache>
            </c:numRef>
          </c:xVal>
          <c:yVal>
            <c:numRef>
              <c:f>'9PFASvsTOC BHcentral'!$H$104:$H$130</c:f>
              <c:numCache>
                <c:formatCode>0.000</c:formatCode>
                <c:ptCount val="27"/>
                <c:pt idx="0">
                  <c:v>-0.4571084952405704</c:v>
                </c:pt>
                <c:pt idx="1">
                  <c:v>-1.0462030341103032</c:v>
                </c:pt>
                <c:pt idx="2">
                  <c:v>-0.94251214023233287</c:v>
                </c:pt>
                <c:pt idx="3">
                  <c:v>-0.50033278698127592</c:v>
                </c:pt>
                <c:pt idx="4">
                  <c:v>1.4910529065975091</c:v>
                </c:pt>
                <c:pt idx="5">
                  <c:v>2.2361927440986462</c:v>
                </c:pt>
                <c:pt idx="6">
                  <c:v>-1.0595526909386561</c:v>
                </c:pt>
                <c:pt idx="7">
                  <c:v>-0.27277570893856901</c:v>
                </c:pt>
                <c:pt idx="8">
                  <c:v>0.28555597839926655</c:v>
                </c:pt>
                <c:pt idx="9">
                  <c:v>0.88231985967841176</c:v>
                </c:pt>
                <c:pt idx="10">
                  <c:v>4.6441356701373664E-3</c:v>
                </c:pt>
                <c:pt idx="11">
                  <c:v>-0.87217434258218041</c:v>
                </c:pt>
                <c:pt idx="12">
                  <c:v>-0.53111650092078133</c:v>
                </c:pt>
                <c:pt idx="13">
                  <c:v>0.18540000731410658</c:v>
                </c:pt>
                <c:pt idx="14">
                  <c:v>2.7883435560904692E-2</c:v>
                </c:pt>
                <c:pt idx="15">
                  <c:v>2.3360626680833843</c:v>
                </c:pt>
                <c:pt idx="16">
                  <c:v>1.6639263749724871</c:v>
                </c:pt>
                <c:pt idx="17">
                  <c:v>-0.12051538068697258</c:v>
                </c:pt>
                <c:pt idx="18">
                  <c:v>-0.55676379462424408</c:v>
                </c:pt>
                <c:pt idx="19">
                  <c:v>-0.69941953268661583</c:v>
                </c:pt>
                <c:pt idx="20">
                  <c:v>-0.94411367507700483</c:v>
                </c:pt>
                <c:pt idx="21">
                  <c:v>-0.61155938186089875</c:v>
                </c:pt>
                <c:pt idx="22">
                  <c:v>5.0817835359649836E-3</c:v>
                </c:pt>
                <c:pt idx="23">
                  <c:v>-0.79043208935339726</c:v>
                </c:pt>
                <c:pt idx="24">
                  <c:v>1.0054152057336971</c:v>
                </c:pt>
                <c:pt idx="25">
                  <c:v>-0.36151898639179847</c:v>
                </c:pt>
                <c:pt idx="26">
                  <c:v>-0.35743655901891186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71-4BF4-8B6B-F190B083F27C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-1.0462030341103032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C71-4BF4-8B6B-F190B083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865144"/>
        <c:axId val="843864064"/>
      </c:scatterChart>
      <c:valAx>
        <c:axId val="843865144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3864064"/>
        <c:crosses val="autoZero"/>
        <c:crossBetween val="midCat"/>
      </c:valAx>
      <c:valAx>
        <c:axId val="843864064"/>
        <c:scaling>
          <c:orientation val="minMax"/>
          <c:max val="2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386514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BHcentral'!$F$104:$F$130</c:f>
              <c:numCache>
                <c:formatCode>0.000</c:formatCode>
                <c:ptCount val="27"/>
                <c:pt idx="0">
                  <c:v>0.93500556053361406</c:v>
                </c:pt>
                <c:pt idx="1">
                  <c:v>0.93126022831368838</c:v>
                </c:pt>
                <c:pt idx="2">
                  <c:v>0.94243320760577154</c:v>
                </c:pt>
                <c:pt idx="3">
                  <c:v>0.93336290781573295</c:v>
                </c:pt>
                <c:pt idx="4">
                  <c:v>0.92253652404596487</c:v>
                </c:pt>
                <c:pt idx="5">
                  <c:v>0.91949068460743866</c:v>
                </c:pt>
                <c:pt idx="6">
                  <c:v>0.94314320328178669</c:v>
                </c:pt>
                <c:pt idx="7">
                  <c:v>0.93653478198964646</c:v>
                </c:pt>
                <c:pt idx="8">
                  <c:v>0.93402669075543943</c:v>
                </c:pt>
                <c:pt idx="9">
                  <c:v>0.90466479856804727</c:v>
                </c:pt>
                <c:pt idx="10">
                  <c:v>0.8899607461061968</c:v>
                </c:pt>
                <c:pt idx="11">
                  <c:v>0.85635148333625299</c:v>
                </c:pt>
                <c:pt idx="12">
                  <c:v>0.8844992409060809</c:v>
                </c:pt>
                <c:pt idx="13">
                  <c:v>0.85509113598238007</c:v>
                </c:pt>
                <c:pt idx="14">
                  <c:v>0.83198476782804376</c:v>
                </c:pt>
                <c:pt idx="15">
                  <c:v>0.8731561147212249</c:v>
                </c:pt>
                <c:pt idx="16">
                  <c:v>0.88281877776758377</c:v>
                </c:pt>
                <c:pt idx="17">
                  <c:v>0.82190198899706057</c:v>
                </c:pt>
                <c:pt idx="18">
                  <c:v>0.86559403059798756</c:v>
                </c:pt>
                <c:pt idx="19">
                  <c:v>0.80257666290434293</c:v>
                </c:pt>
                <c:pt idx="20">
                  <c:v>0.84038708352052971</c:v>
                </c:pt>
                <c:pt idx="21">
                  <c:v>0.8786176199213408</c:v>
                </c:pt>
                <c:pt idx="22">
                  <c:v>0.87735727256746787</c:v>
                </c:pt>
                <c:pt idx="23">
                  <c:v>0.91138665112203598</c:v>
                </c:pt>
                <c:pt idx="24">
                  <c:v>0.84080719930515402</c:v>
                </c:pt>
                <c:pt idx="25">
                  <c:v>0.86853484109035761</c:v>
                </c:pt>
                <c:pt idx="26">
                  <c:v>0.85383078862850725</c:v>
                </c:pt>
              </c:numCache>
            </c:numRef>
          </c:xVal>
          <c:yVal>
            <c:numRef>
              <c:f>'9PFASvsTOC BHcentral'!$H$104:$H$130</c:f>
              <c:numCache>
                <c:formatCode>0.000</c:formatCode>
                <c:ptCount val="27"/>
                <c:pt idx="0">
                  <c:v>-0.4571084952405704</c:v>
                </c:pt>
                <c:pt idx="1">
                  <c:v>-1.0462030341103032</c:v>
                </c:pt>
                <c:pt idx="2">
                  <c:v>-0.94251214023233287</c:v>
                </c:pt>
                <c:pt idx="3">
                  <c:v>-0.50033278698127592</c:v>
                </c:pt>
                <c:pt idx="4">
                  <c:v>1.4910529065975091</c:v>
                </c:pt>
                <c:pt idx="5">
                  <c:v>2.2361927440986462</c:v>
                </c:pt>
                <c:pt idx="6">
                  <c:v>-1.0595526909386561</c:v>
                </c:pt>
                <c:pt idx="7">
                  <c:v>-0.27277570893856901</c:v>
                </c:pt>
                <c:pt idx="8">
                  <c:v>0.28555597839926655</c:v>
                </c:pt>
                <c:pt idx="9">
                  <c:v>0.88231985967841176</c:v>
                </c:pt>
                <c:pt idx="10">
                  <c:v>4.6441356701373664E-3</c:v>
                </c:pt>
                <c:pt idx="11">
                  <c:v>-0.87217434258218041</c:v>
                </c:pt>
                <c:pt idx="12">
                  <c:v>-0.53111650092078133</c:v>
                </c:pt>
                <c:pt idx="13">
                  <c:v>0.18540000731410658</c:v>
                </c:pt>
                <c:pt idx="14">
                  <c:v>2.7883435560904692E-2</c:v>
                </c:pt>
                <c:pt idx="15">
                  <c:v>2.3360626680833843</c:v>
                </c:pt>
                <c:pt idx="16">
                  <c:v>1.6639263749724871</c:v>
                </c:pt>
                <c:pt idx="17">
                  <c:v>-0.12051538068697258</c:v>
                </c:pt>
                <c:pt idx="18">
                  <c:v>-0.55676379462424408</c:v>
                </c:pt>
                <c:pt idx="19">
                  <c:v>-0.69941953268661583</c:v>
                </c:pt>
                <c:pt idx="20">
                  <c:v>-0.94411367507700483</c:v>
                </c:pt>
                <c:pt idx="21">
                  <c:v>-0.61155938186089875</c:v>
                </c:pt>
                <c:pt idx="22">
                  <c:v>5.0817835359649836E-3</c:v>
                </c:pt>
                <c:pt idx="23">
                  <c:v>-0.79043208935339726</c:v>
                </c:pt>
                <c:pt idx="24">
                  <c:v>1.0054152057336971</c:v>
                </c:pt>
                <c:pt idx="25">
                  <c:v>-0.36151898639179847</c:v>
                </c:pt>
                <c:pt idx="26">
                  <c:v>-0.35743655901891186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62-441C-AB4D-2937395EE3D5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0.93126022831368838</c:v>
              </c:pt>
            </c:numLit>
          </c:xVal>
          <c:yVal>
            <c:numLit>
              <c:formatCode>General</c:formatCode>
              <c:ptCount val="1"/>
              <c:pt idx="0">
                <c:v>-1.0462030341103032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662-441C-AB4D-2937395EE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99712"/>
        <c:axId val="1160103672"/>
      </c:scatterChart>
      <c:valAx>
        <c:axId val="1160099712"/>
        <c:scaling>
          <c:orientation val="minMax"/>
          <c:max val="0.96000000000000019"/>
          <c:min val="0.8000000000000001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03672"/>
        <c:crosses val="autoZero"/>
        <c:crossBetween val="midCat"/>
      </c:valAx>
      <c:valAx>
        <c:axId val="1160103672"/>
        <c:scaling>
          <c:orientation val="minMax"/>
          <c:max val="2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997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BHcentral'!$F$104:$F$130</c:f>
              <c:numCache>
                <c:formatCode>0.000</c:formatCode>
                <c:ptCount val="27"/>
                <c:pt idx="0">
                  <c:v>0.93500556053361406</c:v>
                </c:pt>
                <c:pt idx="1">
                  <c:v>0.93126022831368838</c:v>
                </c:pt>
                <c:pt idx="2">
                  <c:v>0.94243320760577154</c:v>
                </c:pt>
                <c:pt idx="3">
                  <c:v>0.93336290781573295</c:v>
                </c:pt>
                <c:pt idx="4">
                  <c:v>0.92253652404596487</c:v>
                </c:pt>
                <c:pt idx="5">
                  <c:v>0.91949068460743866</c:v>
                </c:pt>
                <c:pt idx="6">
                  <c:v>0.94314320328178669</c:v>
                </c:pt>
                <c:pt idx="7">
                  <c:v>0.93653478198964646</c:v>
                </c:pt>
                <c:pt idx="8">
                  <c:v>0.93402669075543943</c:v>
                </c:pt>
                <c:pt idx="9">
                  <c:v>0.90466479856804727</c:v>
                </c:pt>
                <c:pt idx="10">
                  <c:v>0.8899607461061968</c:v>
                </c:pt>
                <c:pt idx="11">
                  <c:v>0.85635148333625299</c:v>
                </c:pt>
                <c:pt idx="12">
                  <c:v>0.8844992409060809</c:v>
                </c:pt>
                <c:pt idx="13">
                  <c:v>0.85509113598238007</c:v>
                </c:pt>
                <c:pt idx="14">
                  <c:v>0.83198476782804376</c:v>
                </c:pt>
                <c:pt idx="15">
                  <c:v>0.8731561147212249</c:v>
                </c:pt>
                <c:pt idx="16">
                  <c:v>0.88281877776758377</c:v>
                </c:pt>
                <c:pt idx="17">
                  <c:v>0.82190198899706057</c:v>
                </c:pt>
                <c:pt idx="18">
                  <c:v>0.86559403059798756</c:v>
                </c:pt>
                <c:pt idx="19">
                  <c:v>0.80257666290434293</c:v>
                </c:pt>
                <c:pt idx="20">
                  <c:v>0.84038708352052971</c:v>
                </c:pt>
                <c:pt idx="21">
                  <c:v>0.8786176199213408</c:v>
                </c:pt>
                <c:pt idx="22">
                  <c:v>0.87735727256746787</c:v>
                </c:pt>
                <c:pt idx="23">
                  <c:v>0.91138665112203598</c:v>
                </c:pt>
                <c:pt idx="24">
                  <c:v>0.84080719930515402</c:v>
                </c:pt>
                <c:pt idx="25">
                  <c:v>0.86853484109035761</c:v>
                </c:pt>
                <c:pt idx="26">
                  <c:v>0.85383078862850725</c:v>
                </c:pt>
              </c:numCache>
            </c:numRef>
          </c:xVal>
          <c:yVal>
            <c:numRef>
              <c:f>'9PFASvsTOC BHcentral'!$E$104:$E$130</c:f>
              <c:numCache>
                <c:formatCode>0.000</c:formatCode>
                <c:ptCount val="27"/>
                <c:pt idx="0">
                  <c:v>0.52811803701972304</c:v>
                </c:pt>
                <c:pt idx="1">
                  <c:v>0</c:v>
                </c:pt>
                <c:pt idx="2">
                  <c:v>0.10347170368735979</c:v>
                </c:pt>
                <c:pt idx="3">
                  <c:v>0.48800000000000004</c:v>
                </c:pt>
                <c:pt idx="4">
                  <c:v>2.2497724667390795</c:v>
                </c:pt>
                <c:pt idx="5">
                  <c:v>2.9100004590258131</c:v>
                </c:pt>
                <c:pt idx="6">
                  <c:v>0</c:v>
                </c:pt>
                <c:pt idx="7">
                  <c:v>0.69372802201825678</c:v>
                </c:pt>
                <c:pt idx="8">
                  <c:v>1.1882095950007758</c:v>
                </c:pt>
                <c:pt idx="9">
                  <c:v>1.6900471451873833</c:v>
                </c:pt>
                <c:pt idx="10">
                  <c:v>0.89409464622260182</c:v>
                </c:pt>
                <c:pt idx="11">
                  <c:v>0.08</c:v>
                </c:pt>
                <c:pt idx="12">
                  <c:v>0.41173472218216878</c:v>
                </c:pt>
                <c:pt idx="13">
                  <c:v>1.0201218685566951</c:v>
                </c:pt>
                <c:pt idx="14">
                  <c:v>0.85680474418062658</c:v>
                </c:pt>
                <c:pt idx="15">
                  <c:v>2.9525634407422761</c:v>
                </c:pt>
                <c:pt idx="16">
                  <c:v>2.3639351627642977</c:v>
                </c:pt>
                <c:pt idx="17">
                  <c:v>0.71462722752659402</c:v>
                </c:pt>
                <c:pt idx="18">
                  <c:v>0.37</c:v>
                </c:pt>
                <c:pt idx="19">
                  <c:v>0.18</c:v>
                </c:pt>
                <c:pt idx="20">
                  <c:v>0</c:v>
                </c:pt>
                <c:pt idx="21">
                  <c:v>0.33424820881226058</c:v>
                </c:pt>
                <c:pt idx="22">
                  <c:v>0.88188073765182218</c:v>
                </c:pt>
                <c:pt idx="23">
                  <c:v>0.2077966748</c:v>
                </c:pt>
                <c:pt idx="24">
                  <c:v>1.735760820652519</c:v>
                </c:pt>
                <c:pt idx="25">
                  <c:v>0.54673472884611818</c:v>
                </c:pt>
                <c:pt idx="26">
                  <c:v>0.53566458120330851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86-444C-A741-534C3E3F931F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0.93126022831368838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86-444C-A741-534C3E3F931F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BHcentral'!xdata9</c:f>
              <c:numCache>
                <c:formatCode>General</c:formatCode>
                <c:ptCount val="70"/>
                <c:pt idx="0">
                  <c:v>0.79695400130000005</c:v>
                </c:pt>
                <c:pt idx="1">
                  <c:v>0.80180643380000005</c:v>
                </c:pt>
                <c:pt idx="2">
                  <c:v>0.80665886630000005</c:v>
                </c:pt>
                <c:pt idx="3">
                  <c:v>0.81151129880000006</c:v>
                </c:pt>
                <c:pt idx="4">
                  <c:v>0.81636373130000006</c:v>
                </c:pt>
                <c:pt idx="5">
                  <c:v>0.82121616380000007</c:v>
                </c:pt>
                <c:pt idx="6">
                  <c:v>0.82606859630000007</c:v>
                </c:pt>
                <c:pt idx="7">
                  <c:v>0.83092102880000007</c:v>
                </c:pt>
                <c:pt idx="8">
                  <c:v>0.83577346130000008</c:v>
                </c:pt>
                <c:pt idx="9">
                  <c:v>0.84062589380000008</c:v>
                </c:pt>
                <c:pt idx="10">
                  <c:v>0.84547832630000008</c:v>
                </c:pt>
                <c:pt idx="11">
                  <c:v>0.85033075880000009</c:v>
                </c:pt>
                <c:pt idx="12">
                  <c:v>0.85518319130000009</c:v>
                </c:pt>
                <c:pt idx="13">
                  <c:v>0.86003562380000009</c:v>
                </c:pt>
                <c:pt idx="14">
                  <c:v>0.8648880563000001</c:v>
                </c:pt>
                <c:pt idx="15">
                  <c:v>0.86974048879999999</c:v>
                </c:pt>
                <c:pt idx="16">
                  <c:v>0.8745929213000001</c:v>
                </c:pt>
                <c:pt idx="17">
                  <c:v>0.8794453538</c:v>
                </c:pt>
                <c:pt idx="18">
                  <c:v>0.88429778630000011</c:v>
                </c:pt>
                <c:pt idx="19">
                  <c:v>0.8891502188</c:v>
                </c:pt>
                <c:pt idx="20">
                  <c:v>0.89400265130000001</c:v>
                </c:pt>
                <c:pt idx="21">
                  <c:v>0.89885508380000001</c:v>
                </c:pt>
                <c:pt idx="22">
                  <c:v>0.90370751630000001</c:v>
                </c:pt>
                <c:pt idx="23">
                  <c:v>0.90855994880000002</c:v>
                </c:pt>
                <c:pt idx="24">
                  <c:v>0.91341238130000002</c:v>
                </c:pt>
                <c:pt idx="25">
                  <c:v>0.91826481380000002</c:v>
                </c:pt>
                <c:pt idx="26">
                  <c:v>0.92311724630000003</c:v>
                </c:pt>
                <c:pt idx="27">
                  <c:v>0.92796967880000003</c:v>
                </c:pt>
                <c:pt idx="28">
                  <c:v>0.93282211130000003</c:v>
                </c:pt>
                <c:pt idx="29">
                  <c:v>0.93767454380000004</c:v>
                </c:pt>
                <c:pt idx="30">
                  <c:v>0.94252697630000004</c:v>
                </c:pt>
                <c:pt idx="31">
                  <c:v>0.94737940880000004</c:v>
                </c:pt>
                <c:pt idx="32">
                  <c:v>0.95223184130000005</c:v>
                </c:pt>
                <c:pt idx="33">
                  <c:v>0.95708427380000005</c:v>
                </c:pt>
                <c:pt idx="34">
                  <c:v>0.96193670630000006</c:v>
                </c:pt>
                <c:pt idx="35">
                  <c:v>0.96678913880000006</c:v>
                </c:pt>
                <c:pt idx="36">
                  <c:v>0.97164157130000006</c:v>
                </c:pt>
                <c:pt idx="37">
                  <c:v>0.97649400380000007</c:v>
                </c:pt>
                <c:pt idx="38">
                  <c:v>0.98134643630000007</c:v>
                </c:pt>
                <c:pt idx="39">
                  <c:v>0.98619886880000007</c:v>
                </c:pt>
                <c:pt idx="40">
                  <c:v>0.99105130130000008</c:v>
                </c:pt>
                <c:pt idx="41">
                  <c:v>0.99590373380000008</c:v>
                </c:pt>
                <c:pt idx="42">
                  <c:v>1.0007561663</c:v>
                </c:pt>
                <c:pt idx="43">
                  <c:v>1.0056085988000001</c:v>
                </c:pt>
                <c:pt idx="44">
                  <c:v>1.0104610313</c:v>
                </c:pt>
                <c:pt idx="45">
                  <c:v>1.0153134638000001</c:v>
                </c:pt>
                <c:pt idx="46">
                  <c:v>1.0201658963</c:v>
                </c:pt>
                <c:pt idx="47">
                  <c:v>1.0250183288000001</c:v>
                </c:pt>
                <c:pt idx="48">
                  <c:v>1.0298707613</c:v>
                </c:pt>
                <c:pt idx="49">
                  <c:v>1.0347231938000001</c:v>
                </c:pt>
                <c:pt idx="50">
                  <c:v>1.0395756263</c:v>
                </c:pt>
                <c:pt idx="51">
                  <c:v>1.0444280588000001</c:v>
                </c:pt>
                <c:pt idx="52">
                  <c:v>1.0492804913</c:v>
                </c:pt>
                <c:pt idx="53">
                  <c:v>1.0541329238000001</c:v>
                </c:pt>
                <c:pt idx="54">
                  <c:v>1.0589853563</c:v>
                </c:pt>
                <c:pt idx="55">
                  <c:v>1.0638377888000001</c:v>
                </c:pt>
                <c:pt idx="56">
                  <c:v>1.0686902213</c:v>
                </c:pt>
                <c:pt idx="57">
                  <c:v>1.0735426538000001</c:v>
                </c:pt>
                <c:pt idx="58">
                  <c:v>1.0783950863</c:v>
                </c:pt>
                <c:pt idx="59">
                  <c:v>1.0832475187999999</c:v>
                </c:pt>
                <c:pt idx="60">
                  <c:v>1.0880999513</c:v>
                </c:pt>
                <c:pt idx="61">
                  <c:v>1.0929523838000001</c:v>
                </c:pt>
                <c:pt idx="62">
                  <c:v>1.0978048163</c:v>
                </c:pt>
                <c:pt idx="63">
                  <c:v>1.1026572487999999</c:v>
                </c:pt>
                <c:pt idx="64">
                  <c:v>1.1075096813</c:v>
                </c:pt>
                <c:pt idx="65">
                  <c:v>1.1123621138000002</c:v>
                </c:pt>
                <c:pt idx="66">
                  <c:v>1.1172145463000001</c:v>
                </c:pt>
                <c:pt idx="67">
                  <c:v>1.1220669787999999</c:v>
                </c:pt>
                <c:pt idx="68">
                  <c:v>1.1269194113000001</c:v>
                </c:pt>
                <c:pt idx="69">
                  <c:v>1.1317718438000002</c:v>
                </c:pt>
              </c:numCache>
            </c:numRef>
          </c:xVal>
          <c:yVal>
            <c:numRef>
              <c:f>'9PFASvsTOC BHcentral'!ydata10</c:f>
              <c:numCache>
                <c:formatCode>General</c:formatCode>
                <c:ptCount val="70"/>
                <c:pt idx="0">
                  <c:v>-1.0703155397951871</c:v>
                </c:pt>
                <c:pt idx="1">
                  <c:v>-1.0654246650663293</c:v>
                </c:pt>
                <c:pt idx="2">
                  <c:v>-1.0605359291306438</c:v>
                </c:pt>
                <c:pt idx="3">
                  <c:v>-1.0556493321128855</c:v>
                </c:pt>
                <c:pt idx="4">
                  <c:v>-1.0507648741304672</c:v>
                </c:pt>
                <c:pt idx="5">
                  <c:v>-1.0458825552934585</c:v>
                </c:pt>
                <c:pt idx="6">
                  <c:v>-1.0410023757045841</c:v>
                </c:pt>
                <c:pt idx="7">
                  <c:v>-1.0361243354592209</c:v>
                </c:pt>
                <c:pt idx="8">
                  <c:v>-1.0312484346453978</c:v>
                </c:pt>
                <c:pt idx="9">
                  <c:v>-1.0263746733437933</c:v>
                </c:pt>
                <c:pt idx="10">
                  <c:v>-1.0215030516277332</c:v>
                </c:pt>
                <c:pt idx="11">
                  <c:v>-1.0166335695631923</c:v>
                </c:pt>
                <c:pt idx="12">
                  <c:v>-1.0117662272087904</c:v>
                </c:pt>
                <c:pt idx="13">
                  <c:v>-1.0069010246157926</c:v>
                </c:pt>
                <c:pt idx="14">
                  <c:v>-1.0020379618281068</c:v>
                </c:pt>
                <c:pt idx="15">
                  <c:v>-0.99717703888228693</c:v>
                </c:pt>
                <c:pt idx="16">
                  <c:v>-0.99231825580752675</c:v>
                </c:pt>
                <c:pt idx="17">
                  <c:v>-0.98746161262566412</c:v>
                </c:pt>
                <c:pt idx="18">
                  <c:v>-0.98260710935117812</c:v>
                </c:pt>
                <c:pt idx="19">
                  <c:v>-0.97775474599118994</c:v>
                </c:pt>
                <c:pt idx="20">
                  <c:v>-0.97290452254546145</c:v>
                </c:pt>
                <c:pt idx="21">
                  <c:v>-0.96805643900639615</c:v>
                </c:pt>
                <c:pt idx="22">
                  <c:v>-0.96321049535903958</c:v>
                </c:pt>
                <c:pt idx="23">
                  <c:v>-0.95836669158107934</c:v>
                </c:pt>
                <c:pt idx="24">
                  <c:v>-0.9535250276428443</c:v>
                </c:pt>
                <c:pt idx="25">
                  <c:v>-0.94868550350730696</c:v>
                </c:pt>
                <c:pt idx="26">
                  <c:v>-0.94384811913008304</c:v>
                </c:pt>
                <c:pt idx="27">
                  <c:v>-0.93901287445943193</c:v>
                </c:pt>
                <c:pt idx="28">
                  <c:v>-0.93417976943625936</c:v>
                </c:pt>
                <c:pt idx="29">
                  <c:v>-0.92934880399411601</c:v>
                </c:pt>
                <c:pt idx="30">
                  <c:v>-0.92451997805919917</c:v>
                </c:pt>
                <c:pt idx="31">
                  <c:v>-0.91969329155035617</c:v>
                </c:pt>
                <c:pt idx="32">
                  <c:v>-0.91486874437908361</c:v>
                </c:pt>
                <c:pt idx="33">
                  <c:v>-0.91004633644952904</c:v>
                </c:pt>
                <c:pt idx="34">
                  <c:v>-0.90522606765849345</c:v>
                </c:pt>
                <c:pt idx="35">
                  <c:v>-0.90040793789543261</c:v>
                </c:pt>
                <c:pt idx="36">
                  <c:v>-0.89559194704245926</c:v>
                </c:pt>
                <c:pt idx="37">
                  <c:v>-0.89077809497434468</c:v>
                </c:pt>
                <c:pt idx="38">
                  <c:v>-0.88596638155852003</c:v>
                </c:pt>
                <c:pt idx="39">
                  <c:v>-0.88115680665508189</c:v>
                </c:pt>
                <c:pt idx="40">
                  <c:v>-0.87634937011679026</c:v>
                </c:pt>
                <c:pt idx="41">
                  <c:v>-0.87154407178907434</c:v>
                </c:pt>
                <c:pt idx="42">
                  <c:v>-0.86674091151003396</c:v>
                </c:pt>
                <c:pt idx="43">
                  <c:v>-0.86193988911044173</c:v>
                </c:pt>
                <c:pt idx="44">
                  <c:v>-0.85714100441374841</c:v>
                </c:pt>
                <c:pt idx="45">
                  <c:v>-0.85234425723608176</c:v>
                </c:pt>
                <c:pt idx="46">
                  <c:v>-0.84754964738625427</c:v>
                </c:pt>
                <c:pt idx="47">
                  <c:v>-0.84275717466576361</c:v>
                </c:pt>
                <c:pt idx="48">
                  <c:v>-0.83796683886879642</c:v>
                </c:pt>
                <c:pt idx="49">
                  <c:v>-0.83317863978223272</c:v>
                </c:pt>
                <c:pt idx="50">
                  <c:v>-0.82839257718564885</c:v>
                </c:pt>
                <c:pt idx="51">
                  <c:v>-0.82360865085132029</c:v>
                </c:pt>
                <c:pt idx="52">
                  <c:v>-0.81882686054422904</c:v>
                </c:pt>
                <c:pt idx="53">
                  <c:v>-0.81404720602206337</c:v>
                </c:pt>
                <c:pt idx="54">
                  <c:v>-0.80926968703522384</c:v>
                </c:pt>
                <c:pt idx="55">
                  <c:v>-0.80449430332682881</c:v>
                </c:pt>
                <c:pt idx="56">
                  <c:v>-0.79972105463271714</c:v>
                </c:pt>
                <c:pt idx="57">
                  <c:v>-0.79494994068145286</c:v>
                </c:pt>
                <c:pt idx="58">
                  <c:v>-0.79018096119433046</c:v>
                </c:pt>
                <c:pt idx="59">
                  <c:v>-0.78541411588537891</c:v>
                </c:pt>
                <c:pt idx="60">
                  <c:v>-0.78064940446136788</c:v>
                </c:pt>
                <c:pt idx="61">
                  <c:v>-0.77588682662181085</c:v>
                </c:pt>
                <c:pt idx="62">
                  <c:v>-0.77112638205897266</c:v>
                </c:pt>
                <c:pt idx="63">
                  <c:v>-0.76636807045787148</c:v>
                </c:pt>
                <c:pt idx="64">
                  <c:v>-0.7616118914962875</c:v>
                </c:pt>
                <c:pt idx="65">
                  <c:v>-0.75685784484476626</c:v>
                </c:pt>
                <c:pt idx="66">
                  <c:v>-0.75210593016662597</c:v>
                </c:pt>
                <c:pt idx="67">
                  <c:v>-0.74735614711796106</c:v>
                </c:pt>
                <c:pt idx="68">
                  <c:v>-0.74260849534764972</c:v>
                </c:pt>
                <c:pt idx="69">
                  <c:v>-0.73786297449736016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86-444C-A741-534C3E3F931F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BHcentral'!xdata11</c:f>
              <c:numCache>
                <c:formatCode>General</c:formatCode>
                <c:ptCount val="70"/>
                <c:pt idx="0">
                  <c:v>0.64206133030000001</c:v>
                </c:pt>
                <c:pt idx="1">
                  <c:v>0.64915858410000005</c:v>
                </c:pt>
                <c:pt idx="2">
                  <c:v>0.65625583789999997</c:v>
                </c:pt>
                <c:pt idx="3">
                  <c:v>0.66335309170000001</c:v>
                </c:pt>
                <c:pt idx="4">
                  <c:v>0.67045034550000004</c:v>
                </c:pt>
                <c:pt idx="5">
                  <c:v>0.67754759929999997</c:v>
                </c:pt>
                <c:pt idx="6">
                  <c:v>0.68464485310000001</c:v>
                </c:pt>
                <c:pt idx="7">
                  <c:v>0.69174210690000004</c:v>
                </c:pt>
                <c:pt idx="8">
                  <c:v>0.69883936069999997</c:v>
                </c:pt>
                <c:pt idx="9">
                  <c:v>0.7059366145</c:v>
                </c:pt>
                <c:pt idx="10">
                  <c:v>0.71303386830000004</c:v>
                </c:pt>
                <c:pt idx="11">
                  <c:v>0.72013112209999997</c:v>
                </c:pt>
                <c:pt idx="12">
                  <c:v>0.7272283759</c:v>
                </c:pt>
                <c:pt idx="13">
                  <c:v>0.73432562970000004</c:v>
                </c:pt>
                <c:pt idx="14">
                  <c:v>0.74142288349999996</c:v>
                </c:pt>
                <c:pt idx="15">
                  <c:v>0.7485201373</c:v>
                </c:pt>
                <c:pt idx="16">
                  <c:v>0.75561739110000004</c:v>
                </c:pt>
                <c:pt idx="17">
                  <c:v>0.76271464489999996</c:v>
                </c:pt>
                <c:pt idx="18">
                  <c:v>0.7698118987</c:v>
                </c:pt>
                <c:pt idx="19">
                  <c:v>0.77690915250000003</c:v>
                </c:pt>
                <c:pt idx="20">
                  <c:v>0.78400640630000007</c:v>
                </c:pt>
                <c:pt idx="21">
                  <c:v>0.79110366009999999</c:v>
                </c:pt>
                <c:pt idx="22">
                  <c:v>0.79820091390000003</c:v>
                </c:pt>
                <c:pt idx="23">
                  <c:v>0.80529816769999996</c:v>
                </c:pt>
                <c:pt idx="24">
                  <c:v>0.81239542149999999</c:v>
                </c:pt>
                <c:pt idx="25">
                  <c:v>0.81949267530000003</c:v>
                </c:pt>
                <c:pt idx="26">
                  <c:v>0.82658992910000006</c:v>
                </c:pt>
                <c:pt idx="27">
                  <c:v>0.83368718289999999</c:v>
                </c:pt>
                <c:pt idx="28">
                  <c:v>0.84078443670000003</c:v>
                </c:pt>
                <c:pt idx="29">
                  <c:v>0.84788169049999995</c:v>
                </c:pt>
                <c:pt idx="30">
                  <c:v>0.85497894429999999</c:v>
                </c:pt>
                <c:pt idx="31">
                  <c:v>0.86207619810000002</c:v>
                </c:pt>
                <c:pt idx="32">
                  <c:v>0.86917345190000006</c:v>
                </c:pt>
                <c:pt idx="33">
                  <c:v>0.87627070569999999</c:v>
                </c:pt>
                <c:pt idx="34">
                  <c:v>0.88336795950000002</c:v>
                </c:pt>
                <c:pt idx="35">
                  <c:v>0.89046521329999995</c:v>
                </c:pt>
                <c:pt idx="36">
                  <c:v>0.89756246709999998</c:v>
                </c:pt>
                <c:pt idx="37">
                  <c:v>0.90465972090000002</c:v>
                </c:pt>
                <c:pt idx="38">
                  <c:v>0.91175697470000006</c:v>
                </c:pt>
                <c:pt idx="39">
                  <c:v>0.91885422849999998</c:v>
                </c:pt>
                <c:pt idx="40">
                  <c:v>0.92595148230000002</c:v>
                </c:pt>
                <c:pt idx="41">
                  <c:v>0.93304873609999994</c:v>
                </c:pt>
                <c:pt idx="42">
                  <c:v>0.94014598989999998</c:v>
                </c:pt>
                <c:pt idx="43">
                  <c:v>0.94724324370000001</c:v>
                </c:pt>
                <c:pt idx="44">
                  <c:v>0.95434049750000005</c:v>
                </c:pt>
                <c:pt idx="45">
                  <c:v>0.96143775129999998</c:v>
                </c:pt>
                <c:pt idx="46">
                  <c:v>0.96853500510000001</c:v>
                </c:pt>
                <c:pt idx="47">
                  <c:v>0.97563225889999994</c:v>
                </c:pt>
                <c:pt idx="48">
                  <c:v>0.98272951269999997</c:v>
                </c:pt>
                <c:pt idx="49">
                  <c:v>0.98982676650000001</c:v>
                </c:pt>
                <c:pt idx="50">
                  <c:v>0.99692402030000005</c:v>
                </c:pt>
                <c:pt idx="51">
                  <c:v>1.0040212741000001</c:v>
                </c:pt>
                <c:pt idx="52">
                  <c:v>1.0111185278999999</c:v>
                </c:pt>
                <c:pt idx="53">
                  <c:v>1.0182157816999999</c:v>
                </c:pt>
                <c:pt idx="54">
                  <c:v>1.0253130355</c:v>
                </c:pt>
                <c:pt idx="55">
                  <c:v>1.0324102893</c:v>
                </c:pt>
                <c:pt idx="56">
                  <c:v>1.0395075431</c:v>
                </c:pt>
                <c:pt idx="57">
                  <c:v>1.0466047969000001</c:v>
                </c:pt>
                <c:pt idx="58">
                  <c:v>1.0537020507000001</c:v>
                </c:pt>
                <c:pt idx="59">
                  <c:v>1.0607993044999999</c:v>
                </c:pt>
                <c:pt idx="60">
                  <c:v>1.0678965583</c:v>
                </c:pt>
                <c:pt idx="61">
                  <c:v>1.0749938121</c:v>
                </c:pt>
                <c:pt idx="62">
                  <c:v>1.0820910659</c:v>
                </c:pt>
                <c:pt idx="63">
                  <c:v>1.0891883197000001</c:v>
                </c:pt>
                <c:pt idx="64">
                  <c:v>1.0962855734999999</c:v>
                </c:pt>
                <c:pt idx="65">
                  <c:v>1.1033828272999999</c:v>
                </c:pt>
                <c:pt idx="66">
                  <c:v>1.1104800811</c:v>
                </c:pt>
                <c:pt idx="67">
                  <c:v>1.1175773349</c:v>
                </c:pt>
                <c:pt idx="68">
                  <c:v>1.1246745887</c:v>
                </c:pt>
                <c:pt idx="69">
                  <c:v>1.1317718425000001</c:v>
                </c:pt>
              </c:numCache>
            </c:numRef>
          </c:xVal>
          <c:yVal>
            <c:numRef>
              <c:f>'9PFASvsTOC BHcentral'!ydata12</c:f>
              <c:numCache>
                <c:formatCode>General</c:formatCode>
                <c:ptCount val="70"/>
                <c:pt idx="0">
                  <c:v>2.5116806224466304</c:v>
                </c:pt>
                <c:pt idx="1">
                  <c:v>2.518622675055747</c:v>
                </c:pt>
                <c:pt idx="2">
                  <c:v>2.5255692867022215</c:v>
                </c:pt>
                <c:pt idx="3">
                  <c:v>2.5325204584883374</c:v>
                </c:pt>
                <c:pt idx="4">
                  <c:v>2.5394761914833475</c:v>
                </c:pt>
                <c:pt idx="5">
                  <c:v>2.5464364867234384</c:v>
                </c:pt>
                <c:pt idx="6">
                  <c:v>2.553401345211693</c:v>
                </c:pt>
                <c:pt idx="7">
                  <c:v>2.5603707679180507</c:v>
                </c:pt>
                <c:pt idx="8">
                  <c:v>2.5673447557792746</c:v>
                </c:pt>
                <c:pt idx="9">
                  <c:v>2.5743233096989169</c:v>
                </c:pt>
                <c:pt idx="10">
                  <c:v>2.5813064305472846</c:v>
                </c:pt>
                <c:pt idx="11">
                  <c:v>2.5882941191614099</c:v>
                </c:pt>
                <c:pt idx="12">
                  <c:v>2.5952863763450167</c:v>
                </c:pt>
                <c:pt idx="13">
                  <c:v>2.6022832028684943</c:v>
                </c:pt>
                <c:pt idx="14">
                  <c:v>2.6092845994688654</c:v>
                </c:pt>
                <c:pt idx="15">
                  <c:v>2.6162905668497647</c:v>
                </c:pt>
                <c:pt idx="16">
                  <c:v>2.6233011056814064</c:v>
                </c:pt>
                <c:pt idx="17">
                  <c:v>2.6303162166005642</c:v>
                </c:pt>
                <c:pt idx="18">
                  <c:v>2.6373359002105472</c:v>
                </c:pt>
                <c:pt idx="19">
                  <c:v>2.6443601570811763</c:v>
                </c:pt>
                <c:pt idx="20">
                  <c:v>2.6513889877487653</c:v>
                </c:pt>
                <c:pt idx="21">
                  <c:v>2.658422392716099</c:v>
                </c:pt>
                <c:pt idx="22">
                  <c:v>2.6654603724524168</c:v>
                </c:pt>
                <c:pt idx="23">
                  <c:v>2.6725029273933942</c:v>
                </c:pt>
                <c:pt idx="24">
                  <c:v>2.6795500579411273</c:v>
                </c:pt>
                <c:pt idx="25">
                  <c:v>2.6866017644641174</c:v>
                </c:pt>
                <c:pt idx="26">
                  <c:v>2.6936580472972587</c:v>
                </c:pt>
                <c:pt idx="27">
                  <c:v>2.7007189067418249</c:v>
                </c:pt>
                <c:pt idx="28">
                  <c:v>2.7077843430654585</c:v>
                </c:pt>
                <c:pt idx="29">
                  <c:v>2.7148543565021601</c:v>
                </c:pt>
                <c:pt idx="30">
                  <c:v>2.721928947252283</c:v>
                </c:pt>
                <c:pt idx="31">
                  <c:v>2.7290081154825208</c:v>
                </c:pt>
                <c:pt idx="32">
                  <c:v>2.7360918613259049</c:v>
                </c:pt>
                <c:pt idx="33">
                  <c:v>2.7431801848817994</c:v>
                </c:pt>
                <c:pt idx="34">
                  <c:v>2.7502730862158957</c:v>
                </c:pt>
                <c:pt idx="35">
                  <c:v>2.757370565360211</c:v>
                </c:pt>
                <c:pt idx="36">
                  <c:v>2.7644726223130891</c:v>
                </c:pt>
                <c:pt idx="37">
                  <c:v>2.7715792570391957</c:v>
                </c:pt>
                <c:pt idx="38">
                  <c:v>2.7786904694695242</c:v>
                </c:pt>
                <c:pt idx="39">
                  <c:v>2.7858062595013959</c:v>
                </c:pt>
                <c:pt idx="40">
                  <c:v>2.7929266269984661</c:v>
                </c:pt>
                <c:pt idx="41">
                  <c:v>2.8000515717907253</c:v>
                </c:pt>
                <c:pt idx="42">
                  <c:v>2.807181093674509</c:v>
                </c:pt>
                <c:pt idx="43">
                  <c:v>2.8143151924125029</c:v>
                </c:pt>
                <c:pt idx="44">
                  <c:v>2.8214538677337533</c:v>
                </c:pt>
                <c:pt idx="45">
                  <c:v>2.8285971193336765</c:v>
                </c:pt>
                <c:pt idx="46">
                  <c:v>2.835744946874069</c:v>
                </c:pt>
                <c:pt idx="47">
                  <c:v>2.8428973499831205</c:v>
                </c:pt>
                <c:pt idx="48">
                  <c:v>2.85005432825543</c:v>
                </c:pt>
                <c:pt idx="49">
                  <c:v>2.8572158812520154</c:v>
                </c:pt>
                <c:pt idx="50">
                  <c:v>2.8643820085003346</c:v>
                </c:pt>
                <c:pt idx="51">
                  <c:v>2.871552709494301</c:v>
                </c:pt>
                <c:pt idx="52">
                  <c:v>2.8787279836943007</c:v>
                </c:pt>
                <c:pt idx="53">
                  <c:v>2.8859078305272154</c:v>
                </c:pt>
                <c:pt idx="54">
                  <c:v>2.8930922493864406</c:v>
                </c:pt>
                <c:pt idx="55">
                  <c:v>2.9002812396319086</c:v>
                </c:pt>
                <c:pt idx="56">
                  <c:v>2.9074748005901139</c:v>
                </c:pt>
                <c:pt idx="57">
                  <c:v>2.9146729315541342</c:v>
                </c:pt>
                <c:pt idx="58">
                  <c:v>2.9218756317836601</c:v>
                </c:pt>
                <c:pt idx="59">
                  <c:v>2.9290829005050201</c:v>
                </c:pt>
                <c:pt idx="60">
                  <c:v>2.9362947369112078</c:v>
                </c:pt>
                <c:pt idx="61">
                  <c:v>2.9435111401619154</c:v>
                </c:pt>
                <c:pt idx="62">
                  <c:v>2.9507321093835612</c:v>
                </c:pt>
                <c:pt idx="63">
                  <c:v>2.9579576436693218</c:v>
                </c:pt>
                <c:pt idx="64">
                  <c:v>2.9651877420791655</c:v>
                </c:pt>
                <c:pt idx="65">
                  <c:v>2.9724224036398894</c:v>
                </c:pt>
                <c:pt idx="66">
                  <c:v>2.9796616273451493</c:v>
                </c:pt>
                <c:pt idx="67">
                  <c:v>2.9869054121555019</c:v>
                </c:pt>
                <c:pt idx="68">
                  <c:v>2.9941537569984402</c:v>
                </c:pt>
                <c:pt idx="69">
                  <c:v>3.0014066607684322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86-444C-A741-534C3E3F931F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-2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486-444C-A741-534C3E3F9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00432"/>
        <c:axId val="1160100792"/>
      </c:scatterChart>
      <c:valAx>
        <c:axId val="1160100432"/>
        <c:scaling>
          <c:orientation val="minMax"/>
          <c:max val="4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00792"/>
        <c:crosses val="autoZero"/>
        <c:crossBetween val="midCat"/>
      </c:valAx>
      <c:valAx>
        <c:axId val="1160100792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00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'9PFASvsTOC BHcentral'!$B$104:$B$130</c:f>
              <c:strCache>
                <c:ptCount val="27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</c:strCache>
            </c:strRef>
          </c:cat>
          <c:val>
            <c:numRef>
              <c:f>'9PFASvsTOC BHcentral'!$H$104:$H$130</c:f>
              <c:numCache>
                <c:formatCode>0.000</c:formatCode>
                <c:ptCount val="27"/>
                <c:pt idx="0">
                  <c:v>-0.4571084952405704</c:v>
                </c:pt>
                <c:pt idx="1">
                  <c:v>-1.0462030341103032</c:v>
                </c:pt>
                <c:pt idx="2">
                  <c:v>-0.94251214023233287</c:v>
                </c:pt>
                <c:pt idx="3">
                  <c:v>-0.50033278698127592</c:v>
                </c:pt>
                <c:pt idx="4">
                  <c:v>1.4910529065975091</c:v>
                </c:pt>
                <c:pt idx="5">
                  <c:v>2.2361927440986462</c:v>
                </c:pt>
                <c:pt idx="6">
                  <c:v>-1.0595526909386561</c:v>
                </c:pt>
                <c:pt idx="7">
                  <c:v>-0.27277570893856901</c:v>
                </c:pt>
                <c:pt idx="8">
                  <c:v>0.28555597839926655</c:v>
                </c:pt>
                <c:pt idx="9">
                  <c:v>0.88231985967841176</c:v>
                </c:pt>
                <c:pt idx="10">
                  <c:v>4.6441356701373664E-3</c:v>
                </c:pt>
                <c:pt idx="11">
                  <c:v>-0.87217434258218041</c:v>
                </c:pt>
                <c:pt idx="12">
                  <c:v>-0.53111650092078133</c:v>
                </c:pt>
                <c:pt idx="13">
                  <c:v>0.18540000731410658</c:v>
                </c:pt>
                <c:pt idx="14">
                  <c:v>2.7883435560904692E-2</c:v>
                </c:pt>
                <c:pt idx="15">
                  <c:v>2.3360626680833843</c:v>
                </c:pt>
                <c:pt idx="16">
                  <c:v>1.6639263749724871</c:v>
                </c:pt>
                <c:pt idx="17">
                  <c:v>-0.12051538068697258</c:v>
                </c:pt>
                <c:pt idx="18">
                  <c:v>-0.55676379462424408</c:v>
                </c:pt>
                <c:pt idx="19">
                  <c:v>-0.69941953268661583</c:v>
                </c:pt>
                <c:pt idx="20">
                  <c:v>-0.94411367507700483</c:v>
                </c:pt>
                <c:pt idx="21">
                  <c:v>-0.61155938186089875</c:v>
                </c:pt>
                <c:pt idx="22">
                  <c:v>5.0817835359649836E-3</c:v>
                </c:pt>
                <c:pt idx="23">
                  <c:v>-0.79043208935339726</c:v>
                </c:pt>
                <c:pt idx="24">
                  <c:v>1.0054152057336971</c:v>
                </c:pt>
                <c:pt idx="25">
                  <c:v>-0.36151898639179847</c:v>
                </c:pt>
                <c:pt idx="26">
                  <c:v>-0.35743655901891186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C-4CB8-B77C-DD16327BD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160104032"/>
        <c:axId val="1160104752"/>
      </c:barChart>
      <c:catAx>
        <c:axId val="1160104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04752"/>
        <c:crosses val="autoZero"/>
        <c:auto val="1"/>
        <c:lblAlgn val="ctr"/>
        <c:lblOffset val="100"/>
        <c:noMultiLvlLbl val="0"/>
      </c:catAx>
      <c:valAx>
        <c:axId val="1160104752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040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residuals(Var1)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3F1-4793-BFC2-92411249E4E5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3F1-4793-BFC2-92411249E4E5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F1-4793-BFC2-92411249E4E5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3F1-4793-BFC2-92411249E4E5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3F1-4793-BFC2-92411249E4E5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3F1-4793-BFC2-92411249E4E5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93F1-4793-BFC2-92411249E4E5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3F1-4793-BFC2-92411249E4E5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93F1-4793-BFC2-92411249E4E5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3F1-4793-BFC2-92411249E4E5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93F1-4793-BFC2-92411249E4E5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3F1-4793-BFC2-92411249E4E5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93F1-4793-BFC2-92411249E4E5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3F1-4793-BFC2-92411249E4E5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93F1-4793-BFC2-92411249E4E5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3F1-4793-BFC2-92411249E4E5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93F1-4793-BFC2-92411249E4E5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3F1-4793-BFC2-92411249E4E5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93F1-4793-BFC2-92411249E4E5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3F1-4793-BFC2-92411249E4E5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93F1-4793-BFC2-92411249E4E5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3F1-4793-BFC2-92411249E4E5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93F1-4793-BFC2-92411249E4E5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93F1-4793-BFC2-92411249E4E5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93F1-4793-BFC2-92411249E4E5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93F1-4793-BFC2-92411249E4E5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93F1-4793-BFC2-92411249E4E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3F1-4793-BFC2-92411249E4E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3F1-4793-BFC2-92411249E4E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3F1-4793-BFC2-92411249E4E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3F1-4793-BFC2-92411249E4E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3F1-4793-BFC2-92411249E4E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3F1-4793-BFC2-92411249E4E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3F1-4793-BFC2-92411249E4E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3F1-4793-BFC2-92411249E4E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3F1-4793-BFC2-92411249E4E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3F1-4793-BFC2-92411249E4E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3F1-4793-BFC2-92411249E4E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3F1-4793-BFC2-92411249E4E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3F1-4793-BFC2-92411249E4E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3F1-4793-BFC2-92411249E4E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3F1-4793-BFC2-92411249E4E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3F1-4793-BFC2-92411249E4E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3F1-4793-BFC2-92411249E4E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3F1-4793-BFC2-92411249E4E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3F1-4793-BFC2-92411249E4E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3F1-4793-BFC2-92411249E4E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3F1-4793-BFC2-92411249E4E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3F1-4793-BFC2-92411249E4E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3F1-4793-BFC2-92411249E4E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3F1-4793-BFC2-92411249E4E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3F1-4793-BFC2-92411249E4E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3F1-4793-BFC2-92411249E4E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3F1-4793-BFC2-92411249E4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BHcentral'!$B$193:$B$219</c:f>
              <c:strCache>
                <c:ptCount val="27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</c:strCache>
            </c:strRef>
          </c:cat>
          <c:val>
            <c:numRef>
              <c:f>'9PFASvsTOC BHcentral'!$H$193:$H$219</c:f>
              <c:numCache>
                <c:formatCode>0.000</c:formatCode>
                <c:ptCount val="27"/>
                <c:pt idx="0">
                  <c:v>-0.49499962502212519</c:v>
                </c:pt>
                <c:pt idx="1">
                  <c:v>-1.1455169737910584</c:v>
                </c:pt>
                <c:pt idx="2">
                  <c:v>-1.0575548019157115</c:v>
                </c:pt>
                <c:pt idx="3">
                  <c:v>-0.54015490943605959</c:v>
                </c:pt>
                <c:pt idx="4">
                  <c:v>1.6458939159548738</c:v>
                </c:pt>
                <c:pt idx="5">
                  <c:v>2.6333508616423549</c:v>
                </c:pt>
                <c:pt idx="6">
                  <c:v>-1.1979816032582735</c:v>
                </c:pt>
                <c:pt idx="7">
                  <c:v>-0.29563619044133882</c:v>
                </c:pt>
                <c:pt idx="8">
                  <c:v>0.30762319970069063</c:v>
                </c:pt>
                <c:pt idx="9">
                  <c:v>0.91993896384902407</c:v>
                </c:pt>
                <c:pt idx="10">
                  <c:v>4.7266193791932068E-3</c:v>
                </c:pt>
                <c:pt idx="11">
                  <c:v>-0.92222623238926227</c:v>
                </c:pt>
                <c:pt idx="12">
                  <c:v>-0.54365061486993038</c:v>
                </c:pt>
                <c:pt idx="13">
                  <c:v>0.19335573968718725</c:v>
                </c:pt>
                <c:pt idx="14">
                  <c:v>3.0545522772609694E-2</c:v>
                </c:pt>
                <c:pt idx="15">
                  <c:v>2.7162947276914839</c:v>
                </c:pt>
                <c:pt idx="16">
                  <c:v>1.8003010888243307</c:v>
                </c:pt>
                <c:pt idx="17">
                  <c:v>-0.1362778832410092</c:v>
                </c:pt>
                <c:pt idx="18">
                  <c:v>-0.57627473446390509</c:v>
                </c:pt>
                <c:pt idx="19">
                  <c:v>-0.86655323332025491</c:v>
                </c:pt>
                <c:pt idx="20">
                  <c:v>-1.0325306279161928</c:v>
                </c:pt>
                <c:pt idx="21">
                  <c:v>-0.62809603295166161</c:v>
                </c:pt>
                <c:pt idx="22">
                  <c:v>5.1811174703825418E-3</c:v>
                </c:pt>
                <c:pt idx="23">
                  <c:v>-0.82722962048693338</c:v>
                </c:pt>
                <c:pt idx="24">
                  <c:v>1.1014820723262913</c:v>
                </c:pt>
                <c:pt idx="25">
                  <c:v>-0.37173682482298609</c:v>
                </c:pt>
                <c:pt idx="26">
                  <c:v>-0.37426166484614687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1-4793-BFC2-92411249E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123472"/>
        <c:axId val="116012383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D-93F1-4793-BFC2-92411249E4E5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E-93F1-4793-BFC2-92411249E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26712"/>
        <c:axId val="1160126352"/>
      </c:scatterChart>
      <c:catAx>
        <c:axId val="1160123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23832"/>
        <c:crosses val="autoZero"/>
        <c:auto val="1"/>
        <c:lblAlgn val="ctr"/>
        <c:lblOffset val="100"/>
        <c:noMultiLvlLbl val="0"/>
      </c:catAx>
      <c:valAx>
        <c:axId val="1160123832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23472"/>
        <c:crosses val="autoZero"/>
        <c:crossBetween val="between"/>
      </c:valAx>
      <c:valAx>
        <c:axId val="1160126352"/>
        <c:scaling>
          <c:orientation val="minMax"/>
          <c:max val="27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126712"/>
        <c:crosses val="max"/>
        <c:crossBetween val="midCat"/>
      </c:valAx>
      <c:valAx>
        <c:axId val="1160126712"/>
        <c:scaling>
          <c:orientation val="minMax"/>
          <c:max val="4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11601263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distances(Var1) - Threshold = 0,16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4AD-43D3-95DC-6E957C15962B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4AD-43D3-95DC-6E957C15962B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4AD-43D3-95DC-6E957C15962B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4AD-43D3-95DC-6E957C15962B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4AD-43D3-95DC-6E957C15962B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4AD-43D3-95DC-6E957C15962B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F4AD-43D3-95DC-6E957C15962B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F4AD-43D3-95DC-6E957C15962B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F4AD-43D3-95DC-6E957C15962B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F4AD-43D3-95DC-6E957C15962B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F4AD-43D3-95DC-6E957C15962B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F4AD-43D3-95DC-6E957C15962B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F4AD-43D3-95DC-6E957C15962B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F4AD-43D3-95DC-6E957C15962B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F4AD-43D3-95DC-6E957C15962B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F4AD-43D3-95DC-6E957C15962B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F4AD-43D3-95DC-6E957C15962B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F4AD-43D3-95DC-6E957C15962B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F4AD-43D3-95DC-6E957C15962B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F4AD-43D3-95DC-6E957C15962B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F4AD-43D3-95DC-6E957C15962B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F4AD-43D3-95DC-6E957C15962B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F4AD-43D3-95DC-6E957C15962B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F4AD-43D3-95DC-6E957C15962B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F4AD-43D3-95DC-6E957C15962B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F4AD-43D3-95DC-6E957C15962B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F4AD-43D3-95DC-6E957C15962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4AD-43D3-95DC-6E957C15962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F4AD-43D3-95DC-6E957C15962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4AD-43D3-95DC-6E957C15962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4AD-43D3-95DC-6E957C15962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4AD-43D3-95DC-6E957C15962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Obs6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4AD-43D3-95DC-6E957C15962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4AD-43D3-95DC-6E957C15962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4AD-43D3-95DC-6E957C15962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F4AD-43D3-95DC-6E957C15962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F4AD-43D3-95DC-6E957C15962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F4AD-43D3-95DC-6E957C15962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F4AD-43D3-95DC-6E957C15962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4AD-43D3-95DC-6E957C15962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F4AD-43D3-95DC-6E957C15962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F4AD-43D3-95DC-6E957C15962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4AD-43D3-95DC-6E957C15962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F4AD-43D3-95DC-6E957C15962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F4AD-43D3-95DC-6E957C15962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F4AD-43D3-95DC-6E957C15962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F4AD-43D3-95DC-6E957C15962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F4AD-43D3-95DC-6E957C15962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F4AD-43D3-95DC-6E957C15962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F4AD-43D3-95DC-6E957C15962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F4AD-43D3-95DC-6E957C15962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F4AD-43D3-95DC-6E957C15962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F4AD-43D3-95DC-6E957C15962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F4AD-43D3-95DC-6E957C1596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BHcentral'!$B$193:$B$219</c:f>
              <c:strCache>
                <c:ptCount val="27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</c:strCache>
            </c:strRef>
          </c:cat>
          <c:val>
            <c:numRef>
              <c:f>'9PFASvsTOC BHcentral'!$K$193:$K$219</c:f>
              <c:numCache>
                <c:formatCode>0.000</c:formatCode>
                <c:ptCount val="27"/>
                <c:pt idx="0">
                  <c:v>1.1508477945158829E-2</c:v>
                </c:pt>
                <c:pt idx="1">
                  <c:v>5.4012081981451104E-2</c:v>
                </c:pt>
                <c:pt idx="2">
                  <c:v>6.0872984514751573E-2</c:v>
                </c:pt>
                <c:pt idx="3">
                  <c:v>1.3138411731099583E-2</c:v>
                </c:pt>
                <c:pt idx="4">
                  <c:v>8.5271376950861497E-2</c:v>
                </c:pt>
                <c:pt idx="5">
                  <c:v>0.17610714746759701</c:v>
                </c:pt>
                <c:pt idx="6">
                  <c:v>7.8551667487035737E-2</c:v>
                </c:pt>
                <c:pt idx="7">
                  <c:v>4.2866566415596351E-3</c:v>
                </c:pt>
                <c:pt idx="8">
                  <c:v>4.3638653173025095E-3</c:v>
                </c:pt>
                <c:pt idx="9">
                  <c:v>1.9005986764066188E-2</c:v>
                </c:pt>
                <c:pt idx="10">
                  <c:v>4.3404178234619168E-7</c:v>
                </c:pt>
                <c:pt idx="11">
                  <c:v>2.4880229263759476E-2</c:v>
                </c:pt>
                <c:pt idx="12">
                  <c:v>5.6494683832775082E-3</c:v>
                </c:pt>
                <c:pt idx="13">
                  <c:v>1.1633249483182357E-3</c:v>
                </c:pt>
                <c:pt idx="14">
                  <c:v>5.1304703919063008E-5</c:v>
                </c:pt>
                <c:pt idx="15">
                  <c:v>0.12220621146206702</c:v>
                </c:pt>
                <c:pt idx="16">
                  <c:v>5.5811155530194792E-2</c:v>
                </c:pt>
                <c:pt idx="17">
                  <c:v>1.2879427297411237E-3</c:v>
                </c:pt>
                <c:pt idx="18">
                  <c:v>8.0503707861011783E-3</c:v>
                </c:pt>
                <c:pt idx="19">
                  <c:v>7.6054847800011038E-2</c:v>
                </c:pt>
                <c:pt idx="20">
                  <c:v>4.5944134583695395E-2</c:v>
                </c:pt>
                <c:pt idx="21">
                  <c:v>7.7857295699325585E-3</c:v>
                </c:pt>
                <c:pt idx="22">
                  <c:v>5.451073084581738E-7</c:v>
                </c:pt>
                <c:pt idx="23">
                  <c:v>1.7770757310640414E-2</c:v>
                </c:pt>
                <c:pt idx="24">
                  <c:v>5.1466261127865141E-2</c:v>
                </c:pt>
                <c:pt idx="25">
                  <c:v>3.186565997896833E-3</c:v>
                </c:pt>
                <c:pt idx="26">
                  <c:v>4.4762106967370808E-3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AD-43D3-95DC-6E957C15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116992"/>
        <c:axId val="116012203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0.16</c:v>
              </c:pt>
              <c:pt idx="1">
                <c:v>0.16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D-F4AD-43D3-95DC-6E957C15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38232"/>
        <c:axId val="1160128512"/>
      </c:scatterChart>
      <c:catAx>
        <c:axId val="1160116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22032"/>
        <c:crosses val="autoZero"/>
        <c:auto val="1"/>
        <c:lblAlgn val="ctr"/>
        <c:lblOffset val="100"/>
        <c:noMultiLvlLbl val="0"/>
      </c:catAx>
      <c:valAx>
        <c:axId val="1160122032"/>
        <c:scaling>
          <c:orientation val="minMax"/>
          <c:max val="0.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16992"/>
        <c:crosses val="autoZero"/>
        <c:crossBetween val="between"/>
      </c:valAx>
      <c:valAx>
        <c:axId val="1160128512"/>
        <c:scaling>
          <c:orientation val="minMax"/>
          <c:max val="27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138232"/>
        <c:crosses val="max"/>
        <c:crossBetween val="midCat"/>
      </c:valAx>
      <c:valAx>
        <c:axId val="1160138232"/>
        <c:scaling>
          <c:orientation val="minMax"/>
          <c:max val="0.2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11601285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(Var1) - Threshold = 0,385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865-448C-8324-020DF4F18C80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865-448C-8324-020DF4F18C80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865-448C-8324-020DF4F18C80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865-448C-8324-020DF4F18C80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865-448C-8324-020DF4F18C80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865-448C-8324-020DF4F18C80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8865-448C-8324-020DF4F18C80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865-448C-8324-020DF4F18C80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8865-448C-8324-020DF4F18C80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865-448C-8324-020DF4F18C80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8865-448C-8324-020DF4F18C80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865-448C-8324-020DF4F18C80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8865-448C-8324-020DF4F18C80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865-448C-8324-020DF4F18C80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8865-448C-8324-020DF4F18C80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865-448C-8324-020DF4F18C80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8865-448C-8324-020DF4F18C80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865-448C-8324-020DF4F18C80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8865-448C-8324-020DF4F18C80}"/>
              </c:ext>
            </c:extLst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865-448C-8324-020DF4F18C80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8865-448C-8324-020DF4F18C80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8865-448C-8324-020DF4F18C80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8865-448C-8324-020DF4F18C80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8865-448C-8324-020DF4F18C80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8865-448C-8324-020DF4F18C80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8865-448C-8324-020DF4F18C80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8865-448C-8324-020DF4F18C8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8865-448C-8324-020DF4F18C8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8865-448C-8324-020DF4F18C8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8865-448C-8324-020DF4F18C8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865-448C-8324-020DF4F18C8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Obs5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865-448C-8324-020DF4F18C8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Obs6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865-448C-8324-020DF4F18C8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Obs7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865-448C-8324-020DF4F18C8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865-448C-8324-020DF4F18C8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865-448C-8324-020DF4F18C8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865-448C-8324-020DF4F18C8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865-448C-8324-020DF4F18C8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865-448C-8324-020DF4F18C8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8865-448C-8324-020DF4F18C8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865-448C-8324-020DF4F18C8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865-448C-8324-020DF4F18C8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Obs16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865-448C-8324-020DF4F18C8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8865-448C-8324-020DF4F18C8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8865-448C-8324-020DF4F18C8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8865-448C-8324-020DF4F18C8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Obs20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8865-448C-8324-020DF4F18C8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8865-448C-8324-020DF4F18C8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8865-448C-8324-020DF4F18C8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8865-448C-8324-020DF4F18C8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865-448C-8324-020DF4F18C8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8865-448C-8324-020DF4F18C8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865-448C-8324-020DF4F18C8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865-448C-8324-020DF4F18C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BHcentral'!$B$193:$B$219</c:f>
              <c:strCache>
                <c:ptCount val="27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</c:strCache>
            </c:strRef>
          </c:cat>
          <c:val>
            <c:numRef>
              <c:f>'9PFASvsTOC BHcentral'!$N$193:$N$219</c:f>
              <c:numCache>
                <c:formatCode>0.000</c:formatCode>
                <c:ptCount val="27"/>
                <c:pt idx="0">
                  <c:v>-0.14933631221050145</c:v>
                </c:pt>
                <c:pt idx="1">
                  <c:v>-0.33000400682278574</c:v>
                </c:pt>
                <c:pt idx="2">
                  <c:v>-0.3488980668534829</c:v>
                </c:pt>
                <c:pt idx="3">
                  <c:v>-0.15970476200506079</c:v>
                </c:pt>
                <c:pt idx="4">
                  <c:v>0.42540137529963218</c:v>
                </c:pt>
                <c:pt idx="5">
                  <c:v>0.65556740016943982</c:v>
                </c:pt>
                <c:pt idx="6">
                  <c:v>-0.39854707084988156</c:v>
                </c:pt>
                <c:pt idx="7">
                  <c:v>-9.0870905915486577E-2</c:v>
                </c:pt>
                <c:pt idx="8">
                  <c:v>9.1699088121234396E-2</c:v>
                </c:pt>
                <c:pt idx="9">
                  <c:v>0.19421869984512588</c:v>
                </c:pt>
                <c:pt idx="10">
                  <c:v>9.1288606568366577E-4</c:v>
                </c:pt>
                <c:pt idx="11">
                  <c:v>-0.22218154095703749</c:v>
                </c:pt>
                <c:pt idx="12">
                  <c:v>-0.10476448601862719</c:v>
                </c:pt>
                <c:pt idx="13">
                  <c:v>4.7295402864164789E-2</c:v>
                </c:pt>
                <c:pt idx="14">
                  <c:v>9.9251426544304036E-3</c:v>
                </c:pt>
                <c:pt idx="15">
                  <c:v>0.55117995244365092</c:v>
                </c:pt>
                <c:pt idx="16">
                  <c:v>0.34797681794101476</c:v>
                </c:pt>
                <c:pt idx="17">
                  <c:v>-4.9744433035072547E-2</c:v>
                </c:pt>
                <c:pt idx="18">
                  <c:v>-0.12514193360392817</c:v>
                </c:pt>
                <c:pt idx="19">
                  <c:v>-0.38688942969587248</c:v>
                </c:pt>
                <c:pt idx="20">
                  <c:v>-0.30297508495529113</c:v>
                </c:pt>
                <c:pt idx="21">
                  <c:v>-0.1232268771904363</c:v>
                </c:pt>
                <c:pt idx="22">
                  <c:v>1.0230381992997794E-3</c:v>
                </c:pt>
                <c:pt idx="23">
                  <c:v>-0.18719746219957709</c:v>
                </c:pt>
                <c:pt idx="24">
                  <c:v>0.32153525834127628</c:v>
                </c:pt>
                <c:pt idx="25">
                  <c:v>-7.843383282986427E-2</c:v>
                </c:pt>
                <c:pt idx="26">
                  <c:v>-9.2959073534039108E-2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5-448C-8324-020DF4F1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116632"/>
        <c:axId val="116012059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0.38490017945975052</c:v>
              </c:pt>
              <c:pt idx="1">
                <c:v>0.38490017945975052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D-8865-448C-8324-020DF4F18C80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-0.38490017945975052</c:v>
              </c:pt>
              <c:pt idx="1">
                <c:v>-0.38490017945975052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E-8865-448C-8324-020DF4F1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27792"/>
        <c:axId val="1160134272"/>
      </c:scatterChart>
      <c:catAx>
        <c:axId val="1160116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20592"/>
        <c:crosses val="autoZero"/>
        <c:auto val="1"/>
        <c:lblAlgn val="ctr"/>
        <c:lblOffset val="100"/>
        <c:noMultiLvlLbl val="0"/>
      </c:catAx>
      <c:valAx>
        <c:axId val="1160120592"/>
        <c:scaling>
          <c:orientation val="minMax"/>
          <c:max val="0.89999999999999991"/>
          <c:min val="-0.8999999999999999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16632"/>
        <c:crosses val="autoZero"/>
        <c:crossBetween val="between"/>
      </c:valAx>
      <c:valAx>
        <c:axId val="1160134272"/>
        <c:scaling>
          <c:orientation val="minMax"/>
          <c:max val="27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127792"/>
        <c:crosses val="max"/>
        <c:crossBetween val="midCat"/>
      </c:valAx>
      <c:valAx>
        <c:axId val="1160127792"/>
        <c:scaling>
          <c:orientation val="minMax"/>
          <c:max val="0.89999999999999991"/>
          <c:min val="-0.60000000000000009"/>
        </c:scaling>
        <c:delete val="1"/>
        <c:axPos val="b"/>
        <c:numFmt formatCode="General" sourceLinked="1"/>
        <c:majorTickMark val="none"/>
        <c:minorTickMark val="none"/>
        <c:tickLblPos val="none"/>
        <c:crossAx val="11601342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(Var1) - Threshold = 0,385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DFBetaStd(X1)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5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8CA5-4883-943D-5D772E2BC361}"/>
              </c:ext>
            </c:extLst>
          </c:dPt>
          <c:cat>
            <c:strRef>
              <c:f>'9PFASvsTOC BHcentral'!$B$193:$B$219</c:f>
              <c:strCache>
                <c:ptCount val="27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</c:strCache>
            </c:strRef>
          </c:cat>
          <c:val>
            <c:numRef>
              <c:f>'9PFASvsTOC BHcentral'!$R$193:$R$219</c:f>
              <c:numCache>
                <c:formatCode>0.000</c:formatCode>
                <c:ptCount val="27"/>
                <c:pt idx="0">
                  <c:v>0.11500586025857942</c:v>
                </c:pt>
                <c:pt idx="1">
                  <c:v>0.24556527869931058</c:v>
                </c:pt>
                <c:pt idx="2">
                  <c:v>0.28338457637305386</c:v>
                </c:pt>
                <c:pt idx="3">
                  <c:v>0.12124113881383419</c:v>
                </c:pt>
                <c:pt idx="4">
                  <c:v>-0.28396166475142581</c:v>
                </c:pt>
                <c:pt idx="5">
                  <c:v>-0.41585324494480136</c:v>
                </c:pt>
                <c:pt idx="6">
                  <c:v>0.32509336583091025</c:v>
                </c:pt>
                <c:pt idx="7">
                  <c:v>7.0855179515493333E-2</c:v>
                </c:pt>
                <c:pt idx="8">
                  <c:v>-7.0027370730119901E-2</c:v>
                </c:pt>
                <c:pt idx="9">
                  <c:v>-7.9855585803773485E-2</c:v>
                </c:pt>
                <c:pt idx="10">
                  <c:v>-7.6935616435185985E-5</c:v>
                </c:pt>
                <c:pt idx="11">
                  <c:v>-0.13365848951550435</c:v>
                </c:pt>
                <c:pt idx="12">
                  <c:v>-5.3925266589396649E-3</c:v>
                </c:pt>
                <c:pt idx="13">
                  <c:v>2.9191986784985764E-2</c:v>
                </c:pt>
                <c:pt idx="14">
                  <c:v>7.9969887150643914E-3</c:v>
                </c:pt>
                <c:pt idx="15">
                  <c:v>0.17472996432184421</c:v>
                </c:pt>
                <c:pt idx="16">
                  <c:v>3.2368461350569824E-2</c:v>
                </c:pt>
                <c:pt idx="17">
                  <c:v>-4.2269011162119757E-2</c:v>
                </c:pt>
                <c:pt idx="18">
                  <c:v>-5.797222392505931E-2</c:v>
                </c:pt>
                <c:pt idx="19">
                  <c:v>-0.34910139276926755</c:v>
                </c:pt>
                <c:pt idx="20">
                  <c:v>-0.22870941123115729</c:v>
                </c:pt>
                <c:pt idx="21">
                  <c:v>-2.3949546865945165E-2</c:v>
                </c:pt>
                <c:pt idx="22">
                  <c:v>2.2887931505435346E-4</c:v>
                </c:pt>
                <c:pt idx="23">
                  <c:v>9.8479022215491582E-2</c:v>
                </c:pt>
                <c:pt idx="24">
                  <c:v>0.24176282745636113</c:v>
                </c:pt>
                <c:pt idx="25">
                  <c:v>-3.2152483139442786E-2</c:v>
                </c:pt>
                <c:pt idx="26">
                  <c:v>-5.876687109653627E-2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CA5-4883-943D-5D772E2BC361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4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CA5-4883-943D-5D772E2BC361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CA5-4883-943D-5D772E2BC361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8CA5-4883-943D-5D772E2BC36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8CA5-4883-943D-5D772E2BC3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8CA5-4883-943D-5D772E2BC3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8CA5-4883-943D-5D772E2BC3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CA5-4883-943D-5D772E2BC3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Obs5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CA5-4883-943D-5D772E2BC3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Obs6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CA5-4883-943D-5D772E2BC3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Obs7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CA5-4883-943D-5D772E2BC3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CA5-4883-943D-5D772E2BC3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CA5-4883-943D-5D772E2BC3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CA5-4883-943D-5D772E2BC3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CA5-4883-943D-5D772E2BC3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CA5-4883-943D-5D772E2BC3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8CA5-4883-943D-5D772E2BC3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CA5-4883-943D-5D772E2BC3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CA5-4883-943D-5D772E2BC3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Obs16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CA5-4883-943D-5D772E2BC3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8CA5-4883-943D-5D772E2BC3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8CA5-4883-943D-5D772E2BC3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8CA5-4883-943D-5D772E2BC3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Obs20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8CA5-4883-943D-5D772E2BC3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8CA5-4883-943D-5D772E2BC3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8CA5-4883-943D-5D772E2BC3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8CA5-4883-943D-5D772E2BC3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CA5-4883-943D-5D772E2BC3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8CA5-4883-943D-5D772E2BC3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8CA5-4883-943D-5D772E2BC3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CA5-4883-943D-5D772E2BC3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BHcentral'!$B$193:$B$219</c:f>
              <c:strCache>
                <c:ptCount val="27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</c:strCache>
            </c:strRef>
          </c:cat>
          <c:val>
            <c:numRef>
              <c:f>'9PFASvsTOC BHcentral'!$Q$193:$Q$219</c:f>
              <c:numCache>
                <c:formatCode>0.000</c:formatCode>
                <c:ptCount val="27"/>
                <c:pt idx="0">
                  <c:v>-0.14757235742407887</c:v>
                </c:pt>
                <c:pt idx="1">
                  <c:v>-0.32383618889694982</c:v>
                </c:pt>
                <c:pt idx="2">
                  <c:v>-0.34764107858083176</c:v>
                </c:pt>
                <c:pt idx="3">
                  <c:v>-0.15737948903977381</c:v>
                </c:pt>
                <c:pt idx="4">
                  <c:v>0.40614857930019765</c:v>
                </c:pt>
                <c:pt idx="5">
                  <c:v>0.61677963999736685</c:v>
                </c:pt>
                <c:pt idx="6">
                  <c:v>-0.39730596403327972</c:v>
                </c:pt>
                <c:pt idx="7">
                  <c:v>-8.9999120544471095E-2</c:v>
                </c:pt>
                <c:pt idx="8">
                  <c:v>9.0470173559541942E-2</c:v>
                </c:pt>
                <c:pt idx="9">
                  <c:v>0.15928646266865262</c:v>
                </c:pt>
                <c:pt idx="10">
                  <c:v>5.3212840257927296E-4</c:v>
                </c:pt>
                <c:pt idx="11">
                  <c:v>2.3848234535644743E-2</c:v>
                </c:pt>
                <c:pt idx="12">
                  <c:v>-4.8974540245856832E-2</c:v>
                </c:pt>
                <c:pt idx="13">
                  <c:v>-6.0038777737204032E-3</c:v>
                </c:pt>
                <c:pt idx="14">
                  <c:v>-3.8557263835294932E-3</c:v>
                </c:pt>
                <c:pt idx="15">
                  <c:v>0.11778093556234452</c:v>
                </c:pt>
                <c:pt idx="16">
                  <c:v>0.1497176388430656</c:v>
                </c:pt>
                <c:pt idx="17">
                  <c:v>2.2862118914875471E-2</c:v>
                </c:pt>
                <c:pt idx="18">
                  <c:v>-7.0373210526110692E-3</c:v>
                </c:pt>
                <c:pt idx="19">
                  <c:v>0.21435440552876273</c:v>
                </c:pt>
                <c:pt idx="20">
                  <c:v>9.4599119049748284E-2</c:v>
                </c:pt>
                <c:pt idx="21">
                  <c:v>-4.1364821935585022E-2</c:v>
                </c:pt>
                <c:pt idx="22">
                  <c:v>3.1431745188486952E-4</c:v>
                </c:pt>
                <c:pt idx="23">
                  <c:v>-0.16613837088280742</c:v>
                </c:pt>
                <c:pt idx="24">
                  <c:v>-9.9010238079402221E-2</c:v>
                </c:pt>
                <c:pt idx="25">
                  <c:v>-9.0426095385017693E-3</c:v>
                </c:pt>
                <c:pt idx="26">
                  <c:v>1.356416496955757E-2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5-4883-943D-5D772E2B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132472"/>
        <c:axId val="1160134632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0.38490017945975052</c:v>
              </c:pt>
              <c:pt idx="1">
                <c:v>0.38490017945975052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E-8CA5-4883-943D-5D772E2BC361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-0.38490017945975052</c:v>
              </c:pt>
              <c:pt idx="1">
                <c:v>-0.38490017945975052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F-8CA5-4883-943D-5D772E2B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41112"/>
        <c:axId val="1160140752"/>
      </c:scatterChart>
      <c:catAx>
        <c:axId val="1160132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134632"/>
        <c:crosses val="autoZero"/>
        <c:auto val="1"/>
        <c:lblAlgn val="ctr"/>
        <c:lblOffset val="100"/>
        <c:noMultiLvlLbl val="0"/>
      </c:catAx>
      <c:valAx>
        <c:axId val="1160134632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132472"/>
        <c:crosses val="autoZero"/>
        <c:crossBetween val="between"/>
      </c:valAx>
      <c:valAx>
        <c:axId val="1160140752"/>
        <c:scaling>
          <c:orientation val="minMax"/>
          <c:max val="27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141112"/>
        <c:crosses val="max"/>
        <c:crossBetween val="midCat"/>
      </c:valAx>
      <c:valAx>
        <c:axId val="1160141112"/>
        <c:scaling>
          <c:orientation val="minMax"/>
          <c:max val="1"/>
          <c:min val="-0.5"/>
        </c:scaling>
        <c:delete val="1"/>
        <c:axPos val="b"/>
        <c:numFmt formatCode="General" sourceLinked="1"/>
        <c:majorTickMark val="none"/>
        <c:minorTickMark val="none"/>
        <c:tickLblPos val="none"/>
        <c:crossAx val="11601407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0.30864005898324454</c:v>
                </c:pt>
              </c:numLit>
            </c:plus>
            <c:minus>
              <c:numLit>
                <c:formatCode>General</c:formatCode>
                <c:ptCount val="1"/>
                <c:pt idx="0">
                  <c:v>0.30864005898324448</c:v>
                </c:pt>
              </c:numLit>
            </c:minus>
          </c:errBars>
          <c:cat>
            <c:strRef>
              <c:f>'9PFASvsTOC BHsouth'!$B$79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'9PFASvsTOC BHsouth'!$C$79</c:f>
              <c:numCache>
                <c:formatCode>0.000</c:formatCode>
                <c:ptCount val="1"/>
                <c:pt idx="0">
                  <c:v>0.53508466443455149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A1-4302-BD83-6A5DA4237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081597888"/>
        <c:axId val="1081598248"/>
      </c:barChart>
      <c:catAx>
        <c:axId val="108159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1598248"/>
        <c:crosses val="autoZero"/>
        <c:auto val="1"/>
        <c:lblAlgn val="ctr"/>
        <c:lblOffset val="100"/>
        <c:noMultiLvlLbl val="0"/>
      </c:catAx>
      <c:valAx>
        <c:axId val="1081598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159788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(R²=0,286)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BHsouth'!$D$104:$D$124</c:f>
              <c:numCache>
                <c:formatCode>0.000</c:formatCode>
                <c:ptCount val="21"/>
                <c:pt idx="0">
                  <c:v>0.80389999999999995</c:v>
                </c:pt>
                <c:pt idx="1">
                  <c:v>0.27879999999999999</c:v>
                </c:pt>
                <c:pt idx="2">
                  <c:v>0.66159999999999997</c:v>
                </c:pt>
                <c:pt idx="3">
                  <c:v>0.35759999999999997</c:v>
                </c:pt>
                <c:pt idx="4">
                  <c:v>1.0629999999999999</c:v>
                </c:pt>
                <c:pt idx="5">
                  <c:v>0.44140000000000001</c:v>
                </c:pt>
                <c:pt idx="6">
                  <c:v>0.29975000000000002</c:v>
                </c:pt>
                <c:pt idx="7">
                  <c:v>0.59989999999999999</c:v>
                </c:pt>
                <c:pt idx="8">
                  <c:v>0.44940000000000002</c:v>
                </c:pt>
                <c:pt idx="9">
                  <c:v>0.54349999999999998</c:v>
                </c:pt>
                <c:pt idx="10">
                  <c:v>0.60570000000000002</c:v>
                </c:pt>
                <c:pt idx="11">
                  <c:v>0.46229999999999999</c:v>
                </c:pt>
                <c:pt idx="12">
                  <c:v>0.86</c:v>
                </c:pt>
                <c:pt idx="13">
                  <c:v>1.78</c:v>
                </c:pt>
                <c:pt idx="14">
                  <c:v>0.83799999999999997</c:v>
                </c:pt>
                <c:pt idx="15">
                  <c:v>0.41499999999999998</c:v>
                </c:pt>
                <c:pt idx="16">
                  <c:v>0.76400000000000001</c:v>
                </c:pt>
                <c:pt idx="17">
                  <c:v>1.88</c:v>
                </c:pt>
                <c:pt idx="18">
                  <c:v>1.97</c:v>
                </c:pt>
                <c:pt idx="19">
                  <c:v>2.17</c:v>
                </c:pt>
                <c:pt idx="20">
                  <c:v>2.48</c:v>
                </c:pt>
              </c:numCache>
            </c:numRef>
          </c:xVal>
          <c:yVal>
            <c:numRef>
              <c:f>'9PFASvsTOC BHsouth'!$E$104:$E$124</c:f>
              <c:numCache>
                <c:formatCode>0.000</c:formatCode>
                <c:ptCount val="21"/>
                <c:pt idx="0">
                  <c:v>0.41819262108947058</c:v>
                </c:pt>
                <c:pt idx="1">
                  <c:v>0.12486474049188434</c:v>
                </c:pt>
                <c:pt idx="2">
                  <c:v>0.85063188537679546</c:v>
                </c:pt>
                <c:pt idx="3">
                  <c:v>0.1512129710235097</c:v>
                </c:pt>
                <c:pt idx="4">
                  <c:v>1.298909537726241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0.62281388227794654</c:v>
                </c:pt>
                <c:pt idx="9">
                  <c:v>0.35055439154519635</c:v>
                </c:pt>
                <c:pt idx="10">
                  <c:v>0.65398261452499307</c:v>
                </c:pt>
                <c:pt idx="11">
                  <c:v>0.93126284630813316</c:v>
                </c:pt>
                <c:pt idx="12">
                  <c:v>0.13</c:v>
                </c:pt>
                <c:pt idx="13">
                  <c:v>0.79999999999999993</c:v>
                </c:pt>
                <c:pt idx="14">
                  <c:v>1.7789131808731202</c:v>
                </c:pt>
                <c:pt idx="15">
                  <c:v>0.76782677202706473</c:v>
                </c:pt>
                <c:pt idx="16">
                  <c:v>2.2788885200103088</c:v>
                </c:pt>
                <c:pt idx="17">
                  <c:v>1.6701195406979352</c:v>
                </c:pt>
                <c:pt idx="18">
                  <c:v>1.3340995455276572</c:v>
                </c:pt>
                <c:pt idx="19">
                  <c:v>1.5814550285508064</c:v>
                </c:pt>
                <c:pt idx="20">
                  <c:v>1.079215000243128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1F-47E0-8F5D-18B484826108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0.27879999999999999</c:v>
              </c:pt>
            </c:numLit>
          </c:xVal>
          <c:yVal>
            <c:numLit>
              <c:formatCode>General</c:formatCode>
              <c:ptCount val="1"/>
              <c:pt idx="0">
                <c:v>0.12486474049188434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61F-47E0-8F5D-18B484826108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5.8679999999999982E-2</c:v>
              </c:pt>
              <c:pt idx="1">
                <c:v>2.7001200000000001</c:v>
              </c:pt>
            </c:numLit>
          </c:xVal>
          <c:yVal>
            <c:numLit>
              <c:formatCode>General</c:formatCode>
              <c:ptCount val="2"/>
              <c:pt idx="0">
                <c:v>0.3419178811945196</c:v>
              </c:pt>
              <c:pt idx="1">
                <c:v>1.7193308231230804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61F-47E0-8F5D-18B484826108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BHsouth'!xdata1</c:f>
              <c:numCache>
                <c:formatCode>General</c:formatCode>
                <c:ptCount val="70"/>
                <c:pt idx="0">
                  <c:v>5.8680000000000003E-2</c:v>
                </c:pt>
                <c:pt idx="1">
                  <c:v>9.69617391E-2</c:v>
                </c:pt>
                <c:pt idx="2">
                  <c:v>0.13524347820000002</c:v>
                </c:pt>
                <c:pt idx="3">
                  <c:v>0.17352521730000001</c:v>
                </c:pt>
                <c:pt idx="4">
                  <c:v>0.21180695640000002</c:v>
                </c:pt>
                <c:pt idx="5">
                  <c:v>0.25008869550000001</c:v>
                </c:pt>
                <c:pt idx="6">
                  <c:v>0.2883704346</c:v>
                </c:pt>
                <c:pt idx="7">
                  <c:v>0.32665217370000005</c:v>
                </c:pt>
                <c:pt idx="8">
                  <c:v>0.36493391280000004</c:v>
                </c:pt>
                <c:pt idx="9">
                  <c:v>0.40321565190000003</c:v>
                </c:pt>
                <c:pt idx="10">
                  <c:v>0.44149739100000002</c:v>
                </c:pt>
                <c:pt idx="11">
                  <c:v>0.47977913010000006</c:v>
                </c:pt>
                <c:pt idx="12">
                  <c:v>0.51806086920000005</c:v>
                </c:pt>
                <c:pt idx="13">
                  <c:v>0.55634260830000004</c:v>
                </c:pt>
                <c:pt idx="14">
                  <c:v>0.59462434740000003</c:v>
                </c:pt>
                <c:pt idx="15">
                  <c:v>0.63290608650000002</c:v>
                </c:pt>
                <c:pt idx="16">
                  <c:v>0.67118782560000001</c:v>
                </c:pt>
                <c:pt idx="17">
                  <c:v>0.7094695647</c:v>
                </c:pt>
                <c:pt idx="18">
                  <c:v>0.74775130379999999</c:v>
                </c:pt>
                <c:pt idx="19">
                  <c:v>0.78603304289999998</c:v>
                </c:pt>
                <c:pt idx="20">
                  <c:v>0.82431478199999997</c:v>
                </c:pt>
                <c:pt idx="21">
                  <c:v>0.86259652110000007</c:v>
                </c:pt>
                <c:pt idx="22">
                  <c:v>0.90087826020000006</c:v>
                </c:pt>
                <c:pt idx="23">
                  <c:v>0.93915999930000005</c:v>
                </c:pt>
                <c:pt idx="24">
                  <c:v>0.97744173840000004</c:v>
                </c:pt>
                <c:pt idx="25">
                  <c:v>1.0157234775000001</c:v>
                </c:pt>
                <c:pt idx="26">
                  <c:v>1.0540052166</c:v>
                </c:pt>
                <c:pt idx="27">
                  <c:v>1.0922869557000001</c:v>
                </c:pt>
                <c:pt idx="28">
                  <c:v>1.1305686948000002</c:v>
                </c:pt>
                <c:pt idx="29">
                  <c:v>1.1688504339000001</c:v>
                </c:pt>
                <c:pt idx="30">
                  <c:v>1.2071321730000002</c:v>
                </c:pt>
                <c:pt idx="31">
                  <c:v>1.2454139121000001</c:v>
                </c:pt>
                <c:pt idx="32">
                  <c:v>1.2836956512000002</c:v>
                </c:pt>
                <c:pt idx="33">
                  <c:v>1.3219773903000003</c:v>
                </c:pt>
                <c:pt idx="34">
                  <c:v>1.3602591294000002</c:v>
                </c:pt>
                <c:pt idx="35">
                  <c:v>1.3985408685000003</c:v>
                </c:pt>
                <c:pt idx="36">
                  <c:v>1.4368226076000001</c:v>
                </c:pt>
                <c:pt idx="37">
                  <c:v>1.4751043467000002</c:v>
                </c:pt>
                <c:pt idx="38">
                  <c:v>1.5133860858000001</c:v>
                </c:pt>
                <c:pt idx="39">
                  <c:v>1.5516678249000002</c:v>
                </c:pt>
                <c:pt idx="40">
                  <c:v>1.5899495640000001</c:v>
                </c:pt>
                <c:pt idx="41">
                  <c:v>1.6282313031000002</c:v>
                </c:pt>
                <c:pt idx="42">
                  <c:v>1.6665130422000003</c:v>
                </c:pt>
                <c:pt idx="43">
                  <c:v>1.7047947813000002</c:v>
                </c:pt>
                <c:pt idx="44">
                  <c:v>1.7430765204000003</c:v>
                </c:pt>
                <c:pt idx="45">
                  <c:v>1.7813582595000002</c:v>
                </c:pt>
                <c:pt idx="46">
                  <c:v>1.8196399986000003</c:v>
                </c:pt>
                <c:pt idx="47">
                  <c:v>1.8579217377000001</c:v>
                </c:pt>
                <c:pt idx="48">
                  <c:v>1.8962034768000002</c:v>
                </c:pt>
                <c:pt idx="49">
                  <c:v>1.9344852159000003</c:v>
                </c:pt>
                <c:pt idx="50">
                  <c:v>1.9727669550000002</c:v>
                </c:pt>
                <c:pt idx="51">
                  <c:v>2.0110486941000003</c:v>
                </c:pt>
                <c:pt idx="52">
                  <c:v>2.0493304332000002</c:v>
                </c:pt>
                <c:pt idx="53">
                  <c:v>2.0876121723000001</c:v>
                </c:pt>
                <c:pt idx="54">
                  <c:v>2.1258939113999999</c:v>
                </c:pt>
                <c:pt idx="55">
                  <c:v>2.1641756504999998</c:v>
                </c:pt>
                <c:pt idx="56">
                  <c:v>2.2024573896000001</c:v>
                </c:pt>
                <c:pt idx="57">
                  <c:v>2.2407391287</c:v>
                </c:pt>
                <c:pt idx="58">
                  <c:v>2.2790208677999999</c:v>
                </c:pt>
                <c:pt idx="59">
                  <c:v>2.3173026069000002</c:v>
                </c:pt>
                <c:pt idx="60">
                  <c:v>2.3555843460000001</c:v>
                </c:pt>
                <c:pt idx="61">
                  <c:v>2.3938660851</c:v>
                </c:pt>
                <c:pt idx="62">
                  <c:v>2.4321478241999999</c:v>
                </c:pt>
                <c:pt idx="63">
                  <c:v>2.4704295633000002</c:v>
                </c:pt>
                <c:pt idx="64">
                  <c:v>2.5087113024000001</c:v>
                </c:pt>
                <c:pt idx="65">
                  <c:v>2.5469930414999999</c:v>
                </c:pt>
                <c:pt idx="66">
                  <c:v>2.5852747806000003</c:v>
                </c:pt>
                <c:pt idx="67">
                  <c:v>2.6235565197000001</c:v>
                </c:pt>
                <c:pt idx="68">
                  <c:v>2.6618382588</c:v>
                </c:pt>
                <c:pt idx="69">
                  <c:v>2.7001199978999999</c:v>
                </c:pt>
              </c:numCache>
            </c:numRef>
          </c:xVal>
          <c:yVal>
            <c:numRef>
              <c:f>'9PFASvsTOC BHsouth'!ydata2</c:f>
              <c:numCache>
                <c:formatCode>General</c:formatCode>
                <c:ptCount val="70"/>
                <c:pt idx="0">
                  <c:v>-9.4050628307239259E-2</c:v>
                </c:pt>
                <c:pt idx="1">
                  <c:v>-6.2102500615860923E-2</c:v>
                </c:pt>
                <c:pt idx="2">
                  <c:v>-3.0361534864698891E-2</c:v>
                </c:pt>
                <c:pt idx="3">
                  <c:v>1.1539979197300321E-3</c:v>
                </c:pt>
                <c:pt idx="4">
                  <c:v>3.2424029358625261E-2</c:v>
                </c:pt>
                <c:pt idx="5">
                  <c:v>6.3426544662124107E-2</c:v>
                </c:pt>
                <c:pt idx="6">
                  <c:v>9.4137437450239003E-2</c:v>
                </c:pt>
                <c:pt idx="7">
                  <c:v>0.12453037587893867</c:v>
                </c:pt>
                <c:pt idx="8">
                  <c:v>0.15457669011368202</c:v>
                </c:pt>
                <c:pt idx="9">
                  <c:v>0.18424529427848124</c:v>
                </c:pt>
                <c:pt idx="10">
                  <c:v>0.21350265945879315</c:v>
                </c:pt>
                <c:pt idx="11">
                  <c:v>0.24231285790910068</c:v>
                </c:pt>
                <c:pt idx="12">
                  <c:v>0.27063770187417296</c:v>
                </c:pt>
                <c:pt idx="13">
                  <c:v>0.29843700269234541</c:v>
                </c:pt>
                <c:pt idx="14">
                  <c:v>0.3256689761526359</c:v>
                </c:pt>
                <c:pt idx="15">
                  <c:v>0.3522908172342431</c:v>
                </c:pt>
                <c:pt idx="16">
                  <c:v>0.37825946009219663</c:v>
                </c:pt>
                <c:pt idx="17">
                  <c:v>0.40353252641043347</c:v>
                </c:pt>
                <c:pt idx="18">
                  <c:v>0.42806944664749874</c:v>
                </c:pt>
                <c:pt idx="19">
                  <c:v>0.45183271510759709</c:v>
                </c:pt>
                <c:pt idx="20">
                  <c:v>0.47478921373647226</c:v>
                </c:pt>
                <c:pt idx="21">
                  <c:v>0.49691151542264722</c:v>
                </c:pt>
                <c:pt idx="22">
                  <c:v>0.51817906098689159</c:v>
                </c:pt>
                <c:pt idx="23">
                  <c:v>0.53857910051492208</c:v>
                </c:pt>
                <c:pt idx="24">
                  <c:v>0.55810730288913835</c:v>
                </c:pt>
                <c:pt idx="25">
                  <c:v>0.57676796736703306</c:v>
                </c:pt>
                <c:pt idx="26">
                  <c:v>0.59457381355077787</c:v>
                </c:pt>
                <c:pt idx="27">
                  <c:v>0.61154537323169467</c:v>
                </c:pt>
                <c:pt idx="28">
                  <c:v>0.62771005012357817</c:v>
                </c:pt>
                <c:pt idx="29">
                  <c:v>0.64310094354759961</c:v>
                </c:pt>
                <c:pt idx="30">
                  <c:v>0.65775554539706027</c:v>
                </c:pt>
                <c:pt idx="31">
                  <c:v>0.67171441623942718</c:v>
                </c:pt>
                <c:pt idx="32">
                  <c:v>0.68501992985418247</c:v>
                </c:pt>
                <c:pt idx="33">
                  <c:v>0.69771515140314255</c:v>
                </c:pt>
                <c:pt idx="34">
                  <c:v>0.70984288839467657</c:v>
                </c:pt>
                <c:pt idx="35">
                  <c:v>0.72144492999586407</c:v>
                </c:pt>
                <c:pt idx="36">
                  <c:v>0.73256147162952145</c:v>
                </c:pt>
                <c:pt idx="37">
                  <c:v>0.74323070902894361</c:v>
                </c:pt>
                <c:pt idx="38">
                  <c:v>0.75348857863980601</c:v>
                </c:pt>
                <c:pt idx="39">
                  <c:v>0.7633686184013575</c:v>
                </c:pt>
                <c:pt idx="40">
                  <c:v>0.77290192323314832</c:v>
                </c:pt>
                <c:pt idx="41">
                  <c:v>0.78211717180757701</c:v>
                </c:pt>
                <c:pt idx="42">
                  <c:v>0.79104070444440167</c:v>
                </c:pt>
                <c:pt idx="43">
                  <c:v>0.7996966355356887</c:v>
                </c:pt>
                <c:pt idx="44">
                  <c:v>0.80810698736091124</c:v>
                </c:pt>
                <c:pt idx="45">
                  <c:v>0.81629183523928273</c:v>
                </c:pt>
                <c:pt idx="46">
                  <c:v>0.82426945658509909</c:v>
                </c:pt>
                <c:pt idx="47">
                  <c:v>0.83205647856536213</c:v>
                </c:pt>
                <c:pt idx="48">
                  <c:v>0.83966802074133484</c:v>
                </c:pt>
                <c:pt idx="49">
                  <c:v>0.84711783036539523</c:v>
                </c:pt>
                <c:pt idx="50">
                  <c:v>0.85441840896773091</c:v>
                </c:pt>
                <c:pt idx="51">
                  <c:v>0.86158112956814359</c:v>
                </c:pt>
                <c:pt idx="52">
                  <c:v>0.86861634434371104</c:v>
                </c:pt>
                <c:pt idx="53">
                  <c:v>0.87553348292169642</c:v>
                </c:pt>
                <c:pt idx="54">
                  <c:v>0.88234114168832101</c:v>
                </c:pt>
                <c:pt idx="55">
                  <c:v>0.88904716463911415</c:v>
                </c:pt>
                <c:pt idx="56">
                  <c:v>0.89565871636972694</c:v>
                </c:pt>
                <c:pt idx="57">
                  <c:v>0.90218234783578877</c:v>
                </c:pt>
                <c:pt idx="58">
                  <c:v>0.90862405551036152</c:v>
                </c:pt>
                <c:pt idx="59">
                  <c:v>0.9149893345479605</c:v>
                </c:pt>
                <c:pt idx="60">
                  <c:v>0.92128322653232231</c:v>
                </c:pt>
                <c:pt idx="61">
                  <c:v>0.92751036234634543</c:v>
                </c:pt>
                <c:pt idx="62">
                  <c:v>0.93367500066058429</c:v>
                </c:pt>
                <c:pt idx="63">
                  <c:v>0.93978106249383631</c:v>
                </c:pt>
                <c:pt idx="64">
                  <c:v>0.94583216225739841</c:v>
                </c:pt>
                <c:pt idx="65">
                  <c:v>0.95183163565451667</c:v>
                </c:pt>
                <c:pt idx="66">
                  <c:v>0.95778256476903423</c:v>
                </c:pt>
                <c:pt idx="67">
                  <c:v>0.96368780064257875</c:v>
                </c:pt>
                <c:pt idx="68">
                  <c:v>0.96954998360792499</c:v>
                </c:pt>
                <c:pt idx="69">
                  <c:v>0.97537156161738747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1F-47E0-8F5D-18B484826108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BHsouth'!xdata3</c:f>
              <c:numCache>
                <c:formatCode>General</c:formatCode>
                <c:ptCount val="70"/>
                <c:pt idx="0">
                  <c:v>5.8680000000000003E-2</c:v>
                </c:pt>
                <c:pt idx="1">
                  <c:v>9.69617391E-2</c:v>
                </c:pt>
                <c:pt idx="2">
                  <c:v>0.13524347820000002</c:v>
                </c:pt>
                <c:pt idx="3">
                  <c:v>0.17352521730000001</c:v>
                </c:pt>
                <c:pt idx="4">
                  <c:v>0.21180695640000002</c:v>
                </c:pt>
                <c:pt idx="5">
                  <c:v>0.25008869550000001</c:v>
                </c:pt>
                <c:pt idx="6">
                  <c:v>0.2883704346</c:v>
                </c:pt>
                <c:pt idx="7">
                  <c:v>0.32665217370000005</c:v>
                </c:pt>
                <c:pt idx="8">
                  <c:v>0.36493391280000004</c:v>
                </c:pt>
                <c:pt idx="9">
                  <c:v>0.40321565190000003</c:v>
                </c:pt>
                <c:pt idx="10">
                  <c:v>0.44149739100000002</c:v>
                </c:pt>
                <c:pt idx="11">
                  <c:v>0.47977913010000006</c:v>
                </c:pt>
                <c:pt idx="12">
                  <c:v>0.51806086920000005</c:v>
                </c:pt>
                <c:pt idx="13">
                  <c:v>0.55634260830000004</c:v>
                </c:pt>
                <c:pt idx="14">
                  <c:v>0.59462434740000003</c:v>
                </c:pt>
                <c:pt idx="15">
                  <c:v>0.63290608650000002</c:v>
                </c:pt>
                <c:pt idx="16">
                  <c:v>0.67118782560000001</c:v>
                </c:pt>
                <c:pt idx="17">
                  <c:v>0.7094695647</c:v>
                </c:pt>
                <c:pt idx="18">
                  <c:v>0.74775130379999999</c:v>
                </c:pt>
                <c:pt idx="19">
                  <c:v>0.78603304289999998</c:v>
                </c:pt>
                <c:pt idx="20">
                  <c:v>0.82431478199999997</c:v>
                </c:pt>
                <c:pt idx="21">
                  <c:v>0.86259652110000007</c:v>
                </c:pt>
                <c:pt idx="22">
                  <c:v>0.90087826020000006</c:v>
                </c:pt>
                <c:pt idx="23">
                  <c:v>0.93915999930000005</c:v>
                </c:pt>
                <c:pt idx="24">
                  <c:v>0.97744173840000004</c:v>
                </c:pt>
                <c:pt idx="25">
                  <c:v>1.0157234775000001</c:v>
                </c:pt>
                <c:pt idx="26">
                  <c:v>1.0540052166</c:v>
                </c:pt>
                <c:pt idx="27">
                  <c:v>1.0922869557000001</c:v>
                </c:pt>
                <c:pt idx="28">
                  <c:v>1.1305686948000002</c:v>
                </c:pt>
                <c:pt idx="29">
                  <c:v>1.1688504339000001</c:v>
                </c:pt>
                <c:pt idx="30">
                  <c:v>1.2071321730000002</c:v>
                </c:pt>
                <c:pt idx="31">
                  <c:v>1.2454139121000001</c:v>
                </c:pt>
                <c:pt idx="32">
                  <c:v>1.2836956512000002</c:v>
                </c:pt>
                <c:pt idx="33">
                  <c:v>1.3219773903000003</c:v>
                </c:pt>
                <c:pt idx="34">
                  <c:v>1.3602591294000002</c:v>
                </c:pt>
                <c:pt idx="35">
                  <c:v>1.3985408685000003</c:v>
                </c:pt>
                <c:pt idx="36">
                  <c:v>1.4368226076000001</c:v>
                </c:pt>
                <c:pt idx="37">
                  <c:v>1.4751043467000002</c:v>
                </c:pt>
                <c:pt idx="38">
                  <c:v>1.5133860858000001</c:v>
                </c:pt>
                <c:pt idx="39">
                  <c:v>1.5516678249000002</c:v>
                </c:pt>
                <c:pt idx="40">
                  <c:v>1.5899495640000001</c:v>
                </c:pt>
                <c:pt idx="41">
                  <c:v>1.6282313031000002</c:v>
                </c:pt>
                <c:pt idx="42">
                  <c:v>1.6665130422000003</c:v>
                </c:pt>
                <c:pt idx="43">
                  <c:v>1.7047947813000002</c:v>
                </c:pt>
                <c:pt idx="44">
                  <c:v>1.7430765204000003</c:v>
                </c:pt>
                <c:pt idx="45">
                  <c:v>1.7813582595000002</c:v>
                </c:pt>
                <c:pt idx="46">
                  <c:v>1.8196399986000003</c:v>
                </c:pt>
                <c:pt idx="47">
                  <c:v>1.8579217377000001</c:v>
                </c:pt>
                <c:pt idx="48">
                  <c:v>1.8962034768000002</c:v>
                </c:pt>
                <c:pt idx="49">
                  <c:v>1.9344852159000003</c:v>
                </c:pt>
                <c:pt idx="50">
                  <c:v>1.9727669550000002</c:v>
                </c:pt>
                <c:pt idx="51">
                  <c:v>2.0110486941000003</c:v>
                </c:pt>
                <c:pt idx="52">
                  <c:v>2.0493304332000002</c:v>
                </c:pt>
                <c:pt idx="53">
                  <c:v>2.0876121723000001</c:v>
                </c:pt>
                <c:pt idx="54">
                  <c:v>2.1258939113999999</c:v>
                </c:pt>
                <c:pt idx="55">
                  <c:v>2.1641756504999998</c:v>
                </c:pt>
                <c:pt idx="56">
                  <c:v>2.2024573896000001</c:v>
                </c:pt>
                <c:pt idx="57">
                  <c:v>2.2407391287</c:v>
                </c:pt>
                <c:pt idx="58">
                  <c:v>2.2790208677999999</c:v>
                </c:pt>
                <c:pt idx="59">
                  <c:v>2.3173026069000002</c:v>
                </c:pt>
                <c:pt idx="60">
                  <c:v>2.3555843460000001</c:v>
                </c:pt>
                <c:pt idx="61">
                  <c:v>2.3938660851</c:v>
                </c:pt>
                <c:pt idx="62">
                  <c:v>2.4321478241999999</c:v>
                </c:pt>
                <c:pt idx="63">
                  <c:v>2.4704295633000002</c:v>
                </c:pt>
                <c:pt idx="64">
                  <c:v>2.5087113024000001</c:v>
                </c:pt>
                <c:pt idx="65">
                  <c:v>2.5469930414999999</c:v>
                </c:pt>
                <c:pt idx="66">
                  <c:v>2.5852747806000003</c:v>
                </c:pt>
                <c:pt idx="67">
                  <c:v>2.6235565197000001</c:v>
                </c:pt>
                <c:pt idx="68">
                  <c:v>2.6618382588</c:v>
                </c:pt>
                <c:pt idx="69">
                  <c:v>2.7001199978999999</c:v>
                </c:pt>
              </c:numCache>
            </c:numRef>
          </c:xVal>
          <c:yVal>
            <c:numRef>
              <c:f>'9PFASvsTOC BHsouth'!ydata4</c:f>
              <c:numCache>
                <c:formatCode>General</c:formatCode>
                <c:ptCount val="70"/>
                <c:pt idx="0">
                  <c:v>0.77788639069627918</c:v>
                </c:pt>
                <c:pt idx="1">
                  <c:v>0.78586327578268311</c:v>
                </c:pt>
                <c:pt idx="2">
                  <c:v>0.79404732280930346</c:v>
                </c:pt>
                <c:pt idx="3">
                  <c:v>0.80245680280265674</c:v>
                </c:pt>
                <c:pt idx="4">
                  <c:v>0.81111178414154383</c:v>
                </c:pt>
                <c:pt idx="5">
                  <c:v>0.82003428161582725</c:v>
                </c:pt>
                <c:pt idx="6">
                  <c:v>0.82924840160549462</c:v>
                </c:pt>
                <c:pt idx="7">
                  <c:v>0.83878047595457728</c:v>
                </c:pt>
                <c:pt idx="8">
                  <c:v>0.84865917449761619</c:v>
                </c:pt>
                <c:pt idx="9">
                  <c:v>0.85891558311059912</c:v>
                </c:pt>
                <c:pt idx="10">
                  <c:v>0.86958323070806953</c:v>
                </c:pt>
                <c:pt idx="11">
                  <c:v>0.88069804503554439</c:v>
                </c:pt>
                <c:pt idx="12">
                  <c:v>0.89229821384825425</c:v>
                </c:pt>
                <c:pt idx="13">
                  <c:v>0.90442392580786424</c:v>
                </c:pt>
                <c:pt idx="14">
                  <c:v>0.91711696512535612</c:v>
                </c:pt>
                <c:pt idx="15">
                  <c:v>0.93042013682153102</c:v>
                </c:pt>
                <c:pt idx="16">
                  <c:v>0.94437650674135964</c:v>
                </c:pt>
                <c:pt idx="17">
                  <c:v>0.95902845320090524</c:v>
                </c:pt>
                <c:pt idx="18">
                  <c:v>0.97441654574162229</c:v>
                </c:pt>
                <c:pt idx="19">
                  <c:v>0.99057829005930609</c:v>
                </c:pt>
                <c:pt idx="20">
                  <c:v>1.0075468042082134</c:v>
                </c:pt>
                <c:pt idx="21">
                  <c:v>1.0253495152998209</c:v>
                </c:pt>
                <c:pt idx="22">
                  <c:v>1.0440069825133587</c:v>
                </c:pt>
                <c:pt idx="23">
                  <c:v>1.0635319557631104</c:v>
                </c:pt>
                <c:pt idx="24">
                  <c:v>1.0839287661666763</c:v>
                </c:pt>
                <c:pt idx="25">
                  <c:v>1.1051931144665641</c:v>
                </c:pt>
                <c:pt idx="26">
                  <c:v>1.1273122810606016</c:v>
                </c:pt>
                <c:pt idx="27">
                  <c:v>1.1502657341574671</c:v>
                </c:pt>
                <c:pt idx="28">
                  <c:v>1.174026070043366</c:v>
                </c:pt>
                <c:pt idx="29">
                  <c:v>1.1985601893971267</c:v>
                </c:pt>
                <c:pt idx="30">
                  <c:v>1.2238306003254484</c:v>
                </c:pt>
                <c:pt idx="31">
                  <c:v>1.2497967422608638</c:v>
                </c:pt>
                <c:pt idx="32">
                  <c:v>1.2764162414238909</c:v>
                </c:pt>
                <c:pt idx="33">
                  <c:v>1.3036460326527131</c:v>
                </c:pt>
                <c:pt idx="34">
                  <c:v>1.3314433084389612</c:v>
                </c:pt>
                <c:pt idx="35">
                  <c:v>1.3597662796155563</c:v>
                </c:pt>
                <c:pt idx="36">
                  <c:v>1.3885747507596806</c:v>
                </c:pt>
                <c:pt idx="37">
                  <c:v>1.4178305261380411</c:v>
                </c:pt>
                <c:pt idx="38">
                  <c:v>1.4474976693049608</c:v>
                </c:pt>
                <c:pt idx="39">
                  <c:v>1.4775426423211915</c:v>
                </c:pt>
                <c:pt idx="40">
                  <c:v>1.5079343502671834</c:v>
                </c:pt>
                <c:pt idx="41">
                  <c:v>1.5386441144705367</c:v>
                </c:pt>
                <c:pt idx="42">
                  <c:v>1.5696455946114942</c:v>
                </c:pt>
                <c:pt idx="43">
                  <c:v>1.6009146762979898</c:v>
                </c:pt>
                <c:pt idx="44">
                  <c:v>1.6324293372505494</c:v>
                </c:pt>
                <c:pt idx="45">
                  <c:v>1.6641695021499601</c:v>
                </c:pt>
                <c:pt idx="46">
                  <c:v>1.6961168935819262</c:v>
                </c:pt>
                <c:pt idx="47">
                  <c:v>1.7282548843794454</c:v>
                </c:pt>
                <c:pt idx="48">
                  <c:v>1.7605683549812547</c:v>
                </c:pt>
                <c:pt idx="49">
                  <c:v>1.7930435581349771</c:v>
                </c:pt>
                <c:pt idx="50">
                  <c:v>1.8256679923104235</c:v>
                </c:pt>
                <c:pt idx="51">
                  <c:v>1.8584302844877931</c:v>
                </c:pt>
                <c:pt idx="52">
                  <c:v>1.8913200824900076</c:v>
                </c:pt>
                <c:pt idx="53">
                  <c:v>1.9243279566898046</c:v>
                </c:pt>
                <c:pt idx="54">
                  <c:v>1.9574453107009622</c:v>
                </c:pt>
                <c:pt idx="55">
                  <c:v>1.9906643005279512</c:v>
                </c:pt>
                <c:pt idx="56">
                  <c:v>2.0239777615751215</c:v>
                </c:pt>
                <c:pt idx="57">
                  <c:v>2.0573791428868415</c:v>
                </c:pt>
                <c:pt idx="58">
                  <c:v>2.0908624479900508</c:v>
                </c:pt>
                <c:pt idx="59">
                  <c:v>2.1244221817302344</c:v>
                </c:pt>
                <c:pt idx="60">
                  <c:v>2.1580533025236548</c:v>
                </c:pt>
                <c:pt idx="61">
                  <c:v>2.1917511794874143</c:v>
                </c:pt>
                <c:pt idx="62">
                  <c:v>2.2255115539509571</c:v>
                </c:pt>
                <c:pt idx="63">
                  <c:v>2.2593305048954879</c:v>
                </c:pt>
                <c:pt idx="64">
                  <c:v>2.293204417909708</c:v>
                </c:pt>
                <c:pt idx="65">
                  <c:v>2.3271299572903716</c:v>
                </c:pt>
                <c:pt idx="66">
                  <c:v>2.361104040953637</c:v>
                </c:pt>
                <c:pt idx="67">
                  <c:v>2.3951238178578746</c:v>
                </c:pt>
                <c:pt idx="68">
                  <c:v>2.4291866476703103</c:v>
                </c:pt>
                <c:pt idx="69">
                  <c:v>2.4632900824386299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1F-47E0-8F5D-18B484826108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BHsouth'!xdata5</c:f>
              <c:numCache>
                <c:formatCode>General</c:formatCode>
                <c:ptCount val="100"/>
                <c:pt idx="0">
                  <c:v>5.8680000000000003E-2</c:v>
                </c:pt>
                <c:pt idx="1">
                  <c:v>8.53612121E-2</c:v>
                </c:pt>
                <c:pt idx="2">
                  <c:v>0.1120424242</c:v>
                </c:pt>
                <c:pt idx="3">
                  <c:v>0.13872363630000001</c:v>
                </c:pt>
                <c:pt idx="4">
                  <c:v>0.1654048484</c:v>
                </c:pt>
                <c:pt idx="5">
                  <c:v>0.19208606050000002</c:v>
                </c:pt>
                <c:pt idx="6">
                  <c:v>0.21876727260000001</c:v>
                </c:pt>
                <c:pt idx="7">
                  <c:v>0.24544848470000002</c:v>
                </c:pt>
                <c:pt idx="8">
                  <c:v>0.27212969679999999</c:v>
                </c:pt>
                <c:pt idx="9">
                  <c:v>0.29881090890000001</c:v>
                </c:pt>
                <c:pt idx="10">
                  <c:v>0.32549212100000002</c:v>
                </c:pt>
                <c:pt idx="11">
                  <c:v>0.35217333310000004</c:v>
                </c:pt>
                <c:pt idx="12">
                  <c:v>0.3788545452</c:v>
                </c:pt>
                <c:pt idx="13">
                  <c:v>0.40553575730000002</c:v>
                </c:pt>
                <c:pt idx="14">
                  <c:v>0.43221696940000004</c:v>
                </c:pt>
                <c:pt idx="15">
                  <c:v>0.4588981815</c:v>
                </c:pt>
                <c:pt idx="16">
                  <c:v>0.48557939360000002</c:v>
                </c:pt>
                <c:pt idx="17">
                  <c:v>0.51226060569999998</c:v>
                </c:pt>
                <c:pt idx="18">
                  <c:v>0.53894181779999994</c:v>
                </c:pt>
                <c:pt idx="19">
                  <c:v>0.56562302990000002</c:v>
                </c:pt>
                <c:pt idx="20">
                  <c:v>0.59230424199999998</c:v>
                </c:pt>
                <c:pt idx="21">
                  <c:v>0.61898545409999994</c:v>
                </c:pt>
                <c:pt idx="22">
                  <c:v>0.64566666620000002</c:v>
                </c:pt>
                <c:pt idx="23">
                  <c:v>0.67234787829999998</c:v>
                </c:pt>
                <c:pt idx="24">
                  <c:v>0.69902909039999994</c:v>
                </c:pt>
                <c:pt idx="25">
                  <c:v>0.72571030250000002</c:v>
                </c:pt>
                <c:pt idx="26">
                  <c:v>0.75239151459999998</c:v>
                </c:pt>
                <c:pt idx="27">
                  <c:v>0.77907272669999994</c:v>
                </c:pt>
                <c:pt idx="28">
                  <c:v>0.80575393880000001</c:v>
                </c:pt>
                <c:pt idx="29">
                  <c:v>0.83243515089999998</c:v>
                </c:pt>
                <c:pt idx="30">
                  <c:v>0.85911636299999994</c:v>
                </c:pt>
                <c:pt idx="31">
                  <c:v>0.88579757510000001</c:v>
                </c:pt>
                <c:pt idx="32">
                  <c:v>0.91247878719999997</c:v>
                </c:pt>
                <c:pt idx="33">
                  <c:v>0.93915999929999994</c:v>
                </c:pt>
                <c:pt idx="34">
                  <c:v>0.96584121140000001</c:v>
                </c:pt>
                <c:pt idx="35">
                  <c:v>0.99252242349999997</c:v>
                </c:pt>
                <c:pt idx="36">
                  <c:v>1.0192036356</c:v>
                </c:pt>
                <c:pt idx="37">
                  <c:v>1.0458848477</c:v>
                </c:pt>
                <c:pt idx="38">
                  <c:v>1.0725660598000002</c:v>
                </c:pt>
                <c:pt idx="39">
                  <c:v>1.0992472719000002</c:v>
                </c:pt>
                <c:pt idx="40">
                  <c:v>1.1259284840000001</c:v>
                </c:pt>
                <c:pt idx="41">
                  <c:v>1.1526096961000001</c:v>
                </c:pt>
                <c:pt idx="42">
                  <c:v>1.1792909082</c:v>
                </c:pt>
                <c:pt idx="43">
                  <c:v>1.2059721203</c:v>
                </c:pt>
                <c:pt idx="44">
                  <c:v>1.2326533324000002</c:v>
                </c:pt>
                <c:pt idx="45">
                  <c:v>1.2593345445000002</c:v>
                </c:pt>
                <c:pt idx="46">
                  <c:v>1.2860157566000001</c:v>
                </c:pt>
                <c:pt idx="47">
                  <c:v>1.3126969687000001</c:v>
                </c:pt>
                <c:pt idx="48">
                  <c:v>1.3393781808</c:v>
                </c:pt>
                <c:pt idx="49">
                  <c:v>1.3660593929</c:v>
                </c:pt>
                <c:pt idx="50">
                  <c:v>1.3927406050000002</c:v>
                </c:pt>
                <c:pt idx="51">
                  <c:v>1.4194218171000001</c:v>
                </c:pt>
                <c:pt idx="52">
                  <c:v>1.4461030292000001</c:v>
                </c:pt>
                <c:pt idx="53">
                  <c:v>1.4727842413000001</c:v>
                </c:pt>
                <c:pt idx="54">
                  <c:v>1.4994654534</c:v>
                </c:pt>
                <c:pt idx="55">
                  <c:v>1.5261466655</c:v>
                </c:pt>
                <c:pt idx="56">
                  <c:v>1.5528278776000002</c:v>
                </c:pt>
                <c:pt idx="57">
                  <c:v>1.5795090897000001</c:v>
                </c:pt>
                <c:pt idx="58">
                  <c:v>1.6061903018000001</c:v>
                </c:pt>
                <c:pt idx="59">
                  <c:v>1.6328715139000001</c:v>
                </c:pt>
                <c:pt idx="60">
                  <c:v>1.659552726</c:v>
                </c:pt>
                <c:pt idx="61">
                  <c:v>1.6862339381</c:v>
                </c:pt>
                <c:pt idx="62">
                  <c:v>1.7129151502000002</c:v>
                </c:pt>
                <c:pt idx="63">
                  <c:v>1.7395963623000001</c:v>
                </c:pt>
                <c:pt idx="64">
                  <c:v>1.7662775744000001</c:v>
                </c:pt>
                <c:pt idx="65">
                  <c:v>1.7929587865000001</c:v>
                </c:pt>
                <c:pt idx="66">
                  <c:v>1.8196399986</c:v>
                </c:pt>
                <c:pt idx="67">
                  <c:v>1.8463212107000002</c:v>
                </c:pt>
                <c:pt idx="68">
                  <c:v>1.8730024228000002</c:v>
                </c:pt>
                <c:pt idx="69">
                  <c:v>1.8996836349000001</c:v>
                </c:pt>
                <c:pt idx="70">
                  <c:v>1.9263648470000001</c:v>
                </c:pt>
                <c:pt idx="71">
                  <c:v>1.9530460591000001</c:v>
                </c:pt>
                <c:pt idx="72">
                  <c:v>1.9797272712</c:v>
                </c:pt>
                <c:pt idx="73">
                  <c:v>2.0064084833</c:v>
                </c:pt>
                <c:pt idx="74">
                  <c:v>2.0330896954000002</c:v>
                </c:pt>
                <c:pt idx="75">
                  <c:v>2.0597709074999999</c:v>
                </c:pt>
                <c:pt idx="76">
                  <c:v>2.0864521196000001</c:v>
                </c:pt>
                <c:pt idx="77">
                  <c:v>2.1131333316999998</c:v>
                </c:pt>
                <c:pt idx="78">
                  <c:v>2.1398145438</c:v>
                </c:pt>
                <c:pt idx="79">
                  <c:v>2.1664957558999998</c:v>
                </c:pt>
                <c:pt idx="80">
                  <c:v>2.1931769679999999</c:v>
                </c:pt>
                <c:pt idx="81">
                  <c:v>2.2198581800999997</c:v>
                </c:pt>
                <c:pt idx="82">
                  <c:v>2.2465393921999999</c:v>
                </c:pt>
                <c:pt idx="83">
                  <c:v>2.2732206043000001</c:v>
                </c:pt>
                <c:pt idx="84">
                  <c:v>2.2999018163999998</c:v>
                </c:pt>
                <c:pt idx="85">
                  <c:v>2.3265830285</c:v>
                </c:pt>
                <c:pt idx="86">
                  <c:v>2.3532642405999997</c:v>
                </c:pt>
                <c:pt idx="87">
                  <c:v>2.3799454526999999</c:v>
                </c:pt>
                <c:pt idx="88">
                  <c:v>2.4066266648000001</c:v>
                </c:pt>
                <c:pt idx="89">
                  <c:v>2.4333078768999998</c:v>
                </c:pt>
                <c:pt idx="90">
                  <c:v>2.459989089</c:v>
                </c:pt>
                <c:pt idx="91">
                  <c:v>2.4866703010999998</c:v>
                </c:pt>
                <c:pt idx="92">
                  <c:v>2.5133515131999999</c:v>
                </c:pt>
                <c:pt idx="93">
                  <c:v>2.5400327252999997</c:v>
                </c:pt>
                <c:pt idx="94">
                  <c:v>2.5667139373999999</c:v>
                </c:pt>
                <c:pt idx="95">
                  <c:v>2.5933951495000001</c:v>
                </c:pt>
                <c:pt idx="96">
                  <c:v>2.6200763615999998</c:v>
                </c:pt>
                <c:pt idx="97">
                  <c:v>2.6467575737</c:v>
                </c:pt>
                <c:pt idx="98">
                  <c:v>2.6734387857999997</c:v>
                </c:pt>
                <c:pt idx="99">
                  <c:v>2.7001199978999999</c:v>
                </c:pt>
              </c:numCache>
            </c:numRef>
          </c:xVal>
          <c:yVal>
            <c:numRef>
              <c:f>'9PFASvsTOC BHsouth'!ydata6</c:f>
              <c:numCache>
                <c:formatCode>General</c:formatCode>
                <c:ptCount val="100"/>
                <c:pt idx="0">
                  <c:v>-0.93747255998422585</c:v>
                </c:pt>
                <c:pt idx="1">
                  <c:v>-0.92072979425601031</c:v>
                </c:pt>
                <c:pt idx="2">
                  <c:v>-0.90406808501494651</c:v>
                </c:pt>
                <c:pt idx="3">
                  <c:v>-0.88748795803758829</c:v>
                </c:pt>
                <c:pt idx="4">
                  <c:v>-0.87098992784932627</c:v>
                </c:pt>
                <c:pt idx="5">
                  <c:v>-0.85457449727331736</c:v>
                </c:pt>
                <c:pt idx="6">
                  <c:v>-0.83824215698314419</c:v>
                </c:pt>
                <c:pt idx="7">
                  <c:v>-0.82199338506004604</c:v>
                </c:pt>
                <c:pt idx="8">
                  <c:v>-0.80582864655555597</c:v>
                </c:pt>
                <c:pt idx="9">
                  <c:v>-0.78974839306040079</c:v>
                </c:pt>
                <c:pt idx="10">
                  <c:v>-0.77375306228052598</c:v>
                </c:pt>
                <c:pt idx="11">
                  <c:v>-0.75784307762109382</c:v>
                </c:pt>
                <c:pt idx="12">
                  <c:v>-0.7420188477793308</c:v>
                </c:pt>
                <c:pt idx="13">
                  <c:v>-0.72628076634707095</c:v>
                </c:pt>
                <c:pt idx="14">
                  <c:v>-0.71062921142385072</c:v>
                </c:pt>
                <c:pt idx="15">
                  <c:v>-0.69506454524140049</c:v>
                </c:pt>
                <c:pt idx="16">
                  <c:v>-0.67958711380035985</c:v>
                </c:pt>
                <c:pt idx="17">
                  <c:v>-0.66419724652003331</c:v>
                </c:pt>
                <c:pt idx="18">
                  <c:v>-0.64889525590198682</c:v>
                </c:pt>
                <c:pt idx="19">
                  <c:v>-0.63368143720825465</c:v>
                </c:pt>
                <c:pt idx="20">
                  <c:v>-0.61855606815491659</c:v>
                </c:pt>
                <c:pt idx="21">
                  <c:v>-0.60351940862175579</c:v>
                </c:pt>
                <c:pt idx="22">
                  <c:v>-0.58857170037870632</c:v>
                </c:pt>
                <c:pt idx="23">
                  <c:v>-0.57371316682973528</c:v>
                </c:pt>
                <c:pt idx="24">
                  <c:v>-0.55894401277479067</c:v>
                </c:pt>
                <c:pt idx="25">
                  <c:v>-0.54426442419039445</c:v>
                </c:pt>
                <c:pt idx="26">
                  <c:v>-0.52967456802942903</c:v>
                </c:pt>
                <c:pt idx="27">
                  <c:v>-0.51517459204060478</c:v>
                </c:pt>
                <c:pt idx="28">
                  <c:v>-0.50076462460807303</c:v>
                </c:pt>
                <c:pt idx="29">
                  <c:v>-0.48644477461157831</c:v>
                </c:pt>
                <c:pt idx="30">
                  <c:v>-0.47221513130751092</c:v>
                </c:pt>
                <c:pt idx="31">
                  <c:v>-0.45807576423115526</c:v>
                </c:pt>
                <c:pt idx="32">
                  <c:v>-0.44402672312038938</c:v>
                </c:pt>
                <c:pt idx="33">
                  <c:v>-0.43006803786102843</c:v>
                </c:pt>
                <c:pt idx="34">
                  <c:v>-0.41619971845394843</c:v>
                </c:pt>
                <c:pt idx="35">
                  <c:v>-0.40242175500408217</c:v>
                </c:pt>
                <c:pt idx="36">
                  <c:v>-0.38873411773130584</c:v>
                </c:pt>
                <c:pt idx="37">
                  <c:v>-0.37513675700320148</c:v>
                </c:pt>
                <c:pt idx="38">
                  <c:v>-0.3616296033895956</c:v>
                </c:pt>
                <c:pt idx="39">
                  <c:v>-0.34821256773874665</c:v>
                </c:pt>
                <c:pt idx="40">
                  <c:v>-0.33488554127498293</c:v>
                </c:pt>
                <c:pt idx="41">
                  <c:v>-0.32164839571753667</c:v>
                </c:pt>
                <c:pt idx="42">
                  <c:v>-0.30850098342028365</c:v>
                </c:pt>
                <c:pt idx="43">
                  <c:v>-0.29544313753202034</c:v>
                </c:pt>
                <c:pt idx="44">
                  <c:v>-0.28247467217689126</c:v>
                </c:pt>
                <c:pt idx="45">
                  <c:v>-0.26959538265449867</c:v>
                </c:pt>
                <c:pt idx="46">
                  <c:v>-0.25680504565920914</c:v>
                </c:pt>
                <c:pt idx="47">
                  <c:v>-0.24410341951810766</c:v>
                </c:pt>
                <c:pt idx="48">
                  <c:v>-0.23149024444702104</c:v>
                </c:pt>
                <c:pt idx="49">
                  <c:v>-0.218965242823981</c:v>
                </c:pt>
                <c:pt idx="50">
                  <c:v>-0.2065281194794748</c:v>
                </c:pt>
                <c:pt idx="51">
                  <c:v>-0.19417856200278893</c:v>
                </c:pt>
                <c:pt idx="52">
                  <c:v>-0.18191624106372029</c:v>
                </c:pt>
                <c:pt idx="53">
                  <c:v>-0.16974081074890313</c:v>
                </c:pt>
                <c:pt idx="54">
                  <c:v>-0.15765190891198522</c:v>
                </c:pt>
                <c:pt idx="55">
                  <c:v>-0.14564915753683993</c:v>
                </c:pt>
                <c:pt idx="56">
                  <c:v>-0.13373216311301728</c:v>
                </c:pt>
                <c:pt idx="57">
                  <c:v>-0.12190051702258797</c:v>
                </c:pt>
                <c:pt idx="58">
                  <c:v>-0.11015379593754515</c:v>
                </c:pt>
                <c:pt idx="59">
                  <c:v>-9.8491562226911578E-2</c:v>
                </c:pt>
                <c:pt idx="60">
                  <c:v>-8.6913364372692259E-2</c:v>
                </c:pt>
                <c:pt idx="61">
                  <c:v>-7.5418737393812219E-2</c:v>
                </c:pt>
                <c:pt idx="62">
                  <c:v>-6.4007203277180347E-2</c:v>
                </c:pt>
                <c:pt idx="63">
                  <c:v>-5.2678271415020017E-2</c:v>
                </c:pt>
                <c:pt idx="64">
                  <c:v>-4.1431439047613816E-2</c:v>
                </c:pt>
                <c:pt idx="65">
                  <c:v>-3.026619171061995E-2</c:v>
                </c:pt>
                <c:pt idx="66">
                  <c:v>-1.9182003686125659E-2</c:v>
                </c:pt>
                <c:pt idx="67">
                  <c:v>-8.1783384566189721E-3</c:v>
                </c:pt>
                <c:pt idx="68">
                  <c:v>2.7453508389267967E-3</c:v>
                </c:pt>
                <c:pt idx="69">
                  <c:v>1.3589620947643821E-2</c:v>
                </c:pt>
                <c:pt idx="70">
                  <c:v>2.4355038044800104E-2</c:v>
                </c:pt>
                <c:pt idx="71">
                  <c:v>3.5042177276018327E-2</c:v>
                </c:pt>
                <c:pt idx="72">
                  <c:v>4.5651622300407535E-2</c:v>
                </c:pt>
                <c:pt idx="73">
                  <c:v>5.6183964835303302E-2</c:v>
                </c:pt>
                <c:pt idx="74">
                  <c:v>6.6639804203291186E-2</c:v>
                </c:pt>
                <c:pt idx="75">
                  <c:v>7.7019746882160067E-2</c:v>
                </c:pt>
                <c:pt idx="76">
                  <c:v>8.7324406058405302E-2</c:v>
                </c:pt>
                <c:pt idx="77">
                  <c:v>9.7554401184864581E-2</c:v>
                </c:pt>
                <c:pt idx="78">
                  <c:v>0.10771035754305802</c:v>
                </c:pt>
                <c:pt idx="79">
                  <c:v>0.11779290581074942</c:v>
                </c:pt>
                <c:pt idx="80">
                  <c:v>0.12780268163524044</c:v>
                </c:pt>
                <c:pt idx="81">
                  <c:v>0.13774032521285617</c:v>
                </c:pt>
                <c:pt idx="82">
                  <c:v>0.14760648087507233</c:v>
                </c:pt>
                <c:pt idx="83">
                  <c:v>0.15740179668167542</c:v>
                </c:pt>
                <c:pt idx="84">
                  <c:v>0.16712692402135243</c:v>
                </c:pt>
                <c:pt idx="85">
                  <c:v>0.17678251722003568</c:v>
                </c:pt>
                <c:pt idx="86">
                  <c:v>0.18636923315733878</c:v>
                </c:pt>
                <c:pt idx="87">
                  <c:v>0.1958877308913527</c:v>
                </c:pt>
                <c:pt idx="88">
                  <c:v>0.20533867129207284</c:v>
                </c:pt>
                <c:pt idx="89">
                  <c:v>0.21472271668367737</c:v>
                </c:pt>
                <c:pt idx="90">
                  <c:v>0.22404053049586392</c:v>
                </c:pt>
                <c:pt idx="91">
                  <c:v>0.23329277692441264</c:v>
                </c:pt>
                <c:pt idx="92">
                  <c:v>0.24248012060112978</c:v>
                </c:pt>
                <c:pt idx="93">
                  <c:v>0.2516032262732868</c:v>
                </c:pt>
                <c:pt idx="94">
                  <c:v>0.2606627584926593</c:v>
                </c:pt>
                <c:pt idx="95">
                  <c:v>0.26965938131423672</c:v>
                </c:pt>
                <c:pt idx="96">
                  <c:v>0.27859375800465136</c:v>
                </c:pt>
                <c:pt idx="97">
                  <c:v>0.28746655076036776</c:v>
                </c:pt>
                <c:pt idx="98">
                  <c:v>0.29627842043562325</c:v>
                </c:pt>
                <c:pt idx="99">
                  <c:v>0.30503002628013154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1F-47E0-8F5D-18B484826108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BHsouth'!xdata7</c:f>
              <c:numCache>
                <c:formatCode>General</c:formatCode>
                <c:ptCount val="100"/>
                <c:pt idx="0">
                  <c:v>5.8680000000000003E-2</c:v>
                </c:pt>
                <c:pt idx="1">
                  <c:v>8.53612121E-2</c:v>
                </c:pt>
                <c:pt idx="2">
                  <c:v>0.1120424242</c:v>
                </c:pt>
                <c:pt idx="3">
                  <c:v>0.13872363630000001</c:v>
                </c:pt>
                <c:pt idx="4">
                  <c:v>0.1654048484</c:v>
                </c:pt>
                <c:pt idx="5">
                  <c:v>0.19208606050000002</c:v>
                </c:pt>
                <c:pt idx="6">
                  <c:v>0.21876727260000001</c:v>
                </c:pt>
                <c:pt idx="7">
                  <c:v>0.24544848470000002</c:v>
                </c:pt>
                <c:pt idx="8">
                  <c:v>0.27212969679999999</c:v>
                </c:pt>
                <c:pt idx="9">
                  <c:v>0.29881090890000001</c:v>
                </c:pt>
                <c:pt idx="10">
                  <c:v>0.32549212100000002</c:v>
                </c:pt>
                <c:pt idx="11">
                  <c:v>0.35217333310000004</c:v>
                </c:pt>
                <c:pt idx="12">
                  <c:v>0.3788545452</c:v>
                </c:pt>
                <c:pt idx="13">
                  <c:v>0.40553575730000002</c:v>
                </c:pt>
                <c:pt idx="14">
                  <c:v>0.43221696940000004</c:v>
                </c:pt>
                <c:pt idx="15">
                  <c:v>0.4588981815</c:v>
                </c:pt>
                <c:pt idx="16">
                  <c:v>0.48557939360000002</c:v>
                </c:pt>
                <c:pt idx="17">
                  <c:v>0.51226060569999998</c:v>
                </c:pt>
                <c:pt idx="18">
                  <c:v>0.53894181779999994</c:v>
                </c:pt>
                <c:pt idx="19">
                  <c:v>0.56562302990000002</c:v>
                </c:pt>
                <c:pt idx="20">
                  <c:v>0.59230424199999998</c:v>
                </c:pt>
                <c:pt idx="21">
                  <c:v>0.61898545409999994</c:v>
                </c:pt>
                <c:pt idx="22">
                  <c:v>0.64566666620000002</c:v>
                </c:pt>
                <c:pt idx="23">
                  <c:v>0.67234787829999998</c:v>
                </c:pt>
                <c:pt idx="24">
                  <c:v>0.69902909039999994</c:v>
                </c:pt>
                <c:pt idx="25">
                  <c:v>0.72571030250000002</c:v>
                </c:pt>
                <c:pt idx="26">
                  <c:v>0.75239151459999998</c:v>
                </c:pt>
                <c:pt idx="27">
                  <c:v>0.77907272669999994</c:v>
                </c:pt>
                <c:pt idx="28">
                  <c:v>0.80575393880000001</c:v>
                </c:pt>
                <c:pt idx="29">
                  <c:v>0.83243515089999998</c:v>
                </c:pt>
                <c:pt idx="30">
                  <c:v>0.85911636299999994</c:v>
                </c:pt>
                <c:pt idx="31">
                  <c:v>0.88579757510000001</c:v>
                </c:pt>
                <c:pt idx="32">
                  <c:v>0.91247878719999997</c:v>
                </c:pt>
                <c:pt idx="33">
                  <c:v>0.93915999929999994</c:v>
                </c:pt>
                <c:pt idx="34">
                  <c:v>0.96584121140000001</c:v>
                </c:pt>
                <c:pt idx="35">
                  <c:v>0.99252242349999997</c:v>
                </c:pt>
                <c:pt idx="36">
                  <c:v>1.0192036356</c:v>
                </c:pt>
                <c:pt idx="37">
                  <c:v>1.0458848477</c:v>
                </c:pt>
                <c:pt idx="38">
                  <c:v>1.0725660598000002</c:v>
                </c:pt>
                <c:pt idx="39">
                  <c:v>1.0992472719000002</c:v>
                </c:pt>
                <c:pt idx="40">
                  <c:v>1.1259284840000001</c:v>
                </c:pt>
                <c:pt idx="41">
                  <c:v>1.1526096961000001</c:v>
                </c:pt>
                <c:pt idx="42">
                  <c:v>1.1792909082</c:v>
                </c:pt>
                <c:pt idx="43">
                  <c:v>1.2059721203</c:v>
                </c:pt>
                <c:pt idx="44">
                  <c:v>1.2326533324000002</c:v>
                </c:pt>
                <c:pt idx="45">
                  <c:v>1.2593345445000002</c:v>
                </c:pt>
                <c:pt idx="46">
                  <c:v>1.2860157566000001</c:v>
                </c:pt>
                <c:pt idx="47">
                  <c:v>1.3126969687000001</c:v>
                </c:pt>
                <c:pt idx="48">
                  <c:v>1.3393781808</c:v>
                </c:pt>
                <c:pt idx="49">
                  <c:v>1.3660593929</c:v>
                </c:pt>
                <c:pt idx="50">
                  <c:v>1.3927406050000002</c:v>
                </c:pt>
                <c:pt idx="51">
                  <c:v>1.4194218171000001</c:v>
                </c:pt>
                <c:pt idx="52">
                  <c:v>1.4461030292000001</c:v>
                </c:pt>
                <c:pt idx="53">
                  <c:v>1.4727842413000001</c:v>
                </c:pt>
                <c:pt idx="54">
                  <c:v>1.4994654534</c:v>
                </c:pt>
                <c:pt idx="55">
                  <c:v>1.5261466655</c:v>
                </c:pt>
                <c:pt idx="56">
                  <c:v>1.5528278776000002</c:v>
                </c:pt>
                <c:pt idx="57">
                  <c:v>1.5795090897000001</c:v>
                </c:pt>
                <c:pt idx="58">
                  <c:v>1.6061903018000001</c:v>
                </c:pt>
                <c:pt idx="59">
                  <c:v>1.6328715139000001</c:v>
                </c:pt>
                <c:pt idx="60">
                  <c:v>1.659552726</c:v>
                </c:pt>
                <c:pt idx="61">
                  <c:v>1.6862339381</c:v>
                </c:pt>
                <c:pt idx="62">
                  <c:v>1.7129151502000002</c:v>
                </c:pt>
                <c:pt idx="63">
                  <c:v>1.7395963623000001</c:v>
                </c:pt>
                <c:pt idx="64">
                  <c:v>1.7662775744000001</c:v>
                </c:pt>
                <c:pt idx="65">
                  <c:v>1.7929587865000001</c:v>
                </c:pt>
                <c:pt idx="66">
                  <c:v>1.8196399986</c:v>
                </c:pt>
                <c:pt idx="67">
                  <c:v>1.8463212107000002</c:v>
                </c:pt>
                <c:pt idx="68">
                  <c:v>1.8730024228000002</c:v>
                </c:pt>
                <c:pt idx="69">
                  <c:v>1.8996836349000001</c:v>
                </c:pt>
                <c:pt idx="70">
                  <c:v>1.9263648470000001</c:v>
                </c:pt>
                <c:pt idx="71">
                  <c:v>1.9530460591000001</c:v>
                </c:pt>
                <c:pt idx="72">
                  <c:v>1.9797272712</c:v>
                </c:pt>
                <c:pt idx="73">
                  <c:v>2.0064084833</c:v>
                </c:pt>
                <c:pt idx="74">
                  <c:v>2.0330896954000002</c:v>
                </c:pt>
                <c:pt idx="75">
                  <c:v>2.0597709074999999</c:v>
                </c:pt>
                <c:pt idx="76">
                  <c:v>2.0864521196000001</c:v>
                </c:pt>
                <c:pt idx="77">
                  <c:v>2.1131333316999998</c:v>
                </c:pt>
                <c:pt idx="78">
                  <c:v>2.1398145438</c:v>
                </c:pt>
                <c:pt idx="79">
                  <c:v>2.1664957558999998</c:v>
                </c:pt>
                <c:pt idx="80">
                  <c:v>2.1931769679999999</c:v>
                </c:pt>
                <c:pt idx="81">
                  <c:v>2.2198581800999997</c:v>
                </c:pt>
                <c:pt idx="82">
                  <c:v>2.2465393921999999</c:v>
                </c:pt>
                <c:pt idx="83">
                  <c:v>2.2732206043000001</c:v>
                </c:pt>
                <c:pt idx="84">
                  <c:v>2.2999018163999998</c:v>
                </c:pt>
                <c:pt idx="85">
                  <c:v>2.3265830285</c:v>
                </c:pt>
                <c:pt idx="86">
                  <c:v>2.3532642405999997</c:v>
                </c:pt>
                <c:pt idx="87">
                  <c:v>2.3799454526999999</c:v>
                </c:pt>
                <c:pt idx="88">
                  <c:v>2.4066266648000001</c:v>
                </c:pt>
                <c:pt idx="89">
                  <c:v>2.4333078768999998</c:v>
                </c:pt>
                <c:pt idx="90">
                  <c:v>2.459989089</c:v>
                </c:pt>
                <c:pt idx="91">
                  <c:v>2.4866703010999998</c:v>
                </c:pt>
                <c:pt idx="92">
                  <c:v>2.5133515131999999</c:v>
                </c:pt>
                <c:pt idx="93">
                  <c:v>2.5400327252999997</c:v>
                </c:pt>
                <c:pt idx="94">
                  <c:v>2.5667139373999999</c:v>
                </c:pt>
                <c:pt idx="95">
                  <c:v>2.5933951495000001</c:v>
                </c:pt>
                <c:pt idx="96">
                  <c:v>2.6200763615999998</c:v>
                </c:pt>
                <c:pt idx="97">
                  <c:v>2.6467575737</c:v>
                </c:pt>
                <c:pt idx="98">
                  <c:v>2.6734387857999997</c:v>
                </c:pt>
                <c:pt idx="99">
                  <c:v>2.7001199978999999</c:v>
                </c:pt>
              </c:numCache>
            </c:numRef>
          </c:xVal>
          <c:yVal>
            <c:numRef>
              <c:f>'9PFASvsTOC BHsouth'!ydata8</c:f>
              <c:numCache>
                <c:formatCode>General</c:formatCode>
                <c:ptCount val="100"/>
                <c:pt idx="0">
                  <c:v>1.6213083223732658</c:v>
                </c:pt>
                <c:pt idx="1">
                  <c:v>1.6323920807022922</c:v>
                </c:pt>
                <c:pt idx="2">
                  <c:v>1.643556895518471</c:v>
                </c:pt>
                <c:pt idx="3">
                  <c:v>1.6548032925983549</c:v>
                </c:pt>
                <c:pt idx="4">
                  <c:v>1.6661317864673351</c:v>
                </c:pt>
                <c:pt idx="5">
                  <c:v>1.6775428799485683</c:v>
                </c:pt>
                <c:pt idx="6">
                  <c:v>1.6890370637156373</c:v>
                </c:pt>
                <c:pt idx="7">
                  <c:v>1.7006148158497814</c:v>
                </c:pt>
                <c:pt idx="8">
                  <c:v>1.7122766014025335</c:v>
                </c:pt>
                <c:pt idx="9">
                  <c:v>1.7240228719646205</c:v>
                </c:pt>
                <c:pt idx="10">
                  <c:v>1.7358540652419878</c:v>
                </c:pt>
                <c:pt idx="11">
                  <c:v>1.7477706046397978</c:v>
                </c:pt>
                <c:pt idx="12">
                  <c:v>1.759772898855277</c:v>
                </c:pt>
                <c:pt idx="13">
                  <c:v>1.7718613414802593</c:v>
                </c:pt>
                <c:pt idx="14">
                  <c:v>1.7840363106142814</c:v>
                </c:pt>
                <c:pt idx="15">
                  <c:v>1.7962981684890735</c:v>
                </c:pt>
                <c:pt idx="16">
                  <c:v>1.8086472611052749</c:v>
                </c:pt>
                <c:pt idx="17">
                  <c:v>1.8210839178821905</c:v>
                </c:pt>
                <c:pt idx="18">
                  <c:v>1.8336084513213864</c:v>
                </c:pt>
                <c:pt idx="19">
                  <c:v>1.8462211566848965</c:v>
                </c:pt>
                <c:pt idx="20">
                  <c:v>1.8589223116888003</c:v>
                </c:pt>
                <c:pt idx="21">
                  <c:v>1.8717121762128817</c:v>
                </c:pt>
                <c:pt idx="22">
                  <c:v>1.8845909920270747</c:v>
                </c:pt>
                <c:pt idx="23">
                  <c:v>1.8975589825353458</c:v>
                </c:pt>
                <c:pt idx="24">
                  <c:v>1.9106163525376434</c:v>
                </c:pt>
                <c:pt idx="25">
                  <c:v>1.9237632880104893</c:v>
                </c:pt>
                <c:pt idx="26">
                  <c:v>1.9369999559067661</c:v>
                </c:pt>
                <c:pt idx="27">
                  <c:v>1.950326503975184</c:v>
                </c:pt>
                <c:pt idx="28">
                  <c:v>1.9637430605998945</c:v>
                </c:pt>
                <c:pt idx="29">
                  <c:v>1.9772497346606419</c:v>
                </c:pt>
                <c:pt idx="30">
                  <c:v>1.9908466154138167</c:v>
                </c:pt>
                <c:pt idx="31">
                  <c:v>2.0045337723947032</c:v>
                </c:pt>
                <c:pt idx="32">
                  <c:v>2.0183112553411795</c:v>
                </c:pt>
                <c:pt idx="33">
                  <c:v>2.0321790941390607</c:v>
                </c:pt>
                <c:pt idx="34">
                  <c:v>2.046137298789223</c:v>
                </c:pt>
                <c:pt idx="35">
                  <c:v>2.0601858593965989</c:v>
                </c:pt>
                <c:pt idx="36">
                  <c:v>2.0743247461810648</c:v>
                </c:pt>
                <c:pt idx="37">
                  <c:v>2.0885539095102028</c:v>
                </c:pt>
                <c:pt idx="38">
                  <c:v>2.1028732799538394</c:v>
                </c:pt>
                <c:pt idx="39">
                  <c:v>2.1172827683602327</c:v>
                </c:pt>
                <c:pt idx="40">
                  <c:v>2.1317822659537109</c:v>
                </c:pt>
                <c:pt idx="41">
                  <c:v>2.1463716444535068</c:v>
                </c:pt>
                <c:pt idx="42">
                  <c:v>2.1610507562134957</c:v>
                </c:pt>
                <c:pt idx="43">
                  <c:v>2.1758194343824746</c:v>
                </c:pt>
                <c:pt idx="44">
                  <c:v>2.1906774930845883</c:v>
                </c:pt>
                <c:pt idx="45">
                  <c:v>2.2056247276194378</c:v>
                </c:pt>
                <c:pt idx="46">
                  <c:v>2.2206609146813903</c:v>
                </c:pt>
                <c:pt idx="47">
                  <c:v>2.235785812597531</c:v>
                </c:pt>
                <c:pt idx="48">
                  <c:v>2.2509991615836862</c:v>
                </c:pt>
                <c:pt idx="49">
                  <c:v>2.2663006840178888</c:v>
                </c:pt>
                <c:pt idx="50">
                  <c:v>2.2816900847306245</c:v>
                </c:pt>
                <c:pt idx="51">
                  <c:v>2.297167051311181</c:v>
                </c:pt>
                <c:pt idx="52">
                  <c:v>2.3127312544293543</c:v>
                </c:pt>
                <c:pt idx="53">
                  <c:v>2.3283823481717794</c:v>
                </c:pt>
                <c:pt idx="54">
                  <c:v>2.3441199703921036</c:v>
                </c:pt>
                <c:pt idx="55">
                  <c:v>2.3599437430742007</c:v>
                </c:pt>
                <c:pt idx="56">
                  <c:v>2.3758532727076203</c:v>
                </c:pt>
                <c:pt idx="57">
                  <c:v>2.3918481506744333</c:v>
                </c:pt>
                <c:pt idx="58">
                  <c:v>2.4079279536466327</c:v>
                </c:pt>
                <c:pt idx="59">
                  <c:v>2.4240922439932415</c:v>
                </c:pt>
                <c:pt idx="60">
                  <c:v>2.4403405701962644</c:v>
                </c:pt>
                <c:pt idx="61">
                  <c:v>2.4566724672746263</c:v>
                </c:pt>
                <c:pt idx="62">
                  <c:v>2.4730874572152368</c:v>
                </c:pt>
                <c:pt idx="63">
                  <c:v>2.4895850494103189</c:v>
                </c:pt>
                <c:pt idx="64">
                  <c:v>2.5061647411001546</c:v>
                </c:pt>
                <c:pt idx="65">
                  <c:v>2.5228260178204032</c:v>
                </c:pt>
                <c:pt idx="66">
                  <c:v>2.5395683538531513</c:v>
                </c:pt>
                <c:pt idx="67">
                  <c:v>2.5563912126808868</c:v>
                </c:pt>
                <c:pt idx="68">
                  <c:v>2.5732940474425829</c:v>
                </c:pt>
                <c:pt idx="69">
                  <c:v>2.5902763013911079</c:v>
                </c:pt>
                <c:pt idx="70">
                  <c:v>2.607337408351194</c:v>
                </c:pt>
                <c:pt idx="71">
                  <c:v>2.6244767931772177</c:v>
                </c:pt>
                <c:pt idx="72">
                  <c:v>2.6416938722100709</c:v>
                </c:pt>
                <c:pt idx="73">
                  <c:v>2.6589880537324175</c:v>
                </c:pt>
                <c:pt idx="74">
                  <c:v>2.6763587384216718</c:v>
                </c:pt>
                <c:pt idx="75">
                  <c:v>2.6938053198000445</c:v>
                </c:pt>
                <c:pt idx="76">
                  <c:v>2.7113271846810418</c:v>
                </c:pt>
                <c:pt idx="77">
                  <c:v>2.7289237136118243</c:v>
                </c:pt>
                <c:pt idx="78">
                  <c:v>2.7465942813108732</c:v>
                </c:pt>
                <c:pt idx="79">
                  <c:v>2.764338257100424</c:v>
                </c:pt>
                <c:pt idx="80">
                  <c:v>2.7821550053331752</c:v>
                </c:pt>
                <c:pt idx="81">
                  <c:v>2.8000438858128014</c:v>
                </c:pt>
                <c:pt idx="82">
                  <c:v>2.8180042542078279</c:v>
                </c:pt>
                <c:pt idx="83">
                  <c:v>2.8360354624584669</c:v>
                </c:pt>
                <c:pt idx="84">
                  <c:v>2.8541368591760321</c:v>
                </c:pt>
                <c:pt idx="85">
                  <c:v>2.8723077900345908</c:v>
                </c:pt>
                <c:pt idx="86">
                  <c:v>2.8905475981545301</c:v>
                </c:pt>
                <c:pt idx="87">
                  <c:v>2.9088556244777584</c:v>
                </c:pt>
                <c:pt idx="88">
                  <c:v>2.9272312081342808</c:v>
                </c:pt>
                <c:pt idx="89">
                  <c:v>2.945673686799918</c:v>
                </c:pt>
                <c:pt idx="90">
                  <c:v>2.9641823970449739</c:v>
                </c:pt>
                <c:pt idx="91">
                  <c:v>2.9827566746736673</c:v>
                </c:pt>
                <c:pt idx="92">
                  <c:v>3.0013958550541924</c:v>
                </c:pt>
                <c:pt idx="93">
                  <c:v>3.0200992734392775</c:v>
                </c:pt>
                <c:pt idx="94">
                  <c:v>3.038866265277147</c:v>
                </c:pt>
                <c:pt idx="95">
                  <c:v>3.0576961665128124</c:v>
                </c:pt>
                <c:pt idx="96">
                  <c:v>3.0765883138796393</c:v>
                </c:pt>
                <c:pt idx="97">
                  <c:v>3.0955420451811655</c:v>
                </c:pt>
                <c:pt idx="98">
                  <c:v>3.1145566995631517</c:v>
                </c:pt>
                <c:pt idx="99">
                  <c:v>3.1336316177758858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F-47E0-8F5D-18B484826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598968"/>
        <c:axId val="1081601488"/>
      </c:scatterChart>
      <c:valAx>
        <c:axId val="1081598968"/>
        <c:scaling>
          <c:orientation val="minMax"/>
          <c:max val="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1601488"/>
        <c:crosses val="autoZero"/>
        <c:crossBetween val="midCat"/>
      </c:valAx>
      <c:valAx>
        <c:axId val="1081601488"/>
        <c:scaling>
          <c:orientation val="minMax"/>
          <c:max val="3.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15989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BHsouth'!$D$104:$D$124</c:f>
              <c:numCache>
                <c:formatCode>0.000</c:formatCode>
                <c:ptCount val="21"/>
                <c:pt idx="0">
                  <c:v>0.80389999999999995</c:v>
                </c:pt>
                <c:pt idx="1">
                  <c:v>0.27879999999999999</c:v>
                </c:pt>
                <c:pt idx="2">
                  <c:v>0.66159999999999997</c:v>
                </c:pt>
                <c:pt idx="3">
                  <c:v>0.35759999999999997</c:v>
                </c:pt>
                <c:pt idx="4">
                  <c:v>1.0629999999999999</c:v>
                </c:pt>
                <c:pt idx="5">
                  <c:v>0.44140000000000001</c:v>
                </c:pt>
                <c:pt idx="6">
                  <c:v>0.29975000000000002</c:v>
                </c:pt>
                <c:pt idx="7">
                  <c:v>0.59989999999999999</c:v>
                </c:pt>
                <c:pt idx="8">
                  <c:v>0.44940000000000002</c:v>
                </c:pt>
                <c:pt idx="9">
                  <c:v>0.54349999999999998</c:v>
                </c:pt>
                <c:pt idx="10">
                  <c:v>0.60570000000000002</c:v>
                </c:pt>
                <c:pt idx="11">
                  <c:v>0.46229999999999999</c:v>
                </c:pt>
                <c:pt idx="12">
                  <c:v>0.86</c:v>
                </c:pt>
                <c:pt idx="13">
                  <c:v>1.78</c:v>
                </c:pt>
                <c:pt idx="14">
                  <c:v>0.83799999999999997</c:v>
                </c:pt>
                <c:pt idx="15">
                  <c:v>0.41499999999999998</c:v>
                </c:pt>
                <c:pt idx="16">
                  <c:v>0.76400000000000001</c:v>
                </c:pt>
                <c:pt idx="17">
                  <c:v>1.88</c:v>
                </c:pt>
                <c:pt idx="18">
                  <c:v>1.97</c:v>
                </c:pt>
                <c:pt idx="19">
                  <c:v>2.17</c:v>
                </c:pt>
                <c:pt idx="20">
                  <c:v>2.48</c:v>
                </c:pt>
              </c:numCache>
            </c:numRef>
          </c:xVal>
          <c:yVal>
            <c:numRef>
              <c:f>'9PFASvsTOC BHsouth'!$H$104:$H$124</c:f>
              <c:numCache>
                <c:formatCode>0.000</c:formatCode>
                <c:ptCount val="21"/>
                <c:pt idx="0">
                  <c:v>-0.5434852250883706</c:v>
                </c:pt>
                <c:pt idx="1">
                  <c:v>-0.57743060631830778</c:v>
                </c:pt>
                <c:pt idx="2">
                  <c:v>0.33812513806016992</c:v>
                </c:pt>
                <c:pt idx="3">
                  <c:v>-0.60308498317670245</c:v>
                </c:pt>
                <c:pt idx="4">
                  <c:v>0.75394375127347246</c:v>
                </c:pt>
                <c:pt idx="5">
                  <c:v>-0.94225063882024362</c:v>
                </c:pt>
                <c:pt idx="6">
                  <c:v>-0.81371775373311961</c:v>
                </c:pt>
                <c:pt idx="7">
                  <c:v>-1.086073175257301</c:v>
                </c:pt>
                <c:pt idx="8">
                  <c:v>0.13424876840960942</c:v>
                </c:pt>
                <c:pt idx="9">
                  <c:v>-0.42489616215968179</c:v>
                </c:pt>
                <c:pt idx="10">
                  <c:v>4.6659225532586751E-2</c:v>
                </c:pt>
                <c:pt idx="11">
                  <c:v>0.65927545574864976</c:v>
                </c:pt>
                <c:pt idx="12">
                  <c:v>-1.0958742868516715</c:v>
                </c:pt>
                <c:pt idx="13">
                  <c:v>-0.76481301271236435</c:v>
                </c:pt>
                <c:pt idx="14">
                  <c:v>1.793362692013833</c:v>
                </c:pt>
                <c:pt idx="15">
                  <c:v>0.4178002144235281</c:v>
                </c:pt>
                <c:pt idx="16">
                  <c:v>2.7305173321912566</c:v>
                </c:pt>
                <c:pt idx="17">
                  <c:v>0.65854244224719993</c:v>
                </c:pt>
                <c:pt idx="18">
                  <c:v>-7.8318270928449379E-3</c:v>
                </c:pt>
                <c:pt idx="19">
                  <c:v>0.24111196816844241</c:v>
                </c:pt>
                <c:pt idx="20">
                  <c:v>-0.91412931685813648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9-BE89-3B605AC50277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0.27879999999999999</c:v>
              </c:pt>
            </c:numLit>
          </c:xVal>
          <c:yVal>
            <c:numLit>
              <c:formatCode>General</c:formatCode>
              <c:ptCount val="1"/>
              <c:pt idx="0">
                <c:v>-0.57743060631830778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53E-4309-BE89-3B605AC50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587808"/>
        <c:axId val="1081594648"/>
      </c:scatterChart>
      <c:valAx>
        <c:axId val="1081587808"/>
        <c:scaling>
          <c:orientation val="minMax"/>
          <c:max val="2.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1594648"/>
        <c:crosses val="autoZero"/>
        <c:crossBetween val="midCat"/>
      </c:valAx>
      <c:valAx>
        <c:axId val="1081594648"/>
        <c:scaling>
          <c:orientation val="minMax"/>
          <c:max val="3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15878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BHsouth'!$E$104:$E$124</c:f>
              <c:numCache>
                <c:formatCode>0.000</c:formatCode>
                <c:ptCount val="21"/>
                <c:pt idx="0">
                  <c:v>0.41819262108947058</c:v>
                </c:pt>
                <c:pt idx="1">
                  <c:v>0.12486474049188434</c:v>
                </c:pt>
                <c:pt idx="2">
                  <c:v>0.85063188537679546</c:v>
                </c:pt>
                <c:pt idx="3">
                  <c:v>0.1512129710235097</c:v>
                </c:pt>
                <c:pt idx="4">
                  <c:v>1.298909537726241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0.62281388227794654</c:v>
                </c:pt>
                <c:pt idx="9">
                  <c:v>0.35055439154519635</c:v>
                </c:pt>
                <c:pt idx="10">
                  <c:v>0.65398261452499307</c:v>
                </c:pt>
                <c:pt idx="11">
                  <c:v>0.93126284630813316</c:v>
                </c:pt>
                <c:pt idx="12">
                  <c:v>0.13</c:v>
                </c:pt>
                <c:pt idx="13">
                  <c:v>0.79999999999999993</c:v>
                </c:pt>
                <c:pt idx="14">
                  <c:v>1.7789131808731202</c:v>
                </c:pt>
                <c:pt idx="15">
                  <c:v>0.76782677202706473</c:v>
                </c:pt>
                <c:pt idx="16">
                  <c:v>2.2788885200103088</c:v>
                </c:pt>
                <c:pt idx="17">
                  <c:v>1.6701195406979352</c:v>
                </c:pt>
                <c:pt idx="18">
                  <c:v>1.3340995455276572</c:v>
                </c:pt>
                <c:pt idx="19">
                  <c:v>1.5814550285508064</c:v>
                </c:pt>
                <c:pt idx="20">
                  <c:v>1.079215000243128</c:v>
                </c:pt>
              </c:numCache>
            </c:numRef>
          </c:xVal>
          <c:yVal>
            <c:numRef>
              <c:f>'9PFASvsTOC BHsouth'!$H$104:$H$124</c:f>
              <c:numCache>
                <c:formatCode>0.000</c:formatCode>
                <c:ptCount val="21"/>
                <c:pt idx="0">
                  <c:v>-0.5434852250883706</c:v>
                </c:pt>
                <c:pt idx="1">
                  <c:v>-0.57743060631830778</c:v>
                </c:pt>
                <c:pt idx="2">
                  <c:v>0.33812513806016992</c:v>
                </c:pt>
                <c:pt idx="3">
                  <c:v>-0.60308498317670245</c:v>
                </c:pt>
                <c:pt idx="4">
                  <c:v>0.75394375127347246</c:v>
                </c:pt>
                <c:pt idx="5">
                  <c:v>-0.94225063882024362</c:v>
                </c:pt>
                <c:pt idx="6">
                  <c:v>-0.81371775373311961</c:v>
                </c:pt>
                <c:pt idx="7">
                  <c:v>-1.086073175257301</c:v>
                </c:pt>
                <c:pt idx="8">
                  <c:v>0.13424876840960942</c:v>
                </c:pt>
                <c:pt idx="9">
                  <c:v>-0.42489616215968179</c:v>
                </c:pt>
                <c:pt idx="10">
                  <c:v>4.6659225532586751E-2</c:v>
                </c:pt>
                <c:pt idx="11">
                  <c:v>0.65927545574864976</c:v>
                </c:pt>
                <c:pt idx="12">
                  <c:v>-1.0958742868516715</c:v>
                </c:pt>
                <c:pt idx="13">
                  <c:v>-0.76481301271236435</c:v>
                </c:pt>
                <c:pt idx="14">
                  <c:v>1.793362692013833</c:v>
                </c:pt>
                <c:pt idx="15">
                  <c:v>0.4178002144235281</c:v>
                </c:pt>
                <c:pt idx="16">
                  <c:v>2.7305173321912566</c:v>
                </c:pt>
                <c:pt idx="17">
                  <c:v>0.65854244224719993</c:v>
                </c:pt>
                <c:pt idx="18">
                  <c:v>-7.8318270928449379E-3</c:v>
                </c:pt>
                <c:pt idx="19">
                  <c:v>0.24111196816844241</c:v>
                </c:pt>
                <c:pt idx="20">
                  <c:v>-0.91412931685813648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59-4221-A520-2FBB32F0EF72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0.12486474049188434</c:v>
              </c:pt>
            </c:numLit>
          </c:xVal>
          <c:yVal>
            <c:numLit>
              <c:formatCode>General</c:formatCode>
              <c:ptCount val="1"/>
              <c:pt idx="0">
                <c:v>-0.57743060631830778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659-4221-A520-2FBB32F0E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594288"/>
        <c:axId val="1081589608"/>
      </c:scatterChart>
      <c:valAx>
        <c:axId val="1081594288"/>
        <c:scaling>
          <c:orientation val="minMax"/>
          <c:max val="2.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1589608"/>
        <c:crosses val="autoZero"/>
        <c:crossBetween val="midCat"/>
      </c:valAx>
      <c:valAx>
        <c:axId val="1081589608"/>
        <c:scaling>
          <c:orientation val="minMax"/>
          <c:max val="3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159428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BHsouth'!$F$104:$F$124</c:f>
              <c:numCache>
                <c:formatCode>0.000</c:formatCode>
                <c:ptCount val="21"/>
                <c:pt idx="0">
                  <c:v>0.73052245770733149</c:v>
                </c:pt>
                <c:pt idx="1">
                  <c:v>0.45670229302189969</c:v>
                </c:pt>
                <c:pt idx="2">
                  <c:v>0.65631828814965298</c:v>
                </c:pt>
                <c:pt idx="3">
                  <c:v>0.49779356892594084</c:v>
                </c:pt>
                <c:pt idx="4">
                  <c:v>0.8656334930720152</c:v>
                </c:pt>
                <c:pt idx="5">
                  <c:v>0.54149215929089833</c:v>
                </c:pt>
                <c:pt idx="6">
                  <c:v>0.46762694061313903</c:v>
                </c:pt>
                <c:pt idx="7">
                  <c:v>0.62414402770194566</c:v>
                </c:pt>
                <c:pt idx="8">
                  <c:v>0.54566386242836451</c:v>
                </c:pt>
                <c:pt idx="9">
                  <c:v>0.59473352058280959</c:v>
                </c:pt>
                <c:pt idx="10">
                  <c:v>0.62716851247660865</c:v>
                </c:pt>
                <c:pt idx="11">
                  <c:v>0.55239073373752856</c:v>
                </c:pt>
                <c:pt idx="12">
                  <c:v>0.75977652595881262</c:v>
                </c:pt>
                <c:pt idx="13">
                  <c:v>1.2395223867674154</c:v>
                </c:pt>
                <c:pt idx="14">
                  <c:v>0.7483043423307808</c:v>
                </c:pt>
                <c:pt idx="15">
                  <c:v>0.52772553893726015</c:v>
                </c:pt>
                <c:pt idx="16">
                  <c:v>0.70971608830921928</c:v>
                </c:pt>
                <c:pt idx="17">
                  <c:v>1.2916686759857416</c:v>
                </c:pt>
                <c:pt idx="18">
                  <c:v>1.3386003362822354</c:v>
                </c:pt>
                <c:pt idx="19">
                  <c:v>1.4428929147188883</c:v>
                </c:pt>
                <c:pt idx="20">
                  <c:v>1.6045464112957002</c:v>
                </c:pt>
              </c:numCache>
            </c:numRef>
          </c:xVal>
          <c:yVal>
            <c:numRef>
              <c:f>'9PFASvsTOC BHsouth'!$H$104:$H$124</c:f>
              <c:numCache>
                <c:formatCode>0.000</c:formatCode>
                <c:ptCount val="21"/>
                <c:pt idx="0">
                  <c:v>-0.5434852250883706</c:v>
                </c:pt>
                <c:pt idx="1">
                  <c:v>-0.57743060631830778</c:v>
                </c:pt>
                <c:pt idx="2">
                  <c:v>0.33812513806016992</c:v>
                </c:pt>
                <c:pt idx="3">
                  <c:v>-0.60308498317670245</c:v>
                </c:pt>
                <c:pt idx="4">
                  <c:v>0.75394375127347246</c:v>
                </c:pt>
                <c:pt idx="5">
                  <c:v>-0.94225063882024362</c:v>
                </c:pt>
                <c:pt idx="6">
                  <c:v>-0.81371775373311961</c:v>
                </c:pt>
                <c:pt idx="7">
                  <c:v>-1.086073175257301</c:v>
                </c:pt>
                <c:pt idx="8">
                  <c:v>0.13424876840960942</c:v>
                </c:pt>
                <c:pt idx="9">
                  <c:v>-0.42489616215968179</c:v>
                </c:pt>
                <c:pt idx="10">
                  <c:v>4.6659225532586751E-2</c:v>
                </c:pt>
                <c:pt idx="11">
                  <c:v>0.65927545574864976</c:v>
                </c:pt>
                <c:pt idx="12">
                  <c:v>-1.0958742868516715</c:v>
                </c:pt>
                <c:pt idx="13">
                  <c:v>-0.76481301271236435</c:v>
                </c:pt>
                <c:pt idx="14">
                  <c:v>1.793362692013833</c:v>
                </c:pt>
                <c:pt idx="15">
                  <c:v>0.4178002144235281</c:v>
                </c:pt>
                <c:pt idx="16">
                  <c:v>2.7305173321912566</c:v>
                </c:pt>
                <c:pt idx="17">
                  <c:v>0.65854244224719993</c:v>
                </c:pt>
                <c:pt idx="18">
                  <c:v>-7.8318270928449379E-3</c:v>
                </c:pt>
                <c:pt idx="19">
                  <c:v>0.24111196816844241</c:v>
                </c:pt>
                <c:pt idx="20">
                  <c:v>-0.91412931685813648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A-4729-98AA-C5C53CD9B44E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0.45670229302189969</c:v>
              </c:pt>
            </c:numLit>
          </c:xVal>
          <c:yVal>
            <c:numLit>
              <c:formatCode>General</c:formatCode>
              <c:ptCount val="1"/>
              <c:pt idx="0">
                <c:v>-0.57743060631830778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FEA-4729-98AA-C5C53CD9B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582192"/>
        <c:axId val="1067576432"/>
      </c:scatterChart>
      <c:valAx>
        <c:axId val="1067582192"/>
        <c:scaling>
          <c:orientation val="minMax"/>
          <c:max val="1.8"/>
          <c:min val="0.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67576432"/>
        <c:crosses val="autoZero"/>
        <c:crossBetween val="midCat"/>
      </c:valAx>
      <c:valAx>
        <c:axId val="1067576432"/>
        <c:scaling>
          <c:orientation val="minMax"/>
          <c:max val="3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675821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BHsouth'!$F$104:$F$124</c:f>
              <c:numCache>
                <c:formatCode>0.000</c:formatCode>
                <c:ptCount val="21"/>
                <c:pt idx="0">
                  <c:v>0.73052245770733149</c:v>
                </c:pt>
                <c:pt idx="1">
                  <c:v>0.45670229302189969</c:v>
                </c:pt>
                <c:pt idx="2">
                  <c:v>0.65631828814965298</c:v>
                </c:pt>
                <c:pt idx="3">
                  <c:v>0.49779356892594084</c:v>
                </c:pt>
                <c:pt idx="4">
                  <c:v>0.8656334930720152</c:v>
                </c:pt>
                <c:pt idx="5">
                  <c:v>0.54149215929089833</c:v>
                </c:pt>
                <c:pt idx="6">
                  <c:v>0.46762694061313903</c:v>
                </c:pt>
                <c:pt idx="7">
                  <c:v>0.62414402770194566</c:v>
                </c:pt>
                <c:pt idx="8">
                  <c:v>0.54566386242836451</c:v>
                </c:pt>
                <c:pt idx="9">
                  <c:v>0.59473352058280959</c:v>
                </c:pt>
                <c:pt idx="10">
                  <c:v>0.62716851247660865</c:v>
                </c:pt>
                <c:pt idx="11">
                  <c:v>0.55239073373752856</c:v>
                </c:pt>
                <c:pt idx="12">
                  <c:v>0.75977652595881262</c:v>
                </c:pt>
                <c:pt idx="13">
                  <c:v>1.2395223867674154</c:v>
                </c:pt>
                <c:pt idx="14">
                  <c:v>0.7483043423307808</c:v>
                </c:pt>
                <c:pt idx="15">
                  <c:v>0.52772553893726015</c:v>
                </c:pt>
                <c:pt idx="16">
                  <c:v>0.70971608830921928</c:v>
                </c:pt>
                <c:pt idx="17">
                  <c:v>1.2916686759857416</c:v>
                </c:pt>
                <c:pt idx="18">
                  <c:v>1.3386003362822354</c:v>
                </c:pt>
                <c:pt idx="19">
                  <c:v>1.4428929147188883</c:v>
                </c:pt>
                <c:pt idx="20">
                  <c:v>1.6045464112957002</c:v>
                </c:pt>
              </c:numCache>
            </c:numRef>
          </c:xVal>
          <c:yVal>
            <c:numRef>
              <c:f>'9PFASvsTOC BHsouth'!$E$104:$E$124</c:f>
              <c:numCache>
                <c:formatCode>0.000</c:formatCode>
                <c:ptCount val="21"/>
                <c:pt idx="0">
                  <c:v>0.41819262108947058</c:v>
                </c:pt>
                <c:pt idx="1">
                  <c:v>0.12486474049188434</c:v>
                </c:pt>
                <c:pt idx="2">
                  <c:v>0.85063188537679546</c:v>
                </c:pt>
                <c:pt idx="3">
                  <c:v>0.1512129710235097</c:v>
                </c:pt>
                <c:pt idx="4">
                  <c:v>1.298909537726241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0.62281388227794654</c:v>
                </c:pt>
                <c:pt idx="9">
                  <c:v>0.35055439154519635</c:v>
                </c:pt>
                <c:pt idx="10">
                  <c:v>0.65398261452499307</c:v>
                </c:pt>
                <c:pt idx="11">
                  <c:v>0.93126284630813316</c:v>
                </c:pt>
                <c:pt idx="12">
                  <c:v>0.13</c:v>
                </c:pt>
                <c:pt idx="13">
                  <c:v>0.79999999999999993</c:v>
                </c:pt>
                <c:pt idx="14">
                  <c:v>1.7789131808731202</c:v>
                </c:pt>
                <c:pt idx="15">
                  <c:v>0.76782677202706473</c:v>
                </c:pt>
                <c:pt idx="16">
                  <c:v>2.2788885200103088</c:v>
                </c:pt>
                <c:pt idx="17">
                  <c:v>1.6701195406979352</c:v>
                </c:pt>
                <c:pt idx="18">
                  <c:v>1.3340995455276572</c:v>
                </c:pt>
                <c:pt idx="19">
                  <c:v>1.5814550285508064</c:v>
                </c:pt>
                <c:pt idx="20">
                  <c:v>1.079215000243128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A-4E61-96F7-5B0824CA8126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0.45670229302189969</c:v>
              </c:pt>
            </c:numLit>
          </c:xVal>
          <c:yVal>
            <c:numLit>
              <c:formatCode>General</c:formatCode>
              <c:ptCount val="1"/>
              <c:pt idx="0">
                <c:v>0.12486474049188434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FEA-4E61-96F7-5B0824CA812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BHsouth'!xdata9</c:f>
              <c:numCache>
                <c:formatCode>General</c:formatCode>
                <c:ptCount val="70"/>
                <c:pt idx="0">
                  <c:v>0.41078852830000001</c:v>
                </c:pt>
                <c:pt idx="1">
                  <c:v>0.43274022630000003</c:v>
                </c:pt>
                <c:pt idx="2">
                  <c:v>0.45469192429999999</c:v>
                </c:pt>
                <c:pt idx="3">
                  <c:v>0.47664362230000001</c:v>
                </c:pt>
                <c:pt idx="4">
                  <c:v>0.49859532029999998</c:v>
                </c:pt>
                <c:pt idx="5">
                  <c:v>0.52054701830000005</c:v>
                </c:pt>
                <c:pt idx="6">
                  <c:v>0.54249871630000002</c:v>
                </c:pt>
                <c:pt idx="7">
                  <c:v>0.56445041429999998</c:v>
                </c:pt>
                <c:pt idx="8">
                  <c:v>0.58640211230000006</c:v>
                </c:pt>
                <c:pt idx="9">
                  <c:v>0.60835381030000002</c:v>
                </c:pt>
                <c:pt idx="10">
                  <c:v>0.63030550829999998</c:v>
                </c:pt>
                <c:pt idx="11">
                  <c:v>0.65225720630000006</c:v>
                </c:pt>
                <c:pt idx="12">
                  <c:v>0.67420890430000002</c:v>
                </c:pt>
                <c:pt idx="13">
                  <c:v>0.69616060229999999</c:v>
                </c:pt>
                <c:pt idx="14">
                  <c:v>0.71811230030000006</c:v>
                </c:pt>
                <c:pt idx="15">
                  <c:v>0.74006399829999991</c:v>
                </c:pt>
                <c:pt idx="16">
                  <c:v>0.76201569629999999</c:v>
                </c:pt>
                <c:pt idx="17">
                  <c:v>0.78396739430000006</c:v>
                </c:pt>
                <c:pt idx="18">
                  <c:v>0.80591909229999992</c:v>
                </c:pt>
                <c:pt idx="19">
                  <c:v>0.82787079029999999</c:v>
                </c:pt>
                <c:pt idx="20">
                  <c:v>0.84982248829999996</c:v>
                </c:pt>
                <c:pt idx="21">
                  <c:v>0.87177418629999992</c:v>
                </c:pt>
                <c:pt idx="22">
                  <c:v>0.8937258843</c:v>
                </c:pt>
                <c:pt idx="23">
                  <c:v>0.91567758229999996</c:v>
                </c:pt>
                <c:pt idx="24">
                  <c:v>0.93762928030000003</c:v>
                </c:pt>
                <c:pt idx="25">
                  <c:v>0.9595809783</c:v>
                </c:pt>
                <c:pt idx="26">
                  <c:v>0.98153267629999996</c:v>
                </c:pt>
                <c:pt idx="27">
                  <c:v>1.0034843742999999</c:v>
                </c:pt>
                <c:pt idx="28">
                  <c:v>1.0254360723</c:v>
                </c:pt>
                <c:pt idx="29">
                  <c:v>1.0473877702999999</c:v>
                </c:pt>
                <c:pt idx="30">
                  <c:v>1.0693394682999999</c:v>
                </c:pt>
                <c:pt idx="31">
                  <c:v>1.0912911663</c:v>
                </c:pt>
                <c:pt idx="32">
                  <c:v>1.1132428643000001</c:v>
                </c:pt>
                <c:pt idx="33">
                  <c:v>1.1351945622999999</c:v>
                </c:pt>
                <c:pt idx="34">
                  <c:v>1.1571462603</c:v>
                </c:pt>
                <c:pt idx="35">
                  <c:v>1.1790979582999999</c:v>
                </c:pt>
                <c:pt idx="36">
                  <c:v>1.2010496562999999</c:v>
                </c:pt>
                <c:pt idx="37">
                  <c:v>1.2230013543</c:v>
                </c:pt>
                <c:pt idx="38">
                  <c:v>1.2449530523000001</c:v>
                </c:pt>
                <c:pt idx="39">
                  <c:v>1.2669047502999999</c:v>
                </c:pt>
                <c:pt idx="40">
                  <c:v>1.2888564482999998</c:v>
                </c:pt>
                <c:pt idx="41">
                  <c:v>1.3108081462999999</c:v>
                </c:pt>
                <c:pt idx="42">
                  <c:v>1.3327598442999999</c:v>
                </c:pt>
                <c:pt idx="43">
                  <c:v>1.3547115423</c:v>
                </c:pt>
                <c:pt idx="44">
                  <c:v>1.3766632403000001</c:v>
                </c:pt>
                <c:pt idx="45">
                  <c:v>1.3986149382999999</c:v>
                </c:pt>
                <c:pt idx="46">
                  <c:v>1.4205666362999998</c:v>
                </c:pt>
                <c:pt idx="47">
                  <c:v>1.4425183342999999</c:v>
                </c:pt>
                <c:pt idx="48">
                  <c:v>1.4644700322999999</c:v>
                </c:pt>
                <c:pt idx="49">
                  <c:v>1.4864217303</c:v>
                </c:pt>
                <c:pt idx="50">
                  <c:v>1.5083734283000001</c:v>
                </c:pt>
                <c:pt idx="51">
                  <c:v>1.5303251262999997</c:v>
                </c:pt>
                <c:pt idx="52">
                  <c:v>1.5522768242999998</c:v>
                </c:pt>
                <c:pt idx="53">
                  <c:v>1.5742285222999999</c:v>
                </c:pt>
                <c:pt idx="54">
                  <c:v>1.5961802203</c:v>
                </c:pt>
                <c:pt idx="55">
                  <c:v>1.6181319183</c:v>
                </c:pt>
                <c:pt idx="56">
                  <c:v>1.6400836163000001</c:v>
                </c:pt>
                <c:pt idx="57">
                  <c:v>1.6620353142999997</c:v>
                </c:pt>
                <c:pt idx="58">
                  <c:v>1.6839870122999998</c:v>
                </c:pt>
                <c:pt idx="59">
                  <c:v>1.7059387102999999</c:v>
                </c:pt>
                <c:pt idx="60">
                  <c:v>1.7278904083</c:v>
                </c:pt>
                <c:pt idx="61">
                  <c:v>1.7498421063</c:v>
                </c:pt>
                <c:pt idx="62">
                  <c:v>1.7717938043000001</c:v>
                </c:pt>
                <c:pt idx="63">
                  <c:v>1.7937455022999997</c:v>
                </c:pt>
                <c:pt idx="64">
                  <c:v>1.8156972002999998</c:v>
                </c:pt>
                <c:pt idx="65">
                  <c:v>1.8376488982999999</c:v>
                </c:pt>
                <c:pt idx="66">
                  <c:v>1.8596005963</c:v>
                </c:pt>
                <c:pt idx="67">
                  <c:v>1.8815522943</c:v>
                </c:pt>
                <c:pt idx="68">
                  <c:v>1.9035039923000001</c:v>
                </c:pt>
                <c:pt idx="69">
                  <c:v>1.9254556902999997</c:v>
                </c:pt>
              </c:numCache>
            </c:numRef>
          </c:xVal>
          <c:yVal>
            <c:numRef>
              <c:f>'9PFASvsTOC BHsouth'!ydata10</c:f>
              <c:numCache>
                <c:formatCode>General</c:formatCode>
                <c:ptCount val="70"/>
                <c:pt idx="0">
                  <c:v>-0.83451825358397735</c:v>
                </c:pt>
                <c:pt idx="1">
                  <c:v>-0.81102389366694183</c:v>
                </c:pt>
                <c:pt idx="2">
                  <c:v>-0.78761705495396939</c:v>
                </c:pt>
                <c:pt idx="3">
                  <c:v>-0.76429804532983747</c:v>
                </c:pt>
                <c:pt idx="4">
                  <c:v>-0.74106715541336499</c:v>
                </c:pt>
                <c:pt idx="5">
                  <c:v>-0.71792465825568152</c:v>
                </c:pt>
                <c:pt idx="6">
                  <c:v>-0.69487080905468435</c:v>
                </c:pt>
                <c:pt idx="7">
                  <c:v>-0.67190584488636329</c:v>
                </c:pt>
                <c:pt idx="8">
                  <c:v>-0.64902998445364335</c:v>
                </c:pt>
                <c:pt idx="9">
                  <c:v>-0.62624342785335541</c:v>
                </c:pt>
                <c:pt idx="10">
                  <c:v>-0.6035463563619079</c:v>
                </c:pt>
                <c:pt idx="11">
                  <c:v>-0.58093893224018589</c:v>
                </c:pt>
                <c:pt idx="12">
                  <c:v>-0.55842129855816813</c:v>
                </c:pt>
                <c:pt idx="13">
                  <c:v>-0.53599357903969613</c:v>
                </c:pt>
                <c:pt idx="14">
                  <c:v>-0.51365587792778999</c:v>
                </c:pt>
                <c:pt idx="15">
                  <c:v>-0.49140827987085078</c:v>
                </c:pt>
                <c:pt idx="16">
                  <c:v>-0.46925084983003518</c:v>
                </c:pt>
                <c:pt idx="17">
                  <c:v>-0.44718363300804387</c:v>
                </c:pt>
                <c:pt idx="18">
                  <c:v>-0.42520665479950015</c:v>
                </c:pt>
                <c:pt idx="19">
                  <c:v>-0.40331992076304912</c:v>
                </c:pt>
                <c:pt idx="20">
                  <c:v>-0.38152341661525002</c:v>
                </c:pt>
                <c:pt idx="21">
                  <c:v>-0.35981710824627089</c:v>
                </c:pt>
                <c:pt idx="22">
                  <c:v>-0.3382009417573546</c:v>
                </c:pt>
                <c:pt idx="23">
                  <c:v>-0.3166748435199519</c:v>
                </c:pt>
                <c:pt idx="24">
                  <c:v>-0.29523872025637632</c:v>
                </c:pt>
                <c:pt idx="25">
                  <c:v>-0.27389245914177107</c:v>
                </c:pt>
                <c:pt idx="26">
                  <c:v>-0.25263592792713097</c:v>
                </c:pt>
                <c:pt idx="27">
                  <c:v>-0.23146897508306696</c:v>
                </c:pt>
                <c:pt idx="28">
                  <c:v>-0.21039142996394888</c:v>
                </c:pt>
                <c:pt idx="29">
                  <c:v>-0.18940310299201712</c:v>
                </c:pt>
                <c:pt idx="30">
                  <c:v>-0.1685037858609999</c:v>
                </c:pt>
                <c:pt idx="31">
                  <c:v>-0.14769325175873504</c:v>
                </c:pt>
                <c:pt idx="32">
                  <c:v>-0.12697125560824185</c:v>
                </c:pt>
                <c:pt idx="33">
                  <c:v>-0.10633753432666126</c:v>
                </c:pt>
                <c:pt idx="34">
                  <c:v>-8.5791807101427198E-2</c:v>
                </c:pt>
                <c:pt idx="35">
                  <c:v>-6.5333775683018347E-2</c:v>
                </c:pt>
                <c:pt idx="36">
                  <c:v>-4.4963124693579104E-2</c:v>
                </c:pt>
                <c:pt idx="37">
                  <c:v>-2.4679521950697447E-2</c:v>
                </c:pt>
                <c:pt idx="38">
                  <c:v>-4.4826188055786531E-3</c:v>
                </c:pt>
                <c:pt idx="39">
                  <c:v>1.5627949505158778E-2</c:v>
                </c:pt>
                <c:pt idx="40">
                  <c:v>3.5652563494865008E-2</c:v>
                </c:pt>
                <c:pt idx="41">
                  <c:v>5.5591619050228802E-2</c:v>
                </c:pt>
                <c:pt idx="42">
                  <c:v>7.5445527043470406E-2</c:v>
                </c:pt>
                <c:pt idx="43">
                  <c:v>9.5214712934195145E-2</c:v>
                </c:pt>
                <c:pt idx="44">
                  <c:v>0.11489961636175927</c:v>
                </c:pt>
                <c:pt idx="45">
                  <c:v>0.1345006907290005</c:v>
                </c:pt>
                <c:pt idx="46">
                  <c:v>0.15401840277819279</c:v>
                </c:pt>
                <c:pt idx="47">
                  <c:v>0.17345323216007791</c:v>
                </c:pt>
                <c:pt idx="48">
                  <c:v>0.19280567099683155</c:v>
                </c:pt>
                <c:pt idx="49">
                  <c:v>0.21207622343980614</c:v>
                </c:pt>
                <c:pt idx="50">
                  <c:v>0.23126540522289218</c:v>
                </c:pt>
                <c:pt idx="51">
                  <c:v>0.25037374321232275</c:v>
                </c:pt>
                <c:pt idx="52">
                  <c:v>0.26940177495373541</c:v>
                </c:pt>
                <c:pt idx="53">
                  <c:v>0.28835004821728649</c:v>
                </c:pt>
                <c:pt idx="54">
                  <c:v>0.30721912054160172</c:v>
                </c:pt>
                <c:pt idx="55">
                  <c:v>0.32600955877732085</c:v>
                </c:pt>
                <c:pt idx="56">
                  <c:v>0.34472193863097278</c:v>
                </c:pt>
                <c:pt idx="57">
                  <c:v>0.36335684420989978</c:v>
                </c:pt>
                <c:pt idx="58">
                  <c:v>0.38191486756892079</c:v>
                </c:pt>
                <c:pt idx="59">
                  <c:v>0.40039660825939305</c:v>
                </c:pt>
                <c:pt idx="60">
                  <c:v>0.418802672881321</c:v>
                </c:pt>
                <c:pt idx="61">
                  <c:v>0.43713367463911168</c:v>
                </c:pt>
                <c:pt idx="62">
                  <c:v>0.45539023290156422</c:v>
                </c:pt>
                <c:pt idx="63">
                  <c:v>0.47357297276664023</c:v>
                </c:pt>
                <c:pt idx="64">
                  <c:v>0.49168252463154416</c:v>
                </c:pt>
                <c:pt idx="65">
                  <c:v>0.50971952376859542</c:v>
                </c:pt>
                <c:pt idx="66">
                  <c:v>0.52768460990736221</c:v>
                </c:pt>
                <c:pt idx="67">
                  <c:v>0.54557842682348268</c:v>
                </c:pt>
                <c:pt idx="68">
                  <c:v>0.56340162193457233</c:v>
                </c:pt>
                <c:pt idx="69">
                  <c:v>0.5811548459035909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EA-4E61-96F7-5B0824CA812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BHsouth'!xdata11</c:f>
              <c:numCache>
                <c:formatCode>General</c:formatCode>
                <c:ptCount val="70"/>
                <c:pt idx="0">
                  <c:v>0.36536183439999997</c:v>
                </c:pt>
                <c:pt idx="1">
                  <c:v>0.38797189029999996</c:v>
                </c:pt>
                <c:pt idx="2">
                  <c:v>0.41058194619999999</c:v>
                </c:pt>
                <c:pt idx="3">
                  <c:v>0.43319200209999997</c:v>
                </c:pt>
                <c:pt idx="4">
                  <c:v>0.45580205799999995</c:v>
                </c:pt>
                <c:pt idx="5">
                  <c:v>0.47841211389999994</c:v>
                </c:pt>
                <c:pt idx="6">
                  <c:v>0.50102216979999992</c:v>
                </c:pt>
                <c:pt idx="7">
                  <c:v>0.5236322256999999</c:v>
                </c:pt>
                <c:pt idx="8">
                  <c:v>0.54624228159999999</c:v>
                </c:pt>
                <c:pt idx="9">
                  <c:v>0.56885233749999997</c:v>
                </c:pt>
                <c:pt idx="10">
                  <c:v>0.59146239339999995</c:v>
                </c:pt>
                <c:pt idx="11">
                  <c:v>0.61407244929999993</c:v>
                </c:pt>
                <c:pt idx="12">
                  <c:v>0.63668250520000003</c:v>
                </c:pt>
                <c:pt idx="13">
                  <c:v>0.65929256110000001</c:v>
                </c:pt>
                <c:pt idx="14">
                  <c:v>0.68190261699999999</c:v>
                </c:pt>
                <c:pt idx="15">
                  <c:v>0.70451267289999997</c:v>
                </c:pt>
                <c:pt idx="16">
                  <c:v>0.72712272879999995</c:v>
                </c:pt>
                <c:pt idx="17">
                  <c:v>0.74973278469999993</c:v>
                </c:pt>
                <c:pt idx="18">
                  <c:v>0.77234284059999991</c:v>
                </c:pt>
                <c:pt idx="19">
                  <c:v>0.79495289649999989</c:v>
                </c:pt>
                <c:pt idx="20">
                  <c:v>0.81756295239999988</c:v>
                </c:pt>
                <c:pt idx="21">
                  <c:v>0.84017300829999997</c:v>
                </c:pt>
                <c:pt idx="22">
                  <c:v>0.86278306419999995</c:v>
                </c:pt>
                <c:pt idx="23">
                  <c:v>0.88539312010000004</c:v>
                </c:pt>
                <c:pt idx="24">
                  <c:v>0.90800317600000002</c:v>
                </c:pt>
                <c:pt idx="25">
                  <c:v>0.9306132319</c:v>
                </c:pt>
                <c:pt idx="26">
                  <c:v>0.95322328779999999</c:v>
                </c:pt>
                <c:pt idx="27">
                  <c:v>0.97583334369999997</c:v>
                </c:pt>
                <c:pt idx="28">
                  <c:v>0.99844339959999995</c:v>
                </c:pt>
                <c:pt idx="29">
                  <c:v>1.0210534554999999</c:v>
                </c:pt>
                <c:pt idx="30">
                  <c:v>1.0436635113999999</c:v>
                </c:pt>
                <c:pt idx="31">
                  <c:v>1.0662735672999999</c:v>
                </c:pt>
                <c:pt idx="32">
                  <c:v>1.0888836231999999</c:v>
                </c:pt>
                <c:pt idx="33">
                  <c:v>1.1114936790999999</c:v>
                </c:pt>
                <c:pt idx="34">
                  <c:v>1.1341037349999998</c:v>
                </c:pt>
                <c:pt idx="35">
                  <c:v>1.1567137908999998</c:v>
                </c:pt>
                <c:pt idx="36">
                  <c:v>1.1793238468</c:v>
                </c:pt>
                <c:pt idx="37">
                  <c:v>1.2019339027</c:v>
                </c:pt>
                <c:pt idx="38">
                  <c:v>1.2245439586</c:v>
                </c:pt>
                <c:pt idx="39">
                  <c:v>1.2471540145</c:v>
                </c:pt>
                <c:pt idx="40">
                  <c:v>1.2697640703999999</c:v>
                </c:pt>
                <c:pt idx="41">
                  <c:v>1.2923741262999999</c:v>
                </c:pt>
                <c:pt idx="42">
                  <c:v>1.3149841821999999</c:v>
                </c:pt>
                <c:pt idx="43">
                  <c:v>1.3375942380999999</c:v>
                </c:pt>
                <c:pt idx="44">
                  <c:v>1.3602042939999999</c:v>
                </c:pt>
                <c:pt idx="45">
                  <c:v>1.3828143499000001</c:v>
                </c:pt>
                <c:pt idx="46">
                  <c:v>1.4054244058000001</c:v>
                </c:pt>
                <c:pt idx="47">
                  <c:v>1.4280344617</c:v>
                </c:pt>
                <c:pt idx="48">
                  <c:v>1.4506445176</c:v>
                </c:pt>
                <c:pt idx="49">
                  <c:v>1.4732545735</c:v>
                </c:pt>
                <c:pt idx="50">
                  <c:v>1.4958646294</c:v>
                </c:pt>
                <c:pt idx="51">
                  <c:v>1.5184746853</c:v>
                </c:pt>
                <c:pt idx="52">
                  <c:v>1.5410847411999999</c:v>
                </c:pt>
                <c:pt idx="53">
                  <c:v>1.5636947970999999</c:v>
                </c:pt>
                <c:pt idx="54">
                  <c:v>1.5863048529999999</c:v>
                </c:pt>
                <c:pt idx="55">
                  <c:v>1.6089149088999999</c:v>
                </c:pt>
                <c:pt idx="56">
                  <c:v>1.6315249647999999</c:v>
                </c:pt>
                <c:pt idx="57">
                  <c:v>1.6541350206999998</c:v>
                </c:pt>
                <c:pt idx="58">
                  <c:v>1.6767450766000001</c:v>
                </c:pt>
                <c:pt idx="59">
                  <c:v>1.6993551325</c:v>
                </c:pt>
                <c:pt idx="60">
                  <c:v>1.7219651884</c:v>
                </c:pt>
                <c:pt idx="61">
                  <c:v>1.7445752443</c:v>
                </c:pt>
                <c:pt idx="62">
                  <c:v>1.7671853002</c:v>
                </c:pt>
                <c:pt idx="63">
                  <c:v>1.7897953561</c:v>
                </c:pt>
                <c:pt idx="64">
                  <c:v>1.8124054119999999</c:v>
                </c:pt>
                <c:pt idx="65">
                  <c:v>1.8350154678999999</c:v>
                </c:pt>
                <c:pt idx="66">
                  <c:v>1.8576255237999999</c:v>
                </c:pt>
                <c:pt idx="67">
                  <c:v>1.8802355796999999</c:v>
                </c:pt>
                <c:pt idx="68">
                  <c:v>1.9028456355999999</c:v>
                </c:pt>
                <c:pt idx="69">
                  <c:v>1.9254556914999998</c:v>
                </c:pt>
              </c:numCache>
            </c:numRef>
          </c:xVal>
          <c:yVal>
            <c:numRef>
              <c:f>'9PFASvsTOC BHsouth'!ydata12</c:f>
              <c:numCache>
                <c:formatCode>General</c:formatCode>
                <c:ptCount val="70"/>
                <c:pt idx="0">
                  <c:v>1.6141375295800096</c:v>
                </c:pt>
                <c:pt idx="1">
                  <c:v>1.63497453093069</c:v>
                </c:pt>
                <c:pt idx="2">
                  <c:v>1.6559036603764545</c:v>
                </c:pt>
                <c:pt idx="3">
                  <c:v>1.6769252914553678</c:v>
                </c:pt>
                <c:pt idx="4">
                  <c:v>1.6980397790075112</c:v>
                </c:pt>
                <c:pt idx="5">
                  <c:v>1.7192474587902955</c:v>
                </c:pt>
                <c:pt idx="6">
                  <c:v>1.740548647111386</c:v>
                </c:pt>
                <c:pt idx="7">
                  <c:v>1.7619436404801436</c:v>
                </c:pt>
                <c:pt idx="8">
                  <c:v>1.7834327152784613</c:v>
                </c:pt>
                <c:pt idx="9">
                  <c:v>1.8050161274518284</c:v>
                </c:pt>
                <c:pt idx="10">
                  <c:v>1.8266941122214155</c:v>
                </c:pt>
                <c:pt idx="11">
                  <c:v>1.8484668838179226</c:v>
                </c:pt>
                <c:pt idx="12">
                  <c:v>1.8703346352378831</c:v>
                </c:pt>
                <c:pt idx="13">
                  <c:v>1.8922975380230704</c:v>
                </c:pt>
                <c:pt idx="14">
                  <c:v>1.9143557420635817</c:v>
                </c:pt>
                <c:pt idx="15">
                  <c:v>1.936509375425127</c:v>
                </c:pt>
                <c:pt idx="16">
                  <c:v>1.958758544200988</c:v>
                </c:pt>
                <c:pt idx="17">
                  <c:v>1.9811033323890366</c:v>
                </c:pt>
                <c:pt idx="18">
                  <c:v>2.0035438017941551</c:v>
                </c:pt>
                <c:pt idx="19">
                  <c:v>2.0260799919563119</c:v>
                </c:pt>
                <c:pt idx="20">
                  <c:v>2.0487119201044979</c:v>
                </c:pt>
                <c:pt idx="21">
                  <c:v>2.0714395811366373</c:v>
                </c:pt>
                <c:pt idx="22">
                  <c:v>2.0942629476255386</c:v>
                </c:pt>
                <c:pt idx="23">
                  <c:v>2.1171819698508605</c:v>
                </c:pt>
                <c:pt idx="24">
                  <c:v>2.1401965758570154</c:v>
                </c:pt>
                <c:pt idx="25">
                  <c:v>2.1633066715368399</c:v>
                </c:pt>
                <c:pt idx="26">
                  <c:v>2.1865121407408221</c:v>
                </c:pt>
                <c:pt idx="27">
                  <c:v>2.209812845411574</c:v>
                </c:pt>
                <c:pt idx="28">
                  <c:v>2.233208625743202</c:v>
                </c:pt>
                <c:pt idx="29">
                  <c:v>2.2566993003651348</c:v>
                </c:pt>
                <c:pt idx="30">
                  <c:v>2.2802846665499281</c:v>
                </c:pt>
                <c:pt idx="31">
                  <c:v>2.3039645004444926</c:v>
                </c:pt>
                <c:pt idx="32">
                  <c:v>2.3277385573241283</c:v>
                </c:pt>
                <c:pt idx="33">
                  <c:v>2.3516065718687127</c:v>
                </c:pt>
                <c:pt idx="34">
                  <c:v>2.3755682584603131</c:v>
                </c:pt>
                <c:pt idx="35">
                  <c:v>2.3996233115014673</c:v>
                </c:pt>
                <c:pt idx="36">
                  <c:v>2.4237714057533175</c:v>
                </c:pt>
                <c:pt idx="37">
                  <c:v>2.4480121966927335</c:v>
                </c:pt>
                <c:pt idx="38">
                  <c:v>2.4723453208875572</c:v>
                </c:pt>
                <c:pt idx="39">
                  <c:v>2.4967703963890173</c:v>
                </c:pt>
                <c:pt idx="40">
                  <c:v>2.5212870231403741</c:v>
                </c:pt>
                <c:pt idx="41">
                  <c:v>2.5458947834008079</c:v>
                </c:pt>
                <c:pt idx="42">
                  <c:v>2.5705932421835485</c:v>
                </c:pt>
                <c:pt idx="43">
                  <c:v>2.5953819477072173</c:v>
                </c:pt>
                <c:pt idx="44">
                  <c:v>2.6202604318593581</c:v>
                </c:pt>
                <c:pt idx="45">
                  <c:v>2.6452282106710969</c:v>
                </c:pt>
                <c:pt idx="46">
                  <c:v>2.6702847848018885</c:v>
                </c:pt>
                <c:pt idx="47">
                  <c:v>2.6954296400332955</c:v>
                </c:pt>
                <c:pt idx="48">
                  <c:v>2.7206622477707425</c:v>
                </c:pt>
                <c:pt idx="49">
                  <c:v>2.7459820655521963</c:v>
                </c:pt>
                <c:pt idx="50">
                  <c:v>2.7713885375627498</c:v>
                </c:pt>
                <c:pt idx="51">
                  <c:v>2.7968810951540597</c:v>
                </c:pt>
                <c:pt idx="52">
                  <c:v>2.8224591573676516</c:v>
                </c:pt>
                <c:pt idx="53">
                  <c:v>2.8481221314610785</c:v>
                </c:pt>
                <c:pt idx="54">
                  <c:v>2.8738694134359779</c:v>
                </c:pt>
                <c:pt idx="55">
                  <c:v>2.8997003885670711</c:v>
                </c:pt>
                <c:pt idx="56">
                  <c:v>2.9256144319311872</c:v>
                </c:pt>
                <c:pt idx="57">
                  <c:v>2.9516109089354159</c:v>
                </c:pt>
                <c:pt idx="58">
                  <c:v>2.977689175843528</c:v>
                </c:pt>
                <c:pt idx="59">
                  <c:v>3.0038485802998345</c:v>
                </c:pt>
                <c:pt idx="60">
                  <c:v>3.0300884618496831</c:v>
                </c:pt>
                <c:pt idx="61">
                  <c:v>3.0564081524558375</c:v>
                </c:pt>
                <c:pt idx="62">
                  <c:v>3.0828069770100015</c:v>
                </c:pt>
                <c:pt idx="63">
                  <c:v>3.1092842538388137</c:v>
                </c:pt>
                <c:pt idx="64">
                  <c:v>3.1358392952036498</c:v>
                </c:pt>
                <c:pt idx="65">
                  <c:v>3.1624714077936242</c:v>
                </c:pt>
                <c:pt idx="66">
                  <c:v>3.189179893211219</c:v>
                </c:pt>
                <c:pt idx="67">
                  <c:v>3.2159640484500023</c:v>
                </c:pt>
                <c:pt idx="68">
                  <c:v>3.2428231663639355</c:v>
                </c:pt>
                <c:pt idx="69">
                  <c:v>3.2697565361278205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EA-4E61-96F7-5B0824CA8126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-1</c:v>
              </c:pt>
              <c:pt idx="1">
                <c:v>3.5</c:v>
              </c:pt>
            </c:numLit>
          </c:xVal>
          <c:yVal>
            <c:numLit>
              <c:formatCode>General</c:formatCode>
              <c:ptCount val="2"/>
              <c:pt idx="0">
                <c:v>-1</c:v>
              </c:pt>
              <c:pt idx="1">
                <c:v>3.5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FEA-4E61-96F7-5B0824CA8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80120"/>
        <c:axId val="1082076880"/>
      </c:scatterChart>
      <c:valAx>
        <c:axId val="1082080120"/>
        <c:scaling>
          <c:orientation val="minMax"/>
          <c:max val="3.5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76880"/>
        <c:crosses val="autoZero"/>
        <c:crossBetween val="midCat"/>
      </c:valAx>
      <c:valAx>
        <c:axId val="1082076880"/>
        <c:scaling>
          <c:orientation val="minMax"/>
          <c:max val="3.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0801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'9PFASvsTOC BHsouth'!$B$104:$B$124</c:f>
              <c:strCache>
                <c:ptCount val="21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</c:strCache>
            </c:strRef>
          </c:cat>
          <c:val>
            <c:numRef>
              <c:f>'9PFASvsTOC BHsouth'!$H$104:$H$124</c:f>
              <c:numCache>
                <c:formatCode>0.000</c:formatCode>
                <c:ptCount val="21"/>
                <c:pt idx="0">
                  <c:v>-0.5434852250883706</c:v>
                </c:pt>
                <c:pt idx="1">
                  <c:v>-0.57743060631830778</c:v>
                </c:pt>
                <c:pt idx="2">
                  <c:v>0.33812513806016992</c:v>
                </c:pt>
                <c:pt idx="3">
                  <c:v>-0.60308498317670245</c:v>
                </c:pt>
                <c:pt idx="4">
                  <c:v>0.75394375127347246</c:v>
                </c:pt>
                <c:pt idx="5">
                  <c:v>-0.94225063882024362</c:v>
                </c:pt>
                <c:pt idx="6">
                  <c:v>-0.81371775373311961</c:v>
                </c:pt>
                <c:pt idx="7">
                  <c:v>-1.086073175257301</c:v>
                </c:pt>
                <c:pt idx="8">
                  <c:v>0.13424876840960942</c:v>
                </c:pt>
                <c:pt idx="9">
                  <c:v>-0.42489616215968179</c:v>
                </c:pt>
                <c:pt idx="10">
                  <c:v>4.6659225532586751E-2</c:v>
                </c:pt>
                <c:pt idx="11">
                  <c:v>0.65927545574864976</c:v>
                </c:pt>
                <c:pt idx="12">
                  <c:v>-1.0958742868516715</c:v>
                </c:pt>
                <c:pt idx="13">
                  <c:v>-0.76481301271236435</c:v>
                </c:pt>
                <c:pt idx="14">
                  <c:v>1.793362692013833</c:v>
                </c:pt>
                <c:pt idx="15">
                  <c:v>0.4178002144235281</c:v>
                </c:pt>
                <c:pt idx="16">
                  <c:v>2.7305173321912566</c:v>
                </c:pt>
                <c:pt idx="17">
                  <c:v>0.65854244224719993</c:v>
                </c:pt>
                <c:pt idx="18">
                  <c:v>-7.8318270928449379E-3</c:v>
                </c:pt>
                <c:pt idx="19">
                  <c:v>0.24111196816844241</c:v>
                </c:pt>
                <c:pt idx="20">
                  <c:v>-0.91412931685813648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4-47D5-B760-6454A050D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10160840"/>
        <c:axId val="910155800"/>
      </c:barChart>
      <c:catAx>
        <c:axId val="910160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55800"/>
        <c:crosses val="autoZero"/>
        <c:auto val="1"/>
        <c:lblAlgn val="ctr"/>
        <c:lblOffset val="100"/>
        <c:noMultiLvlLbl val="0"/>
      </c:catAx>
      <c:valAx>
        <c:axId val="910155800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6084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residuals(Var1)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E54-4D2E-9443-9D7A46BA2DC8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E54-4D2E-9443-9D7A46BA2DC8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E54-4D2E-9443-9D7A46BA2DC8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E54-4D2E-9443-9D7A46BA2DC8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E54-4D2E-9443-9D7A46BA2DC8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E54-4D2E-9443-9D7A46BA2DC8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EE54-4D2E-9443-9D7A46BA2DC8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E54-4D2E-9443-9D7A46BA2DC8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EE54-4D2E-9443-9D7A46BA2DC8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E54-4D2E-9443-9D7A46BA2DC8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EE54-4D2E-9443-9D7A46BA2DC8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E54-4D2E-9443-9D7A46BA2DC8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EE54-4D2E-9443-9D7A46BA2DC8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E54-4D2E-9443-9D7A46BA2DC8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EE54-4D2E-9443-9D7A46BA2DC8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E54-4D2E-9443-9D7A46BA2DC8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EE54-4D2E-9443-9D7A46BA2DC8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E54-4D2E-9443-9D7A46BA2DC8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EE54-4D2E-9443-9D7A46BA2DC8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E54-4D2E-9443-9D7A46BA2DC8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EE54-4D2E-9443-9D7A46BA2DC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E54-4D2E-9443-9D7A46BA2DC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E54-4D2E-9443-9D7A46BA2DC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E54-4D2E-9443-9D7A46BA2DC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E54-4D2E-9443-9D7A46BA2DC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E54-4D2E-9443-9D7A46BA2DC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E54-4D2E-9443-9D7A46BA2DC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E54-4D2E-9443-9D7A46BA2DC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E54-4D2E-9443-9D7A46BA2DC8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E54-4D2E-9443-9D7A46BA2DC8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E54-4D2E-9443-9D7A46BA2DC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E54-4D2E-9443-9D7A46BA2DC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E54-4D2E-9443-9D7A46BA2DC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E54-4D2E-9443-9D7A46BA2DC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E54-4D2E-9443-9D7A46BA2DC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E54-4D2E-9443-9D7A46BA2DC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E54-4D2E-9443-9D7A46BA2DC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E54-4D2E-9443-9D7A46BA2DC8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EE54-4D2E-9443-9D7A46BA2DC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EE54-4D2E-9443-9D7A46BA2DC8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EE54-4D2E-9443-9D7A46BA2DC8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EE54-4D2E-9443-9D7A46BA2D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BHsouth'!$B$187:$B$207</c:f>
              <c:strCache>
                <c:ptCount val="21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</c:strCache>
            </c:strRef>
          </c:cat>
          <c:val>
            <c:numRef>
              <c:f>'9PFASvsTOC BHsouth'!$H$187:$H$207</c:f>
              <c:numCache>
                <c:formatCode>0.000</c:formatCode>
                <c:ptCount val="21"/>
                <c:pt idx="0">
                  <c:v>-0.56120418417700224</c:v>
                </c:pt>
                <c:pt idx="1">
                  <c:v>-0.62695123855175727</c:v>
                </c:pt>
                <c:pt idx="2">
                  <c:v>0.34972619129061039</c:v>
                </c:pt>
                <c:pt idx="3">
                  <c:v>-0.64774782671889264</c:v>
                </c:pt>
                <c:pt idx="4">
                  <c:v>0.7843067146175875</c:v>
                </c:pt>
                <c:pt idx="5">
                  <c:v>-1.0168262067794471</c:v>
                </c:pt>
                <c:pt idx="6">
                  <c:v>-0.88929191078619918</c:v>
                </c:pt>
                <c:pt idx="7">
                  <c:v>-1.1637370915573682</c:v>
                </c:pt>
                <c:pt idx="8">
                  <c:v>0.14111200936017634</c:v>
                </c:pt>
                <c:pt idx="9">
                  <c:v>-0.44435674370294492</c:v>
                </c:pt>
                <c:pt idx="10">
                  <c:v>4.8297783479832081E-2</c:v>
                </c:pt>
                <c:pt idx="11">
                  <c:v>0.70030651840432523</c:v>
                </c:pt>
                <c:pt idx="12">
                  <c:v>-1.159957016436985</c:v>
                </c:pt>
                <c:pt idx="13">
                  <c:v>-0.86510330275107705</c:v>
                </c:pt>
                <c:pt idx="14">
                  <c:v>2.0238138865604975</c:v>
                </c:pt>
                <c:pt idx="15">
                  <c:v>0.4429378690007284</c:v>
                </c:pt>
                <c:pt idx="16">
                  <c:v>3.6564746497796987</c:v>
                </c:pt>
                <c:pt idx="17">
                  <c:v>0.75829477339796159</c:v>
                </c:pt>
                <c:pt idx="18">
                  <c:v>-9.1008229003355021E-3</c:v>
                </c:pt>
                <c:pt idx="19">
                  <c:v>0.29811298917991091</c:v>
                </c:pt>
                <c:pt idx="20">
                  <c:v>-1.3208921953151973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4-4D2E-9443-9D7A46BA2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82069320"/>
        <c:axId val="108207544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7-EE54-4D2E-9443-9D7A46BA2DC8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8-EE54-4D2E-9443-9D7A46BA2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54776"/>
        <c:axId val="1082129080"/>
      </c:scatterChart>
      <c:catAx>
        <c:axId val="1082069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75440"/>
        <c:crosses val="autoZero"/>
        <c:auto val="1"/>
        <c:lblAlgn val="ctr"/>
        <c:lblOffset val="100"/>
        <c:noMultiLvlLbl val="0"/>
      </c:catAx>
      <c:valAx>
        <c:axId val="1082075440"/>
        <c:scaling>
          <c:orientation val="minMax"/>
          <c:max val="6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069320"/>
        <c:crosses val="autoZero"/>
        <c:crossBetween val="between"/>
      </c:valAx>
      <c:valAx>
        <c:axId val="1082129080"/>
        <c:scaling>
          <c:orientation val="minMax"/>
          <c:max val="2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7554776"/>
        <c:crosses val="max"/>
        <c:crossBetween val="midCat"/>
      </c:valAx>
      <c:valAx>
        <c:axId val="917554776"/>
        <c:scaling>
          <c:orientation val="minMax"/>
          <c:max val="6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10821290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distances(Var1) - Threshold = 0,211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8C4-46DD-B01C-D0D069F99B4F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8C4-46DD-B01C-D0D069F99B4F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8C4-46DD-B01C-D0D069F99B4F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8C4-46DD-B01C-D0D069F99B4F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8C4-46DD-B01C-D0D069F99B4F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8C4-46DD-B01C-D0D069F99B4F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E8C4-46DD-B01C-D0D069F99B4F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8C4-46DD-B01C-D0D069F99B4F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E8C4-46DD-B01C-D0D069F99B4F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8C4-46DD-B01C-D0D069F99B4F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E8C4-46DD-B01C-D0D069F99B4F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8C4-46DD-B01C-D0D069F99B4F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E8C4-46DD-B01C-D0D069F99B4F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8C4-46DD-B01C-D0D069F99B4F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E8C4-46DD-B01C-D0D069F99B4F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8C4-46DD-B01C-D0D069F99B4F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E8C4-46DD-B01C-D0D069F99B4F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8C4-46DD-B01C-D0D069F99B4F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E8C4-46DD-B01C-D0D069F99B4F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8C4-46DD-B01C-D0D069F99B4F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E8C4-46DD-B01C-D0D069F99B4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8C4-46DD-B01C-D0D069F99B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8C4-46DD-B01C-D0D069F99B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8C4-46DD-B01C-D0D069F99B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8C4-46DD-B01C-D0D069F99B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8C4-46DD-B01C-D0D069F99B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8C4-46DD-B01C-D0D069F99B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8C4-46DD-B01C-D0D069F99B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8C4-46DD-B01C-D0D069F99B4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8C4-46DD-B01C-D0D069F99B4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8C4-46DD-B01C-D0D069F99B4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8C4-46DD-B01C-D0D069F99B4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8C4-46DD-B01C-D0D069F99B4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8C4-46DD-B01C-D0D069F99B4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8C4-46DD-B01C-D0D069F99B4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8C4-46DD-B01C-D0D069F99B4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8C4-46DD-B01C-D0D069F99B4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8C4-46DD-B01C-D0D069F99B4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E8C4-46DD-B01C-D0D069F99B4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E8C4-46DD-B01C-D0D069F99B4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E8C4-46DD-B01C-D0D069F99B4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Obs21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E8C4-46DD-B01C-D0D069F99B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BHsouth'!$B$187:$B$207</c:f>
              <c:strCache>
                <c:ptCount val="21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</c:strCache>
            </c:strRef>
          </c:cat>
          <c:val>
            <c:numRef>
              <c:f>'9PFASvsTOC BHsouth'!$K$187:$K$207</c:f>
              <c:numCache>
                <c:formatCode>0.000</c:formatCode>
                <c:ptCount val="21"/>
                <c:pt idx="0">
                  <c:v>8.1094030207152258E-3</c:v>
                </c:pt>
                <c:pt idx="1">
                  <c:v>1.9271808760674431E-2</c:v>
                </c:pt>
                <c:pt idx="2">
                  <c:v>3.5883302514910448E-3</c:v>
                </c:pt>
                <c:pt idx="3">
                  <c:v>1.8247478143303356E-2</c:v>
                </c:pt>
                <c:pt idx="4">
                  <c:v>1.549361668291341E-2</c:v>
                </c:pt>
                <c:pt idx="5">
                  <c:v>3.8544515178354208E-2</c:v>
                </c:pt>
                <c:pt idx="6">
                  <c:v>3.6842813318201127E-2</c:v>
                </c:pt>
                <c:pt idx="7">
                  <c:v>4.0091196126577772E-2</c:v>
                </c:pt>
                <c:pt idx="8">
                  <c:v>7.7203717720746544E-4</c:v>
                </c:pt>
                <c:pt idx="9">
                  <c:v>6.6569883785931021E-3</c:v>
                </c:pt>
                <c:pt idx="10">
                  <c:v>7.341033998028209E-5</c:v>
                </c:pt>
                <c:pt idx="11">
                  <c:v>1.8224667248121898E-2</c:v>
                </c:pt>
                <c:pt idx="12">
                  <c:v>3.2019179787633252E-2</c:v>
                </c:pt>
                <c:pt idx="13">
                  <c:v>4.7248966266208191E-2</c:v>
                </c:pt>
                <c:pt idx="14">
                  <c:v>8.6587617375624398E-2</c:v>
                </c:pt>
                <c:pt idx="15">
                  <c:v>7.9249650037010021E-3</c:v>
                </c:pt>
                <c:pt idx="16">
                  <c:v>0.21081070488846593</c:v>
                </c:pt>
                <c:pt idx="17">
                  <c:v>4.2306646775033159E-2</c:v>
                </c:pt>
                <c:pt idx="18">
                  <c:v>7.0984836020934467E-6</c:v>
                </c:pt>
                <c:pt idx="19">
                  <c:v>9.8699365338597803E-3</c:v>
                </c:pt>
                <c:pt idx="20">
                  <c:v>0.26229270454142634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C4-46DD-B01C-D0D069F99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82070760"/>
        <c:axId val="108207940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0.21052631578947367</c:v>
              </c:pt>
              <c:pt idx="1">
                <c:v>0.21052631578947367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7-E8C4-46DD-B01C-D0D069F99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55432"/>
        <c:axId val="823323408"/>
      </c:scatterChart>
      <c:catAx>
        <c:axId val="1082070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79400"/>
        <c:crosses val="autoZero"/>
        <c:auto val="1"/>
        <c:lblAlgn val="ctr"/>
        <c:lblOffset val="100"/>
        <c:noMultiLvlLbl val="0"/>
      </c:catAx>
      <c:valAx>
        <c:axId val="1082079400"/>
        <c:scaling>
          <c:orientation val="minMax"/>
          <c:max val="0.300000000000000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070760"/>
        <c:crosses val="autoZero"/>
        <c:crossBetween val="between"/>
      </c:valAx>
      <c:valAx>
        <c:axId val="823323408"/>
        <c:scaling>
          <c:orientation val="minMax"/>
          <c:max val="2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055432"/>
        <c:crosses val="max"/>
        <c:crossBetween val="midCat"/>
      </c:valAx>
      <c:valAx>
        <c:axId val="1160055432"/>
        <c:scaling>
          <c:orientation val="minMax"/>
          <c:max val="0.30000000000000004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8233234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(Var1) - Threshold = 0,436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9EB-4226-9CFE-919795F73971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9EB-4226-9CFE-919795F73971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9EB-4226-9CFE-919795F73971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89EB-4226-9CFE-919795F73971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9EB-4226-9CFE-919795F73971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9EB-4226-9CFE-919795F73971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89EB-4226-9CFE-919795F73971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89EB-4226-9CFE-919795F73971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89EB-4226-9CFE-919795F73971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89EB-4226-9CFE-919795F73971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89EB-4226-9CFE-919795F73971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89EB-4226-9CFE-919795F73971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89EB-4226-9CFE-919795F73971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89EB-4226-9CFE-919795F73971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89EB-4226-9CFE-919795F73971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89EB-4226-9CFE-919795F73971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89EB-4226-9CFE-919795F73971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89EB-4226-9CFE-919795F73971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89EB-4226-9CFE-919795F73971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89EB-4226-9CFE-919795F73971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89EB-4226-9CFE-919795F7397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89EB-4226-9CFE-919795F7397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89EB-4226-9CFE-919795F7397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89EB-4226-9CFE-919795F7397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9EB-4226-9CFE-919795F7397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9EB-4226-9CFE-919795F7397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89EB-4226-9CFE-919795F7397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9EB-4226-9CFE-919795F7397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89EB-4226-9CFE-919795F7397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89EB-4226-9CFE-919795F7397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89EB-4226-9CFE-919795F7397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89EB-4226-9CFE-919795F7397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89EB-4226-9CFE-919795F7397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89EB-4226-9CFE-919795F7397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89EB-4226-9CFE-919795F7397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Obs15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9EB-4226-9CFE-919795F7397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9EB-4226-9CFE-919795F7397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89EB-4226-9CFE-919795F7397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89EB-4226-9CFE-919795F7397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89EB-4226-9CFE-919795F7397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89EB-4226-9CFE-919795F7397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Obs21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89EB-4226-9CFE-919795F739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BHsouth'!$B$187:$B$207</c:f>
              <c:strCache>
                <c:ptCount val="21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</c:strCache>
            </c:strRef>
          </c:cat>
          <c:val>
            <c:numRef>
              <c:f>'9PFASvsTOC BHsouth'!$N$187:$N$207</c:f>
              <c:numCache>
                <c:formatCode>0.000</c:formatCode>
                <c:ptCount val="21"/>
                <c:pt idx="0">
                  <c:v>-0.1249827935184175</c:v>
                </c:pt>
                <c:pt idx="1">
                  <c:v>-0.19296851796747547</c:v>
                </c:pt>
                <c:pt idx="2">
                  <c:v>8.2719738714014529E-2</c:v>
                </c:pt>
                <c:pt idx="3">
                  <c:v>-0.18791556713323684</c:v>
                </c:pt>
                <c:pt idx="4">
                  <c:v>0.17409803169334148</c:v>
                </c:pt>
                <c:pt idx="5">
                  <c:v>-0.27733490664446719</c:v>
                </c:pt>
                <c:pt idx="6">
                  <c:v>-0.26943076173877234</c:v>
                </c:pt>
                <c:pt idx="7">
                  <c:v>-0.28519164528131119</c:v>
                </c:pt>
                <c:pt idx="8">
                  <c:v>3.8266258268152269E-2</c:v>
                </c:pt>
                <c:pt idx="9">
                  <c:v>-0.11288345398576519</c:v>
                </c:pt>
                <c:pt idx="10">
                  <c:v>1.1794499833424357E-2</c:v>
                </c:pt>
                <c:pt idx="11">
                  <c:v>0.18815914210171447</c:v>
                </c:pt>
                <c:pt idx="12">
                  <c:v>-0.25491924889017592</c:v>
                </c:pt>
                <c:pt idx="13">
                  <c:v>-0.30460650956312391</c:v>
                </c:pt>
                <c:pt idx="14">
                  <c:v>0.44673600836765248</c:v>
                </c:pt>
                <c:pt idx="15">
                  <c:v>0.1231533081538848</c:v>
                </c:pt>
                <c:pt idx="16">
                  <c:v>0.82522905130202562</c:v>
                </c:pt>
                <c:pt idx="17">
                  <c:v>0.28697373970404605</c:v>
                </c:pt>
                <c:pt idx="18">
                  <c:v>-3.6673982933003051E-3</c:v>
                </c:pt>
                <c:pt idx="19">
                  <c:v>0.13701736978641871</c:v>
                </c:pt>
                <c:pt idx="20">
                  <c:v>-0.72835495788907889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B-4226-9CFE-919795F73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055792"/>
        <c:axId val="116005399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0.43643578047198472</c:v>
              </c:pt>
              <c:pt idx="1">
                <c:v>0.43643578047198472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7-89EB-4226-9CFE-919795F73971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-0.43643578047198472</c:v>
              </c:pt>
              <c:pt idx="1">
                <c:v>-0.43643578047198472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8-89EB-4226-9CFE-919795F73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46792"/>
        <c:axId val="1160046432"/>
      </c:scatterChart>
      <c:catAx>
        <c:axId val="1160055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053992"/>
        <c:crosses val="autoZero"/>
        <c:auto val="1"/>
        <c:lblAlgn val="ctr"/>
        <c:lblOffset val="100"/>
        <c:noMultiLvlLbl val="0"/>
      </c:catAx>
      <c:valAx>
        <c:axId val="1160053992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55792"/>
        <c:crosses val="autoZero"/>
        <c:crossBetween val="between"/>
      </c:valAx>
      <c:valAx>
        <c:axId val="1160046432"/>
        <c:scaling>
          <c:orientation val="minMax"/>
          <c:max val="2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046792"/>
        <c:crosses val="max"/>
        <c:crossBetween val="midCat"/>
      </c:valAx>
      <c:valAx>
        <c:axId val="1160046792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none"/>
        <c:minorTickMark val="none"/>
        <c:tickLblPos val="none"/>
        <c:crossAx val="1160046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(Var1) - Threshold = 0,436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DFBetaStd(X1)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20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25DD-4D88-B639-CE42C0D76452}"/>
              </c:ext>
            </c:extLst>
          </c:dPt>
          <c:cat>
            <c:strRef>
              <c:f>'9PFASvsTOC BHsouth'!$B$187:$B$207</c:f>
              <c:strCache>
                <c:ptCount val="21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</c:strCache>
            </c:strRef>
          </c:cat>
          <c:val>
            <c:numRef>
              <c:f>'9PFASvsTOC BHsouth'!$R$187:$R$207</c:f>
              <c:numCache>
                <c:formatCode>0.000</c:formatCode>
                <c:ptCount val="21"/>
                <c:pt idx="0">
                  <c:v>2.4961432967146535E-2</c:v>
                </c:pt>
                <c:pt idx="1">
                  <c:v>0.13608575236579601</c:v>
                </c:pt>
                <c:pt idx="2">
                  <c:v>-3.1911521845621342E-2</c:v>
                </c:pt>
                <c:pt idx="3">
                  <c:v>0.12382403427984835</c:v>
                </c:pt>
                <c:pt idx="4">
                  <c:v>3.1904317393446013E-2</c:v>
                </c:pt>
                <c:pt idx="5">
                  <c:v>0.16637194768691987</c:v>
                </c:pt>
                <c:pt idx="6">
                  <c:v>0.18690608033678399</c:v>
                </c:pt>
                <c:pt idx="7">
                  <c:v>0.1297865916908148</c:v>
                </c:pt>
                <c:pt idx="8">
                  <c:v>-2.2717559574119545E-2</c:v>
                </c:pt>
                <c:pt idx="9">
                  <c:v>5.7794068811105576E-2</c:v>
                </c:pt>
                <c:pt idx="10">
                  <c:v>-5.2943764580419776E-3</c:v>
                </c:pt>
                <c:pt idx="11">
                  <c:v>-0.10977290370967589</c:v>
                </c:pt>
                <c:pt idx="12">
                  <c:v>3.0205654286170721E-2</c:v>
                </c:pt>
                <c:pt idx="13">
                  <c:v>-0.23905407981518653</c:v>
                </c:pt>
                <c:pt idx="14">
                  <c:v>-6.7334147985084206E-2</c:v>
                </c:pt>
                <c:pt idx="15">
                  <c:v>-7.6316236710668187E-2</c:v>
                </c:pt>
                <c:pt idx="16">
                  <c:v>-0.21058375382641309</c:v>
                </c:pt>
                <c:pt idx="17">
                  <c:v>0.23446204987989913</c:v>
                </c:pt>
                <c:pt idx="18">
                  <c:v>-3.0831418546398322E-3</c:v>
                </c:pt>
                <c:pt idx="19">
                  <c:v>0.12058934600519444</c:v>
                </c:pt>
                <c:pt idx="20">
                  <c:v>-0.66889260461455924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5DD-4D88-B639-CE42C0D76452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16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25DD-4D88-B639-CE42C0D7645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5DD-4D88-B639-CE42C0D764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5DD-4D88-B639-CE42C0D7645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5DD-4D88-B639-CE42C0D7645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5DD-4D88-B639-CE42C0D764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5DD-4D88-B639-CE42C0D7645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25DD-4D88-B639-CE42C0D764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25DD-4D88-B639-CE42C0D7645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5DD-4D88-B639-CE42C0D7645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5DD-4D88-B639-CE42C0D7645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25DD-4D88-B639-CE42C0D7645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5DD-4D88-B639-CE42C0D7645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25DD-4D88-B639-CE42C0D7645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5DD-4D88-B639-CE42C0D7645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5DD-4D88-B639-CE42C0D7645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Obs15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5DD-4D88-B639-CE42C0D7645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5DD-4D88-B639-CE42C0D7645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5DD-4D88-B639-CE42C0D7645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25DD-4D88-B639-CE42C0D76452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25DD-4D88-B639-CE42C0D7645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5DD-4D88-B639-CE42C0D76452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Obs21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25DD-4D88-B639-CE42C0D764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BHsouth'!$B$187:$B$207</c:f>
              <c:strCache>
                <c:ptCount val="21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</c:strCache>
            </c:strRef>
          </c:cat>
          <c:val>
            <c:numRef>
              <c:f>'9PFASvsTOC BHsouth'!$Q$187:$Q$207</c:f>
              <c:numCache>
                <c:formatCode>0.000</c:formatCode>
                <c:ptCount val="21"/>
                <c:pt idx="0">
                  <c:v>-9.1074995868499611E-2</c:v>
                </c:pt>
                <c:pt idx="1">
                  <c:v>-0.19009771857095639</c:v>
                </c:pt>
                <c:pt idx="2">
                  <c:v>7.0111360565874553E-2</c:v>
                </c:pt>
                <c:pt idx="3">
                  <c:v>-0.18270480419545101</c:v>
                </c:pt>
                <c:pt idx="4">
                  <c:v>7.2743244866732226E-2</c:v>
                </c:pt>
                <c:pt idx="5">
                  <c:v>-0.26393923503900479</c:v>
                </c:pt>
                <c:pt idx="6">
                  <c:v>-0.26464192142900883</c:v>
                </c:pt>
                <c:pt idx="7">
                  <c:v>-0.25257036420045048</c:v>
                </c:pt>
                <c:pt idx="8">
                  <c:v>3.6325704382273519E-2</c:v>
                </c:pt>
                <c:pt idx="9">
                  <c:v>-0.10316645369110851</c:v>
                </c:pt>
                <c:pt idx="10">
                  <c:v>1.0407075151237932E-2</c:v>
                </c:pt>
                <c:pt idx="11">
                  <c:v>0.17785162861575193</c:v>
                </c:pt>
                <c:pt idx="12">
                  <c:v>-0.17077931585568928</c:v>
                </c:pt>
                <c:pt idx="13">
                  <c:v>8.6231650576537838E-2</c:v>
                </c:pt>
                <c:pt idx="14">
                  <c:v>0.30991329577246018</c:v>
                </c:pt>
                <c:pt idx="15">
                  <c:v>0.11811238711394074</c:v>
                </c:pt>
                <c:pt idx="16">
                  <c:v>0.63254524573598103</c:v>
                </c:pt>
                <c:pt idx="17">
                  <c:v>-9.5936094401777125E-2</c:v>
                </c:pt>
                <c:pt idx="18">
                  <c:v>1.3712164488967136E-3</c:v>
                </c:pt>
                <c:pt idx="19">
                  <c:v>-6.0917871271673404E-2</c:v>
                </c:pt>
                <c:pt idx="20">
                  <c:v>0.37981170300338607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D-4D88-B639-CE42C0D76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160050392"/>
        <c:axId val="1160050752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0.43643578047198478</c:v>
              </c:pt>
              <c:pt idx="1">
                <c:v>0.43643578047198478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8-25DD-4D88-B639-CE42C0D76452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-0.43643578047198478</c:v>
              </c:pt>
              <c:pt idx="1">
                <c:v>-0.43643578047198478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9-25DD-4D88-B639-CE42C0D76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063352"/>
        <c:axId val="1160069112"/>
      </c:scatterChart>
      <c:catAx>
        <c:axId val="1160050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160050752"/>
        <c:crosses val="autoZero"/>
        <c:auto val="1"/>
        <c:lblAlgn val="ctr"/>
        <c:lblOffset val="100"/>
        <c:noMultiLvlLbl val="0"/>
      </c:catAx>
      <c:valAx>
        <c:axId val="1160050752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160050392"/>
        <c:crosses val="autoZero"/>
        <c:crossBetween val="between"/>
      </c:valAx>
      <c:valAx>
        <c:axId val="1160069112"/>
        <c:scaling>
          <c:orientation val="minMax"/>
          <c:max val="2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160063352"/>
        <c:crosses val="max"/>
        <c:crossBetween val="midCat"/>
      </c:valAx>
      <c:valAx>
        <c:axId val="1160063352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none"/>
        <c:minorTickMark val="none"/>
        <c:tickLblPos val="none"/>
        <c:crossAx val="11600691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0.38605213033583063</c:v>
                </c:pt>
              </c:numLit>
            </c:plus>
            <c:minus>
              <c:numLit>
                <c:formatCode>General</c:formatCode>
                <c:ptCount val="1"/>
                <c:pt idx="0">
                  <c:v>0.38605213033583063</c:v>
                </c:pt>
              </c:numLit>
            </c:minus>
          </c:errBars>
          <c:cat>
            <c:strRef>
              <c:f>'9PFASvsTOC NH'!$B$79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'9PFASvsTOC NH'!$C$79</c:f>
              <c:numCache>
                <c:formatCode>0.000</c:formatCode>
                <c:ptCount val="1"/>
                <c:pt idx="0">
                  <c:v>-2.6312571198021235E-2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0-4305-B904-F4CEB0A88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17541096"/>
        <c:axId val="917546856"/>
      </c:barChart>
      <c:catAx>
        <c:axId val="917541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7546856"/>
        <c:crosses val="autoZero"/>
        <c:auto val="1"/>
        <c:lblAlgn val="ctr"/>
        <c:lblOffset val="100"/>
        <c:noMultiLvlLbl val="0"/>
      </c:catAx>
      <c:valAx>
        <c:axId val="917546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754109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(R²=0,001)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NH'!$D$104:$D$126</c:f>
              <c:numCache>
                <c:formatCode>0.000</c:formatCode>
                <c:ptCount val="23"/>
                <c:pt idx="0">
                  <c:v>0.54</c:v>
                </c:pt>
                <c:pt idx="1">
                  <c:v>0.57999999999999996</c:v>
                </c:pt>
                <c:pt idx="2">
                  <c:v>0.74</c:v>
                </c:pt>
                <c:pt idx="3">
                  <c:v>1.36</c:v>
                </c:pt>
                <c:pt idx="4">
                  <c:v>1.46</c:v>
                </c:pt>
                <c:pt idx="5">
                  <c:v>0.496</c:v>
                </c:pt>
                <c:pt idx="6">
                  <c:v>0.317</c:v>
                </c:pt>
                <c:pt idx="7">
                  <c:v>0.89700000000000002</c:v>
                </c:pt>
                <c:pt idx="8">
                  <c:v>0.629</c:v>
                </c:pt>
                <c:pt idx="9">
                  <c:v>0.74199999999999999</c:v>
                </c:pt>
                <c:pt idx="10">
                  <c:v>0.57699999999999996</c:v>
                </c:pt>
                <c:pt idx="11">
                  <c:v>0.71099999999999997</c:v>
                </c:pt>
                <c:pt idx="12">
                  <c:v>0.75</c:v>
                </c:pt>
                <c:pt idx="13">
                  <c:v>2.15</c:v>
                </c:pt>
                <c:pt idx="14">
                  <c:v>4.5</c:v>
                </c:pt>
                <c:pt idx="15">
                  <c:v>4.5199999999999996</c:v>
                </c:pt>
                <c:pt idx="16">
                  <c:v>1.29</c:v>
                </c:pt>
                <c:pt idx="17">
                  <c:v>0.63700000000000001</c:v>
                </c:pt>
                <c:pt idx="18">
                  <c:v>0.57699999999999996</c:v>
                </c:pt>
                <c:pt idx="19">
                  <c:v>1.2</c:v>
                </c:pt>
                <c:pt idx="20">
                  <c:v>0.626</c:v>
                </c:pt>
                <c:pt idx="21">
                  <c:v>0.42799999999999999</c:v>
                </c:pt>
                <c:pt idx="22">
                  <c:v>0.49399999999999999</c:v>
                </c:pt>
              </c:numCache>
            </c:numRef>
          </c:xVal>
          <c:yVal>
            <c:numRef>
              <c:f>'9PFASvsTOC NH'!$E$104:$E$126</c:f>
              <c:numCache>
                <c:formatCode>0.000</c:formatCode>
                <c:ptCount val="23"/>
                <c:pt idx="0">
                  <c:v>0.39600000000000002</c:v>
                </c:pt>
                <c:pt idx="1">
                  <c:v>0</c:v>
                </c:pt>
                <c:pt idx="2">
                  <c:v>0.01</c:v>
                </c:pt>
                <c:pt idx="3">
                  <c:v>0.99</c:v>
                </c:pt>
                <c:pt idx="4">
                  <c:v>0</c:v>
                </c:pt>
                <c:pt idx="5">
                  <c:v>0.73199999999999998</c:v>
                </c:pt>
                <c:pt idx="6">
                  <c:v>0.97952442728163736</c:v>
                </c:pt>
                <c:pt idx="7">
                  <c:v>1.7005358587541872</c:v>
                </c:pt>
                <c:pt idx="8">
                  <c:v>1.0646830326747321</c:v>
                </c:pt>
                <c:pt idx="9">
                  <c:v>1.4535131451450622</c:v>
                </c:pt>
                <c:pt idx="10">
                  <c:v>1.0026210017181878</c:v>
                </c:pt>
                <c:pt idx="11">
                  <c:v>1.2857687973819429</c:v>
                </c:pt>
                <c:pt idx="12">
                  <c:v>1.3556373007169564</c:v>
                </c:pt>
                <c:pt idx="13">
                  <c:v>0.47419688465372267</c:v>
                </c:pt>
                <c:pt idx="14">
                  <c:v>1.2948568332338672</c:v>
                </c:pt>
                <c:pt idx="15">
                  <c:v>0.65461729023407489</c:v>
                </c:pt>
                <c:pt idx="16">
                  <c:v>0.37199143280940783</c:v>
                </c:pt>
                <c:pt idx="17">
                  <c:v>1.6604111408856568</c:v>
                </c:pt>
                <c:pt idx="18">
                  <c:v>0.19189346710316177</c:v>
                </c:pt>
                <c:pt idx="19">
                  <c:v>0.87365797038101756</c:v>
                </c:pt>
                <c:pt idx="20">
                  <c:v>1.7449658817291749</c:v>
                </c:pt>
                <c:pt idx="21">
                  <c:v>0.98215099575493903</c:v>
                </c:pt>
                <c:pt idx="22">
                  <c:v>0.75623731082800694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5-48F6-B467-BA3AAD74BFA9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0.57999999999999996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05-48F6-B467-BA3AAD74BFA9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-0.1033</c:v>
              </c:pt>
              <c:pt idx="1">
                <c:v>4.9402999999999997</c:v>
              </c:pt>
            </c:numLit>
          </c:xVal>
          <c:yVal>
            <c:numLit>
              <c:formatCode>General</c:formatCode>
              <c:ptCount val="2"/>
              <c:pt idx="0">
                <c:v>0.88408187725831933</c:v>
              </c:pt>
              <c:pt idx="1">
                <c:v>0.82083243840429543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C05-48F6-B467-BA3AAD74BFA9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NH'!xdata1</c:f>
              <c:numCache>
                <c:formatCode>General</c:formatCode>
                <c:ptCount val="70"/>
                <c:pt idx="0">
                  <c:v>-0.1033</c:v>
                </c:pt>
                <c:pt idx="1">
                  <c:v>-3.0204347800000003E-2</c:v>
                </c:pt>
                <c:pt idx="2">
                  <c:v>4.2891304399999997E-2</c:v>
                </c:pt>
                <c:pt idx="3">
                  <c:v>0.1159869566</c:v>
                </c:pt>
                <c:pt idx="4">
                  <c:v>0.1890826088</c:v>
                </c:pt>
                <c:pt idx="5">
                  <c:v>0.26217826100000002</c:v>
                </c:pt>
                <c:pt idx="6">
                  <c:v>0.3352739132</c:v>
                </c:pt>
                <c:pt idx="7">
                  <c:v>0.40836956539999997</c:v>
                </c:pt>
                <c:pt idx="8">
                  <c:v>0.4814652176</c:v>
                </c:pt>
                <c:pt idx="9">
                  <c:v>0.55456086979999997</c:v>
                </c:pt>
                <c:pt idx="10">
                  <c:v>0.62765652200000011</c:v>
                </c:pt>
                <c:pt idx="11">
                  <c:v>0.70075217420000002</c:v>
                </c:pt>
                <c:pt idx="12">
                  <c:v>0.77384782639999994</c:v>
                </c:pt>
                <c:pt idx="13">
                  <c:v>0.84694347860000008</c:v>
                </c:pt>
                <c:pt idx="14">
                  <c:v>0.92003913079999999</c:v>
                </c:pt>
                <c:pt idx="15">
                  <c:v>0.99313478300000013</c:v>
                </c:pt>
                <c:pt idx="16">
                  <c:v>1.0662304352</c:v>
                </c:pt>
                <c:pt idx="17">
                  <c:v>1.1393260874</c:v>
                </c:pt>
                <c:pt idx="18">
                  <c:v>1.2124217396000001</c:v>
                </c:pt>
                <c:pt idx="19">
                  <c:v>1.2855173918</c:v>
                </c:pt>
                <c:pt idx="20">
                  <c:v>1.3586130440000002</c:v>
                </c:pt>
                <c:pt idx="21">
                  <c:v>1.4317086962000001</c:v>
                </c:pt>
                <c:pt idx="22">
                  <c:v>1.5048043484</c:v>
                </c:pt>
                <c:pt idx="23">
                  <c:v>1.5779000006000001</c:v>
                </c:pt>
                <c:pt idx="24">
                  <c:v>1.6509956528</c:v>
                </c:pt>
                <c:pt idx="25">
                  <c:v>1.724091305</c:v>
                </c:pt>
                <c:pt idx="26">
                  <c:v>1.7971869572000001</c:v>
                </c:pt>
                <c:pt idx="27">
                  <c:v>1.8702826094</c:v>
                </c:pt>
                <c:pt idx="28">
                  <c:v>1.9433782615999999</c:v>
                </c:pt>
                <c:pt idx="29">
                  <c:v>2.0164739138000001</c:v>
                </c:pt>
                <c:pt idx="30">
                  <c:v>2.0895695660000002</c:v>
                </c:pt>
                <c:pt idx="31">
                  <c:v>2.1626652181999999</c:v>
                </c:pt>
                <c:pt idx="32">
                  <c:v>2.2357608704</c:v>
                </c:pt>
                <c:pt idx="33">
                  <c:v>2.3088565226000002</c:v>
                </c:pt>
                <c:pt idx="34">
                  <c:v>2.3819521747999999</c:v>
                </c:pt>
                <c:pt idx="35">
                  <c:v>2.455047827</c:v>
                </c:pt>
                <c:pt idx="36">
                  <c:v>2.5281434792000002</c:v>
                </c:pt>
                <c:pt idx="37">
                  <c:v>2.6012391313999998</c:v>
                </c:pt>
                <c:pt idx="38">
                  <c:v>2.6743347836</c:v>
                </c:pt>
                <c:pt idx="39">
                  <c:v>2.7474304358000001</c:v>
                </c:pt>
                <c:pt idx="40">
                  <c:v>2.8205260880000003</c:v>
                </c:pt>
                <c:pt idx="41">
                  <c:v>2.8936217402</c:v>
                </c:pt>
                <c:pt idx="42">
                  <c:v>2.9667173924000001</c:v>
                </c:pt>
                <c:pt idx="43">
                  <c:v>3.0398130446000002</c:v>
                </c:pt>
                <c:pt idx="44">
                  <c:v>3.1129086967999999</c:v>
                </c:pt>
                <c:pt idx="45">
                  <c:v>3.1860043490000001</c:v>
                </c:pt>
                <c:pt idx="46">
                  <c:v>3.2591000012000002</c:v>
                </c:pt>
                <c:pt idx="47">
                  <c:v>3.3321956533999999</c:v>
                </c:pt>
                <c:pt idx="48">
                  <c:v>3.4052913056</c:v>
                </c:pt>
                <c:pt idx="49">
                  <c:v>3.4783869578000002</c:v>
                </c:pt>
                <c:pt idx="50">
                  <c:v>3.5514826099999999</c:v>
                </c:pt>
                <c:pt idx="51">
                  <c:v>3.6245782622</c:v>
                </c:pt>
                <c:pt idx="52">
                  <c:v>3.6976739144000002</c:v>
                </c:pt>
                <c:pt idx="53">
                  <c:v>3.7707695665999998</c:v>
                </c:pt>
                <c:pt idx="54">
                  <c:v>3.8438652188</c:v>
                </c:pt>
                <c:pt idx="55">
                  <c:v>3.9169608709999997</c:v>
                </c:pt>
                <c:pt idx="56">
                  <c:v>3.9900565231999998</c:v>
                </c:pt>
                <c:pt idx="57">
                  <c:v>4.0631521754</c:v>
                </c:pt>
                <c:pt idx="58">
                  <c:v>4.1362478276000001</c:v>
                </c:pt>
                <c:pt idx="59">
                  <c:v>4.2093434798000002</c:v>
                </c:pt>
                <c:pt idx="60">
                  <c:v>4.2824391320000004</c:v>
                </c:pt>
                <c:pt idx="61">
                  <c:v>4.3555347841999996</c:v>
                </c:pt>
                <c:pt idx="62">
                  <c:v>4.4286304363999998</c:v>
                </c:pt>
                <c:pt idx="63">
                  <c:v>4.5017260885999999</c:v>
                </c:pt>
                <c:pt idx="64">
                  <c:v>4.5748217408</c:v>
                </c:pt>
                <c:pt idx="65">
                  <c:v>4.6479173930000002</c:v>
                </c:pt>
                <c:pt idx="66">
                  <c:v>4.7210130452000003</c:v>
                </c:pt>
                <c:pt idx="67">
                  <c:v>4.7941086974000005</c:v>
                </c:pt>
                <c:pt idx="68">
                  <c:v>4.8672043495999997</c:v>
                </c:pt>
                <c:pt idx="69">
                  <c:v>4.9403000017999998</c:v>
                </c:pt>
              </c:numCache>
            </c:numRef>
          </c:xVal>
          <c:yVal>
            <c:numRef>
              <c:f>'9PFASvsTOC NH'!ydata2</c:f>
              <c:numCache>
                <c:formatCode>General</c:formatCode>
                <c:ptCount val="70"/>
                <c:pt idx="0">
                  <c:v>0.52262370523582424</c:v>
                </c:pt>
                <c:pt idx="1">
                  <c:v>0.53330121910212203</c:v>
                </c:pt>
                <c:pt idx="2">
                  <c:v>0.54363792978350511</c:v>
                </c:pt>
                <c:pt idx="3">
                  <c:v>0.5535987289373796</c:v>
                </c:pt>
                <c:pt idx="4">
                  <c:v>0.56314495037588386</c:v>
                </c:pt>
                <c:pt idx="5">
                  <c:v>0.57223423992486733</c:v>
                </c:pt>
                <c:pt idx="6">
                  <c:v>0.58082052992214872</c:v>
                </c:pt>
                <c:pt idx="7">
                  <c:v>0.58885416448796213</c:v>
                </c:pt>
                <c:pt idx="8">
                  <c:v>0.59628222931484309</c:v>
                </c:pt>
                <c:pt idx="9">
                  <c:v>0.60304914362543205</c:v>
                </c:pt>
                <c:pt idx="10">
                  <c:v>0.60909756873613596</c:v>
                </c:pt>
                <c:pt idx="11">
                  <c:v>0.61436967333124248</c:v>
                </c:pt>
                <c:pt idx="12">
                  <c:v>0.6188087664271662</c:v>
                </c:pt>
                <c:pt idx="13">
                  <c:v>0.62236126344997955</c:v>
                </c:pt>
                <c:pt idx="14">
                  <c:v>0.62497889143212448</c:v>
                </c:pt>
                <c:pt idx="15">
                  <c:v>0.62662097469054767</c:v>
                </c:pt>
                <c:pt idx="16">
                  <c:v>0.62725658731707024</c:v>
                </c:pt>
                <c:pt idx="17">
                  <c:v>0.62686633151941262</c:v>
                </c:pt>
                <c:pt idx="18">
                  <c:v>0.62544351657233366</c:v>
                </c:pt>
                <c:pt idx="19">
                  <c:v>0.62299457693035043</c:v>
                </c:pt>
                <c:pt idx="20">
                  <c:v>0.619538670021058</c:v>
                </c:pt>
                <c:pt idx="21">
                  <c:v>0.61510651095822433</c:v>
                </c:pt>
                <c:pt idx="22">
                  <c:v>0.6097386039309598</c:v>
                </c:pt>
                <c:pt idx="23">
                  <c:v>0.60348309471314376</c:v>
                </c:pt>
                <c:pt idx="24">
                  <c:v>0.59639348539760795</c:v>
                </c:pt>
                <c:pt idx="25">
                  <c:v>0.58852642588632031</c:v>
                </c:pt>
                <c:pt idx="26">
                  <c:v>0.57993974200404752</c:v>
                </c:pt>
                <c:pt idx="27">
                  <c:v>0.57069079548744273</c:v>
                </c:pt>
                <c:pt idx="28">
                  <c:v>0.56083521147687954</c:v>
                </c:pt>
                <c:pt idx="29">
                  <c:v>0.55042596326758264</c:v>
                </c:pt>
                <c:pt idx="30">
                  <c:v>0.53951277463484393</c:v>
                </c:pt>
                <c:pt idx="31">
                  <c:v>0.52814178545629176</c:v>
                </c:pt>
                <c:pt idx="32">
                  <c:v>0.51635542296480896</c:v>
                </c:pt>
                <c:pt idx="33">
                  <c:v>0.50419242476290671</c:v>
                </c:pt>
                <c:pt idx="34">
                  <c:v>0.49168796729757058</c:v>
                </c:pt>
                <c:pt idx="35">
                  <c:v>0.47887386237166474</c:v>
                </c:pt>
                <c:pt idx="36">
                  <c:v>0.46577879291788249</c:v>
                </c:pt>
                <c:pt idx="37">
                  <c:v>0.45242856687671573</c:v>
                </c:pt>
                <c:pt idx="38">
                  <c:v>0.43884637429103174</c:v>
                </c:pt>
                <c:pt idx="39">
                  <c:v>0.42505303764541585</c:v>
                </c:pt>
                <c:pt idx="40">
                  <c:v>0.41106724918144022</c:v>
                </c:pt>
                <c:pt idx="41">
                  <c:v>0.39690579161411454</c:v>
                </c:pt>
                <c:pt idx="42">
                  <c:v>0.38258374057025213</c:v>
                </c:pt>
                <c:pt idx="43">
                  <c:v>0.36811464835616148</c:v>
                </c:pt>
                <c:pt idx="44">
                  <c:v>0.35351070949863461</c:v>
                </c:pt>
                <c:pt idx="45">
                  <c:v>0.33878290901583741</c:v>
                </c:pt>
                <c:pt idx="46">
                  <c:v>0.32394115466013507</c:v>
                </c:pt>
                <c:pt idx="47">
                  <c:v>0.30899439450523947</c:v>
                </c:pt>
                <c:pt idx="48">
                  <c:v>0.29395072127786415</c:v>
                </c:pt>
                <c:pt idx="49">
                  <c:v>0.27881746479675751</c:v>
                </c:pt>
                <c:pt idx="50">
                  <c:v>0.26360127380575882</c:v>
                </c:pt>
                <c:pt idx="51">
                  <c:v>0.24830818839029822</c:v>
                </c:pt>
                <c:pt idx="52">
                  <c:v>0.23294370406052434</c:v>
                </c:pt>
                <c:pt idx="53">
                  <c:v>0.21751282847673392</c:v>
                </c:pt>
                <c:pt idx="54">
                  <c:v>0.20202013168886068</c:v>
                </c:pt>
                <c:pt idx="55">
                  <c:v>0.18646979066421865</c:v>
                </c:pt>
                <c:pt idx="56">
                  <c:v>0.17086562878798173</c:v>
                </c:pt>
                <c:pt idx="57">
                  <c:v>0.15521115093955118</c:v>
                </c:pt>
                <c:pt idx="58">
                  <c:v>0.13950957467503433</c:v>
                </c:pt>
                <c:pt idx="59">
                  <c:v>0.12376385798115808</c:v>
                </c:pt>
                <c:pt idx="60">
                  <c:v>0.1079767240085433</c:v>
                </c:pt>
                <c:pt idx="61">
                  <c:v>9.2150683141718925E-2</c:v>
                </c:pt>
                <c:pt idx="62">
                  <c:v>7.6288052718880284E-2</c:v>
                </c:pt>
                <c:pt idx="63">
                  <c:v>6.0390974675560649E-2</c:v>
                </c:pt>
                <c:pt idx="64">
                  <c:v>4.446143135240832E-2</c:v>
                </c:pt>
                <c:pt idx="65">
                  <c:v>2.8501259677624291E-2</c:v>
                </c:pt>
                <c:pt idx="66">
                  <c:v>1.2512163908735108E-2</c:v>
                </c:pt>
                <c:pt idx="67">
                  <c:v>-3.5042729041834253E-3</c:v>
                </c:pt>
                <c:pt idx="68">
                  <c:v>-1.954657859140474E-2</c:v>
                </c:pt>
                <c:pt idx="69">
                  <c:v>-3.5613382547308836E-2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05-48F6-B467-BA3AAD74BFA9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NH'!xdata3</c:f>
              <c:numCache>
                <c:formatCode>General</c:formatCode>
                <c:ptCount val="70"/>
                <c:pt idx="0">
                  <c:v>-0.1033</c:v>
                </c:pt>
                <c:pt idx="1">
                  <c:v>-3.0204347800000003E-2</c:v>
                </c:pt>
                <c:pt idx="2">
                  <c:v>4.2891304399999997E-2</c:v>
                </c:pt>
                <c:pt idx="3">
                  <c:v>0.1159869566</c:v>
                </c:pt>
                <c:pt idx="4">
                  <c:v>0.1890826088</c:v>
                </c:pt>
                <c:pt idx="5">
                  <c:v>0.26217826100000002</c:v>
                </c:pt>
                <c:pt idx="6">
                  <c:v>0.3352739132</c:v>
                </c:pt>
                <c:pt idx="7">
                  <c:v>0.40836956539999997</c:v>
                </c:pt>
                <c:pt idx="8">
                  <c:v>0.4814652176</c:v>
                </c:pt>
                <c:pt idx="9">
                  <c:v>0.55456086979999997</c:v>
                </c:pt>
                <c:pt idx="10">
                  <c:v>0.62765652200000011</c:v>
                </c:pt>
                <c:pt idx="11">
                  <c:v>0.70075217420000002</c:v>
                </c:pt>
                <c:pt idx="12">
                  <c:v>0.77384782639999994</c:v>
                </c:pt>
                <c:pt idx="13">
                  <c:v>0.84694347860000008</c:v>
                </c:pt>
                <c:pt idx="14">
                  <c:v>0.92003913079999999</c:v>
                </c:pt>
                <c:pt idx="15">
                  <c:v>0.99313478300000013</c:v>
                </c:pt>
                <c:pt idx="16">
                  <c:v>1.0662304352</c:v>
                </c:pt>
                <c:pt idx="17">
                  <c:v>1.1393260874</c:v>
                </c:pt>
                <c:pt idx="18">
                  <c:v>1.2124217396000001</c:v>
                </c:pt>
                <c:pt idx="19">
                  <c:v>1.2855173918</c:v>
                </c:pt>
                <c:pt idx="20">
                  <c:v>1.3586130440000002</c:v>
                </c:pt>
                <c:pt idx="21">
                  <c:v>1.4317086962000001</c:v>
                </c:pt>
                <c:pt idx="22">
                  <c:v>1.5048043484</c:v>
                </c:pt>
                <c:pt idx="23">
                  <c:v>1.5779000006000001</c:v>
                </c:pt>
                <c:pt idx="24">
                  <c:v>1.6509956528</c:v>
                </c:pt>
                <c:pt idx="25">
                  <c:v>1.724091305</c:v>
                </c:pt>
                <c:pt idx="26">
                  <c:v>1.7971869572000001</c:v>
                </c:pt>
                <c:pt idx="27">
                  <c:v>1.8702826094</c:v>
                </c:pt>
                <c:pt idx="28">
                  <c:v>1.9433782615999999</c:v>
                </c:pt>
                <c:pt idx="29">
                  <c:v>2.0164739138000001</c:v>
                </c:pt>
                <c:pt idx="30">
                  <c:v>2.0895695660000002</c:v>
                </c:pt>
                <c:pt idx="31">
                  <c:v>2.1626652181999999</c:v>
                </c:pt>
                <c:pt idx="32">
                  <c:v>2.2357608704</c:v>
                </c:pt>
                <c:pt idx="33">
                  <c:v>2.3088565226000002</c:v>
                </c:pt>
                <c:pt idx="34">
                  <c:v>2.3819521747999999</c:v>
                </c:pt>
                <c:pt idx="35">
                  <c:v>2.455047827</c:v>
                </c:pt>
                <c:pt idx="36">
                  <c:v>2.5281434792000002</c:v>
                </c:pt>
                <c:pt idx="37">
                  <c:v>2.6012391313999998</c:v>
                </c:pt>
                <c:pt idx="38">
                  <c:v>2.6743347836</c:v>
                </c:pt>
                <c:pt idx="39">
                  <c:v>2.7474304358000001</c:v>
                </c:pt>
                <c:pt idx="40">
                  <c:v>2.8205260880000003</c:v>
                </c:pt>
                <c:pt idx="41">
                  <c:v>2.8936217402</c:v>
                </c:pt>
                <c:pt idx="42">
                  <c:v>2.9667173924000001</c:v>
                </c:pt>
                <c:pt idx="43">
                  <c:v>3.0398130446000002</c:v>
                </c:pt>
                <c:pt idx="44">
                  <c:v>3.1129086967999999</c:v>
                </c:pt>
                <c:pt idx="45">
                  <c:v>3.1860043490000001</c:v>
                </c:pt>
                <c:pt idx="46">
                  <c:v>3.2591000012000002</c:v>
                </c:pt>
                <c:pt idx="47">
                  <c:v>3.3321956533999999</c:v>
                </c:pt>
                <c:pt idx="48">
                  <c:v>3.4052913056</c:v>
                </c:pt>
                <c:pt idx="49">
                  <c:v>3.4783869578000002</c:v>
                </c:pt>
                <c:pt idx="50">
                  <c:v>3.5514826099999999</c:v>
                </c:pt>
                <c:pt idx="51">
                  <c:v>3.6245782622</c:v>
                </c:pt>
                <c:pt idx="52">
                  <c:v>3.6976739144000002</c:v>
                </c:pt>
                <c:pt idx="53">
                  <c:v>3.7707695665999998</c:v>
                </c:pt>
                <c:pt idx="54">
                  <c:v>3.8438652188</c:v>
                </c:pt>
                <c:pt idx="55">
                  <c:v>3.9169608709999997</c:v>
                </c:pt>
                <c:pt idx="56">
                  <c:v>3.9900565231999998</c:v>
                </c:pt>
                <c:pt idx="57">
                  <c:v>4.0631521754</c:v>
                </c:pt>
                <c:pt idx="58">
                  <c:v>4.1362478276000001</c:v>
                </c:pt>
                <c:pt idx="59">
                  <c:v>4.2093434798000002</c:v>
                </c:pt>
                <c:pt idx="60">
                  <c:v>4.2824391320000004</c:v>
                </c:pt>
                <c:pt idx="61">
                  <c:v>4.3555347841999996</c:v>
                </c:pt>
                <c:pt idx="62">
                  <c:v>4.4286304363999998</c:v>
                </c:pt>
                <c:pt idx="63">
                  <c:v>4.5017260885999999</c:v>
                </c:pt>
                <c:pt idx="64">
                  <c:v>4.5748217408</c:v>
                </c:pt>
                <c:pt idx="65">
                  <c:v>4.6479173930000002</c:v>
                </c:pt>
                <c:pt idx="66">
                  <c:v>4.7210130452000003</c:v>
                </c:pt>
                <c:pt idx="67">
                  <c:v>4.7941086974000005</c:v>
                </c:pt>
                <c:pt idx="68">
                  <c:v>4.8672043495999997</c:v>
                </c:pt>
                <c:pt idx="69">
                  <c:v>4.9403000017999998</c:v>
                </c:pt>
              </c:numCache>
            </c:numRef>
          </c:xVal>
          <c:yVal>
            <c:numRef>
              <c:f>'9PFASvsTOC NH'!ydata4</c:f>
              <c:numCache>
                <c:formatCode>General</c:formatCode>
                <c:ptCount val="70"/>
                <c:pt idx="0">
                  <c:v>1.245540049280814</c:v>
                </c:pt>
                <c:pt idx="1">
                  <c:v>1.2330292183456293</c:v>
                </c:pt>
                <c:pt idx="2">
                  <c:v>1.2208591905953594</c:v>
                </c:pt>
                <c:pt idx="3">
                  <c:v>1.2090650743725979</c:v>
                </c:pt>
                <c:pt idx="4">
                  <c:v>1.1976855358652068</c:v>
                </c:pt>
                <c:pt idx="5">
                  <c:v>1.1867629292473367</c:v>
                </c:pt>
                <c:pt idx="6">
                  <c:v>1.1763433221811683</c:v>
                </c:pt>
                <c:pt idx="7">
                  <c:v>1.166476370546468</c:v>
                </c:pt>
                <c:pt idx="8">
                  <c:v>1.1572149886507002</c:v>
                </c:pt>
                <c:pt idx="9">
                  <c:v>1.1486147572712242</c:v>
                </c:pt>
                <c:pt idx="10">
                  <c:v>1.1407330150916335</c:v>
                </c:pt>
                <c:pt idx="11">
                  <c:v>1.1336275934276401</c:v>
                </c:pt>
                <c:pt idx="12">
                  <c:v>1.1273551832628295</c:v>
                </c:pt>
                <c:pt idx="13">
                  <c:v>1.1219693691711292</c:v>
                </c:pt>
                <c:pt idx="14">
                  <c:v>1.1175184241200975</c:v>
                </c:pt>
                <c:pt idx="15">
                  <c:v>1.1140430237927874</c:v>
                </c:pt>
                <c:pt idx="16">
                  <c:v>1.1115740940973782</c:v>
                </c:pt>
                <c:pt idx="17">
                  <c:v>1.1101310328261489</c:v>
                </c:pt>
                <c:pt idx="18">
                  <c:v>1.1097205307043407</c:v>
                </c:pt>
                <c:pt idx="19">
                  <c:v>1.1103361532774372</c:v>
                </c:pt>
                <c:pt idx="20">
                  <c:v>1.1119587431178428</c:v>
                </c:pt>
                <c:pt idx="21">
                  <c:v>1.1145575851117895</c:v>
                </c:pt>
                <c:pt idx="22">
                  <c:v>1.1180921750701673</c:v>
                </c:pt>
                <c:pt idx="23">
                  <c:v>1.1225143672190965</c:v>
                </c:pt>
                <c:pt idx="24">
                  <c:v>1.1277706594657455</c:v>
                </c:pt>
                <c:pt idx="25">
                  <c:v>1.1338044019081461</c:v>
                </c:pt>
                <c:pt idx="26">
                  <c:v>1.140557768721532</c:v>
                </c:pt>
                <c:pt idx="27">
                  <c:v>1.1479733981692499</c:v>
                </c:pt>
                <c:pt idx="28">
                  <c:v>1.1559956651109262</c:v>
                </c:pt>
                <c:pt idx="29">
                  <c:v>1.1645715962513363</c:v>
                </c:pt>
                <c:pt idx="30">
                  <c:v>1.1736514678151879</c:v>
                </c:pt>
                <c:pt idx="31">
                  <c:v>1.1831891399248535</c:v>
                </c:pt>
                <c:pt idx="32">
                  <c:v>1.1931421853474493</c:v>
                </c:pt>
                <c:pt idx="33">
                  <c:v>1.2034718664804647</c:v>
                </c:pt>
                <c:pt idx="34">
                  <c:v>1.2141430068769141</c:v>
                </c:pt>
                <c:pt idx="35">
                  <c:v>1.2251237947339328</c:v>
                </c:pt>
                <c:pt idx="36">
                  <c:v>1.2363855471188283</c:v>
                </c:pt>
                <c:pt idx="37">
                  <c:v>1.2479024560911083</c:v>
                </c:pt>
                <c:pt idx="38">
                  <c:v>1.2596513316079052</c:v>
                </c:pt>
                <c:pt idx="39">
                  <c:v>1.2716113511846343</c:v>
                </c:pt>
                <c:pt idx="40">
                  <c:v>1.2837638225797232</c:v>
                </c:pt>
                <c:pt idx="41">
                  <c:v>1.296091963078162</c:v>
                </c:pt>
                <c:pt idx="42">
                  <c:v>1.3085806970531375</c:v>
                </c:pt>
                <c:pt idx="43">
                  <c:v>1.3212164721983413</c:v>
                </c:pt>
                <c:pt idx="44">
                  <c:v>1.3339870939869813</c:v>
                </c:pt>
                <c:pt idx="45">
                  <c:v>1.3468815774008915</c:v>
                </c:pt>
                <c:pt idx="46">
                  <c:v>1.3598900146877071</c:v>
                </c:pt>
                <c:pt idx="47">
                  <c:v>1.373003457773716</c:v>
                </c:pt>
                <c:pt idx="48">
                  <c:v>1.3862138139322044</c:v>
                </c:pt>
                <c:pt idx="49">
                  <c:v>1.399513753344424</c:v>
                </c:pt>
                <c:pt idx="50">
                  <c:v>1.412896627266536</c:v>
                </c:pt>
                <c:pt idx="51">
                  <c:v>1.4263563956131096</c:v>
                </c:pt>
                <c:pt idx="52">
                  <c:v>1.4398875628739964</c:v>
                </c:pt>
                <c:pt idx="53">
                  <c:v>1.4534851213889</c:v>
                </c:pt>
                <c:pt idx="54">
                  <c:v>1.4671445011078865</c:v>
                </c:pt>
                <c:pt idx="55">
                  <c:v>1.4808615250636414</c:v>
                </c:pt>
                <c:pt idx="56">
                  <c:v>1.4946323698709918</c:v>
                </c:pt>
                <c:pt idx="57">
                  <c:v>1.5084535306505353</c:v>
                </c:pt>
                <c:pt idx="58">
                  <c:v>1.5223217898461654</c:v>
                </c:pt>
                <c:pt idx="59">
                  <c:v>1.5362341894711546</c:v>
                </c:pt>
                <c:pt idx="60">
                  <c:v>1.5501880063748827</c:v>
                </c:pt>
                <c:pt idx="61">
                  <c:v>1.5641807301728201</c:v>
                </c:pt>
                <c:pt idx="62">
                  <c:v>1.5782100435267719</c:v>
                </c:pt>
                <c:pt idx="63">
                  <c:v>1.5922738045012046</c:v>
                </c:pt>
                <c:pt idx="64">
                  <c:v>1.60637003075547</c:v>
                </c:pt>
                <c:pt idx="65">
                  <c:v>1.6204968853613675</c:v>
                </c:pt>
                <c:pt idx="66">
                  <c:v>1.6346526640613697</c:v>
                </c:pt>
                <c:pt idx="67">
                  <c:v>1.6488357838054013</c:v>
                </c:pt>
                <c:pt idx="68">
                  <c:v>1.6630447724237358</c:v>
                </c:pt>
                <c:pt idx="69">
                  <c:v>1.6772782593107529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05-48F6-B467-BA3AAD74BFA9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NH'!xdata5</c:f>
              <c:numCache>
                <c:formatCode>General</c:formatCode>
                <c:ptCount val="100"/>
                <c:pt idx="0">
                  <c:v>-0.1033</c:v>
                </c:pt>
                <c:pt idx="1">
                  <c:v>-5.2354545500000002E-2</c:v>
                </c:pt>
                <c:pt idx="2">
                  <c:v>-1.4090910000000012E-3</c:v>
                </c:pt>
                <c:pt idx="3">
                  <c:v>4.9536363500000014E-2</c:v>
                </c:pt>
                <c:pt idx="4">
                  <c:v>0.100481818</c:v>
                </c:pt>
                <c:pt idx="5">
                  <c:v>0.15142727249999999</c:v>
                </c:pt>
                <c:pt idx="6">
                  <c:v>0.20237272700000003</c:v>
                </c:pt>
                <c:pt idx="7">
                  <c:v>0.25331818150000002</c:v>
                </c:pt>
                <c:pt idx="8">
                  <c:v>0.304263636</c:v>
                </c:pt>
                <c:pt idx="9">
                  <c:v>0.35520909049999999</c:v>
                </c:pt>
                <c:pt idx="10">
                  <c:v>0.40615454499999998</c:v>
                </c:pt>
                <c:pt idx="11">
                  <c:v>0.45709999949999996</c:v>
                </c:pt>
                <c:pt idx="12">
                  <c:v>0.50804545400000012</c:v>
                </c:pt>
                <c:pt idx="13">
                  <c:v>0.55899090849999999</c:v>
                </c:pt>
                <c:pt idx="14">
                  <c:v>0.60993636300000009</c:v>
                </c:pt>
                <c:pt idx="15">
                  <c:v>0.66088181749999997</c:v>
                </c:pt>
                <c:pt idx="16">
                  <c:v>0.71182727200000007</c:v>
                </c:pt>
                <c:pt idx="17">
                  <c:v>0.76277272649999994</c:v>
                </c:pt>
                <c:pt idx="18">
                  <c:v>0.81371818100000004</c:v>
                </c:pt>
                <c:pt idx="19">
                  <c:v>0.86466363549999992</c:v>
                </c:pt>
                <c:pt idx="20">
                  <c:v>0.91560909000000001</c:v>
                </c:pt>
                <c:pt idx="21">
                  <c:v>0.96655454450000011</c:v>
                </c:pt>
                <c:pt idx="22">
                  <c:v>1.017499999</c:v>
                </c:pt>
                <c:pt idx="23">
                  <c:v>1.0684454535000001</c:v>
                </c:pt>
                <c:pt idx="24">
                  <c:v>1.1193909080000002</c:v>
                </c:pt>
                <c:pt idx="25">
                  <c:v>1.1703363625000001</c:v>
                </c:pt>
                <c:pt idx="26">
                  <c:v>1.2212818170000002</c:v>
                </c:pt>
                <c:pt idx="27">
                  <c:v>1.2722272715</c:v>
                </c:pt>
                <c:pt idx="28">
                  <c:v>1.3231727260000001</c:v>
                </c:pt>
                <c:pt idx="29">
                  <c:v>1.3741181805</c:v>
                </c:pt>
                <c:pt idx="30">
                  <c:v>1.4250636350000001</c:v>
                </c:pt>
                <c:pt idx="31">
                  <c:v>1.4760090895</c:v>
                </c:pt>
                <c:pt idx="32">
                  <c:v>1.5269545440000001</c:v>
                </c:pt>
                <c:pt idx="33">
                  <c:v>1.5778999985000002</c:v>
                </c:pt>
                <c:pt idx="34">
                  <c:v>1.6288454530000001</c:v>
                </c:pt>
                <c:pt idx="35">
                  <c:v>1.6797909075000002</c:v>
                </c:pt>
                <c:pt idx="36">
                  <c:v>1.730736362</c:v>
                </c:pt>
                <c:pt idx="37">
                  <c:v>1.7816818165000001</c:v>
                </c:pt>
                <c:pt idx="38">
                  <c:v>1.832627271</c:v>
                </c:pt>
                <c:pt idx="39">
                  <c:v>1.8835727255000001</c:v>
                </c:pt>
                <c:pt idx="40">
                  <c:v>1.93451818</c:v>
                </c:pt>
                <c:pt idx="41">
                  <c:v>1.9854636345000003</c:v>
                </c:pt>
                <c:pt idx="42">
                  <c:v>2.0364090890000002</c:v>
                </c:pt>
                <c:pt idx="43">
                  <c:v>2.0873545435</c:v>
                </c:pt>
                <c:pt idx="44">
                  <c:v>2.1382999979999999</c:v>
                </c:pt>
                <c:pt idx="45">
                  <c:v>2.1892454525000002</c:v>
                </c:pt>
                <c:pt idx="46">
                  <c:v>2.2401909070000001</c:v>
                </c:pt>
                <c:pt idx="47">
                  <c:v>2.2911363615</c:v>
                </c:pt>
                <c:pt idx="48">
                  <c:v>2.3420818160000003</c:v>
                </c:pt>
                <c:pt idx="49">
                  <c:v>2.3930272705000002</c:v>
                </c:pt>
                <c:pt idx="50">
                  <c:v>2.4439727250000001</c:v>
                </c:pt>
                <c:pt idx="51">
                  <c:v>2.4949181794999999</c:v>
                </c:pt>
                <c:pt idx="52">
                  <c:v>2.5458636340000003</c:v>
                </c:pt>
                <c:pt idx="53">
                  <c:v>2.5968090885000001</c:v>
                </c:pt>
                <c:pt idx="54">
                  <c:v>2.647754543</c:v>
                </c:pt>
                <c:pt idx="55">
                  <c:v>2.6986999974999999</c:v>
                </c:pt>
                <c:pt idx="56">
                  <c:v>2.7496454520000002</c:v>
                </c:pt>
                <c:pt idx="57">
                  <c:v>2.8005909065000001</c:v>
                </c:pt>
                <c:pt idx="58">
                  <c:v>2.851536361</c:v>
                </c:pt>
                <c:pt idx="59">
                  <c:v>2.9024818155000003</c:v>
                </c:pt>
                <c:pt idx="60">
                  <c:v>2.9534272700000002</c:v>
                </c:pt>
                <c:pt idx="61">
                  <c:v>3.0043727245</c:v>
                </c:pt>
                <c:pt idx="62">
                  <c:v>3.0553181789999999</c:v>
                </c:pt>
                <c:pt idx="63">
                  <c:v>3.1062636335000002</c:v>
                </c:pt>
                <c:pt idx="64">
                  <c:v>3.1572090880000001</c:v>
                </c:pt>
                <c:pt idx="65">
                  <c:v>3.2081545425</c:v>
                </c:pt>
                <c:pt idx="66">
                  <c:v>3.2590999970000003</c:v>
                </c:pt>
                <c:pt idx="67">
                  <c:v>3.3100454515000002</c:v>
                </c:pt>
                <c:pt idx="68">
                  <c:v>3.3609909060000001</c:v>
                </c:pt>
                <c:pt idx="69">
                  <c:v>3.4119363604999999</c:v>
                </c:pt>
                <c:pt idx="70">
                  <c:v>3.4628818150000003</c:v>
                </c:pt>
                <c:pt idx="71">
                  <c:v>3.5138272695000001</c:v>
                </c:pt>
                <c:pt idx="72">
                  <c:v>3.564772724</c:v>
                </c:pt>
                <c:pt idx="73">
                  <c:v>3.6157181785000003</c:v>
                </c:pt>
                <c:pt idx="74">
                  <c:v>3.6666636330000002</c:v>
                </c:pt>
                <c:pt idx="75">
                  <c:v>3.7176090875000001</c:v>
                </c:pt>
                <c:pt idx="76">
                  <c:v>3.768554542</c:v>
                </c:pt>
                <c:pt idx="77">
                  <c:v>3.8194999965000003</c:v>
                </c:pt>
                <c:pt idx="78">
                  <c:v>3.8704454510000001</c:v>
                </c:pt>
                <c:pt idx="79">
                  <c:v>3.9213909055</c:v>
                </c:pt>
                <c:pt idx="80">
                  <c:v>3.9723363599999999</c:v>
                </c:pt>
                <c:pt idx="81">
                  <c:v>4.0232818144999998</c:v>
                </c:pt>
                <c:pt idx="82">
                  <c:v>4.0742272690000005</c:v>
                </c:pt>
                <c:pt idx="83">
                  <c:v>4.1251727235000004</c:v>
                </c:pt>
                <c:pt idx="84">
                  <c:v>4.1761181780000003</c:v>
                </c:pt>
                <c:pt idx="85">
                  <c:v>4.2270636325000002</c:v>
                </c:pt>
                <c:pt idx="86">
                  <c:v>4.278009087</c:v>
                </c:pt>
                <c:pt idx="87">
                  <c:v>4.3289545414999999</c:v>
                </c:pt>
                <c:pt idx="88">
                  <c:v>4.3798999959999998</c:v>
                </c:pt>
                <c:pt idx="89">
                  <c:v>4.4308454505000006</c:v>
                </c:pt>
                <c:pt idx="90">
                  <c:v>4.4817909050000004</c:v>
                </c:pt>
                <c:pt idx="91">
                  <c:v>4.5327363595000003</c:v>
                </c:pt>
                <c:pt idx="92">
                  <c:v>4.5836818140000002</c:v>
                </c:pt>
                <c:pt idx="93">
                  <c:v>4.6346272685000001</c:v>
                </c:pt>
                <c:pt idx="94">
                  <c:v>4.6855727229999999</c:v>
                </c:pt>
                <c:pt idx="95">
                  <c:v>4.7365181774999998</c:v>
                </c:pt>
                <c:pt idx="96">
                  <c:v>4.7874636320000006</c:v>
                </c:pt>
                <c:pt idx="97">
                  <c:v>4.8384090865000005</c:v>
                </c:pt>
                <c:pt idx="98">
                  <c:v>4.8893545410000003</c:v>
                </c:pt>
                <c:pt idx="99">
                  <c:v>4.9402999955000002</c:v>
                </c:pt>
              </c:numCache>
            </c:numRef>
          </c:xVal>
          <c:yVal>
            <c:numRef>
              <c:f>'9PFASvsTOC NH'!ydata6</c:f>
              <c:numCache>
                <c:formatCode>General</c:formatCode>
                <c:ptCount val="100"/>
                <c:pt idx="0">
                  <c:v>-0.3298101661608287</c:v>
                </c:pt>
                <c:pt idx="1">
                  <c:v>-0.32805735629831667</c:v>
                </c:pt>
                <c:pt idx="2">
                  <c:v>-0.32640015688291746</c:v>
                </c:pt>
                <c:pt idx="3">
                  <c:v>-0.32483911355360484</c:v>
                </c:pt>
                <c:pt idx="4">
                  <c:v>-0.32337475300018015</c:v>
                </c:pt>
                <c:pt idx="5">
                  <c:v>-0.32200758236785987</c:v>
                </c:pt>
                <c:pt idx="6">
                  <c:v>-0.32073808867684372</c:v>
                </c:pt>
                <c:pt idx="7">
                  <c:v>-0.3195667382583165</c:v>
                </c:pt>
                <c:pt idx="8">
                  <c:v>-0.31849397620833797</c:v>
                </c:pt>
                <c:pt idx="9">
                  <c:v>-0.31752022586104101</c:v>
                </c:pt>
                <c:pt idx="10">
                  <c:v>-0.31664588828253182</c:v>
                </c:pt>
                <c:pt idx="11">
                  <c:v>-0.31587134178686138</c:v>
                </c:pt>
                <c:pt idx="12">
                  <c:v>-0.31519694147538035</c:v>
                </c:pt>
                <c:pt idx="13">
                  <c:v>-0.31462301880075405</c:v>
                </c:pt>
                <c:pt idx="14">
                  <c:v>-0.31414988115685505</c:v>
                </c:pt>
                <c:pt idx="15">
                  <c:v>-0.3137778114956965</c:v>
                </c:pt>
                <c:pt idx="16">
                  <c:v>-0.31350706797249672</c:v>
                </c:pt>
                <c:pt idx="17">
                  <c:v>-0.31333788361989912</c:v>
                </c:pt>
                <c:pt idx="18">
                  <c:v>-0.3132704660522998</c:v>
                </c:pt>
                <c:pt idx="19">
                  <c:v>-0.31330499720114335</c:v>
                </c:pt>
                <c:pt idx="20">
                  <c:v>-0.31344163308197204</c:v>
                </c:pt>
                <c:pt idx="21">
                  <c:v>-0.31368050359392041</c:v>
                </c:pt>
                <c:pt idx="22">
                  <c:v>-0.31402171235225085</c:v>
                </c:pt>
                <c:pt idx="23">
                  <c:v>-0.3144653365544342</c:v>
                </c:pt>
                <c:pt idx="24">
                  <c:v>-0.31501142688018002</c:v>
                </c:pt>
                <c:pt idx="25">
                  <c:v>-0.31566000742571443</c:v>
                </c:pt>
                <c:pt idx="26">
                  <c:v>-0.31641107567250693</c:v>
                </c:pt>
                <c:pt idx="27">
                  <c:v>-0.31726460249053978</c:v>
                </c:pt>
                <c:pt idx="28">
                  <c:v>-0.31822053217610957</c:v>
                </c:pt>
                <c:pt idx="29">
                  <c:v>-0.31927878252405029</c:v>
                </c:pt>
                <c:pt idx="30">
                  <c:v>-0.32043924493415188</c:v>
                </c:pt>
                <c:pt idx="31">
                  <c:v>-0.32170178455146203</c:v>
                </c:pt>
                <c:pt idx="32">
                  <c:v>-0.32306624044004362</c:v>
                </c:pt>
                <c:pt idx="33">
                  <c:v>-0.32453242578966934</c:v>
                </c:pt>
                <c:pt idx="34">
                  <c:v>-0.32610012815483691</c:v>
                </c:pt>
                <c:pt idx="35">
                  <c:v>-0.32776910972539519</c:v>
                </c:pt>
                <c:pt idx="36">
                  <c:v>-0.32953910762798355</c:v>
                </c:pt>
                <c:pt idx="37">
                  <c:v>-0.33140983425740433</c:v>
                </c:pt>
                <c:pt idx="38">
                  <c:v>-0.33338097763696017</c:v>
                </c:pt>
                <c:pt idx="39">
                  <c:v>-0.33545220180672741</c:v>
                </c:pt>
                <c:pt idx="40">
                  <c:v>-0.33762314723864673</c:v>
                </c:pt>
                <c:pt idx="41">
                  <c:v>-0.33989343127727278</c:v>
                </c:pt>
                <c:pt idx="42">
                  <c:v>-0.34226264860494193</c:v>
                </c:pt>
                <c:pt idx="43">
                  <c:v>-0.34473037173008136</c:v>
                </c:pt>
                <c:pt idx="44">
                  <c:v>-0.34729615149732973</c:v>
                </c:pt>
                <c:pt idx="45">
                  <c:v>-0.34995951761810207</c:v>
                </c:pt>
                <c:pt idx="46">
                  <c:v>-0.35271997922019527</c:v>
                </c:pt>
                <c:pt idx="47">
                  <c:v>-0.35557702541500569</c:v>
                </c:pt>
                <c:pt idx="48">
                  <c:v>-0.35853012588091071</c:v>
                </c:pt>
                <c:pt idx="49">
                  <c:v>-0.36157873146134634</c:v>
                </c:pt>
                <c:pt idx="50">
                  <c:v>-0.36472227477610919</c:v>
                </c:pt>
                <c:pt idx="51">
                  <c:v>-0.36796017084440802</c:v>
                </c:pt>
                <c:pt idx="52">
                  <c:v>-0.37129181771819142</c:v>
                </c:pt>
                <c:pt idx="53">
                  <c:v>-0.37471659712428906</c:v>
                </c:pt>
                <c:pt idx="54">
                  <c:v>-0.37823387511391515</c:v>
                </c:pt>
                <c:pt idx="55">
                  <c:v>-0.38184300271811045</c:v>
                </c:pt>
                <c:pt idx="56">
                  <c:v>-0.38554331660771091</c:v>
                </c:pt>
                <c:pt idx="57">
                  <c:v>-0.38933413975647191</c:v>
                </c:pt>
                <c:pt idx="58">
                  <c:v>-0.39321478210600458</c:v>
                </c:pt>
                <c:pt idx="59">
                  <c:v>-0.39718454123121483</c:v>
                </c:pt>
                <c:pt idx="60">
                  <c:v>-0.40124270300498521</c:v>
                </c:pt>
                <c:pt idx="61">
                  <c:v>-0.40538854226087417</c:v>
                </c:pt>
                <c:pt idx="62">
                  <c:v>-0.40962132345266244</c:v>
                </c:pt>
                <c:pt idx="63">
                  <c:v>-0.41394030130961335</c:v>
                </c:pt>
                <c:pt idx="64">
                  <c:v>-0.41834472148638358</c:v>
                </c:pt>
                <c:pt idx="65">
                  <c:v>-0.42283382120655355</c:v>
                </c:pt>
                <c:pt idx="66">
                  <c:v>-0.42740682989881917</c:v>
                </c:pt>
                <c:pt idx="67">
                  <c:v>-0.43206296982492798</c:v>
                </c:pt>
                <c:pt idx="68">
                  <c:v>-0.43680145669850945</c:v>
                </c:pt>
                <c:pt idx="69">
                  <c:v>-0.44162150029400216</c:v>
                </c:pt>
                <c:pt idx="70">
                  <c:v>-0.44652230504493806</c:v>
                </c:pt>
                <c:pt idx="71">
                  <c:v>-0.45150307063089934</c:v>
                </c:pt>
                <c:pt idx="72">
                  <c:v>-0.45656299255252841</c:v>
                </c:pt>
                <c:pt idx="73">
                  <c:v>-0.4617012626940149</c:v>
                </c:pt>
                <c:pt idx="74">
                  <c:v>-0.46691706987255122</c:v>
                </c:pt>
                <c:pt idx="75">
                  <c:v>-0.47220960037429838</c:v>
                </c:pt>
                <c:pt idx="76">
                  <c:v>-0.4775780384764533</c:v>
                </c:pt>
                <c:pt idx="77">
                  <c:v>-0.48302156695506793</c:v>
                </c:pt>
                <c:pt idx="78">
                  <c:v>-0.48853936757831751</c:v>
                </c:pt>
                <c:pt idx="79">
                  <c:v>-0.4941306215849619</c:v>
                </c:pt>
                <c:pt idx="80">
                  <c:v>-0.49979451014779797</c:v>
                </c:pt>
                <c:pt idx="81">
                  <c:v>-0.50553021482193938</c:v>
                </c:pt>
                <c:pt idx="82">
                  <c:v>-0.51133691797780767</c:v>
                </c:pt>
                <c:pt idx="83">
                  <c:v>-0.51721380321875876</c:v>
                </c:pt>
                <c:pt idx="84">
                  <c:v>-0.5231600557833106</c:v>
                </c:pt>
                <c:pt idx="85">
                  <c:v>-0.52917486293196925</c:v>
                </c:pt>
                <c:pt idx="86">
                  <c:v>-0.53525741431869245</c:v>
                </c:pt>
                <c:pt idx="87">
                  <c:v>-0.54140690234706135</c:v>
                </c:pt>
                <c:pt idx="88">
                  <c:v>-0.54762252251125976</c:v>
                </c:pt>
                <c:pt idx="89">
                  <c:v>-0.55390347372198723</c:v>
                </c:pt>
                <c:pt idx="90">
                  <c:v>-0.56024895861747126</c:v>
                </c:pt>
                <c:pt idx="91">
                  <c:v>-0.56665818385974798</c:v>
                </c:pt>
                <c:pt idx="92">
                  <c:v>-0.57313036041643017</c:v>
                </c:pt>
                <c:pt idx="93">
                  <c:v>-0.57966470382817026</c:v>
                </c:pt>
                <c:pt idx="94">
                  <c:v>-0.58626043446207943</c:v>
                </c:pt>
                <c:pt idx="95">
                  <c:v>-0.59291677775135099</c:v>
                </c:pt>
                <c:pt idx="96">
                  <c:v>-0.59963296442137137</c:v>
                </c:pt>
                <c:pt idx="97">
                  <c:v>-0.60640823070260474</c:v>
                </c:pt>
                <c:pt idx="98">
                  <c:v>-0.61324181853055926</c:v>
                </c:pt>
                <c:pt idx="99">
                  <c:v>-0.62013297573313519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05-48F6-B467-BA3AAD74BFA9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NH'!xdata7</c:f>
              <c:numCache>
                <c:formatCode>General</c:formatCode>
                <c:ptCount val="100"/>
                <c:pt idx="0">
                  <c:v>-0.1033</c:v>
                </c:pt>
                <c:pt idx="1">
                  <c:v>-5.2354545500000002E-2</c:v>
                </c:pt>
                <c:pt idx="2">
                  <c:v>-1.4090910000000012E-3</c:v>
                </c:pt>
                <c:pt idx="3">
                  <c:v>4.9536363500000014E-2</c:v>
                </c:pt>
                <c:pt idx="4">
                  <c:v>0.100481818</c:v>
                </c:pt>
                <c:pt idx="5">
                  <c:v>0.15142727249999999</c:v>
                </c:pt>
                <c:pt idx="6">
                  <c:v>0.20237272700000003</c:v>
                </c:pt>
                <c:pt idx="7">
                  <c:v>0.25331818150000002</c:v>
                </c:pt>
                <c:pt idx="8">
                  <c:v>0.304263636</c:v>
                </c:pt>
                <c:pt idx="9">
                  <c:v>0.35520909049999999</c:v>
                </c:pt>
                <c:pt idx="10">
                  <c:v>0.40615454499999998</c:v>
                </c:pt>
                <c:pt idx="11">
                  <c:v>0.45709999949999996</c:v>
                </c:pt>
                <c:pt idx="12">
                  <c:v>0.50804545400000012</c:v>
                </c:pt>
                <c:pt idx="13">
                  <c:v>0.55899090849999999</c:v>
                </c:pt>
                <c:pt idx="14">
                  <c:v>0.60993636300000009</c:v>
                </c:pt>
                <c:pt idx="15">
                  <c:v>0.66088181749999997</c:v>
                </c:pt>
                <c:pt idx="16">
                  <c:v>0.71182727200000007</c:v>
                </c:pt>
                <c:pt idx="17">
                  <c:v>0.76277272649999994</c:v>
                </c:pt>
                <c:pt idx="18">
                  <c:v>0.81371818100000004</c:v>
                </c:pt>
                <c:pt idx="19">
                  <c:v>0.86466363549999992</c:v>
                </c:pt>
                <c:pt idx="20">
                  <c:v>0.91560909000000001</c:v>
                </c:pt>
                <c:pt idx="21">
                  <c:v>0.96655454450000011</c:v>
                </c:pt>
                <c:pt idx="22">
                  <c:v>1.017499999</c:v>
                </c:pt>
                <c:pt idx="23">
                  <c:v>1.0684454535000001</c:v>
                </c:pt>
                <c:pt idx="24">
                  <c:v>1.1193909080000002</c:v>
                </c:pt>
                <c:pt idx="25">
                  <c:v>1.1703363625000001</c:v>
                </c:pt>
                <c:pt idx="26">
                  <c:v>1.2212818170000002</c:v>
                </c:pt>
                <c:pt idx="27">
                  <c:v>1.2722272715</c:v>
                </c:pt>
                <c:pt idx="28">
                  <c:v>1.3231727260000001</c:v>
                </c:pt>
                <c:pt idx="29">
                  <c:v>1.3741181805</c:v>
                </c:pt>
                <c:pt idx="30">
                  <c:v>1.4250636350000001</c:v>
                </c:pt>
                <c:pt idx="31">
                  <c:v>1.4760090895</c:v>
                </c:pt>
                <c:pt idx="32">
                  <c:v>1.5269545440000001</c:v>
                </c:pt>
                <c:pt idx="33">
                  <c:v>1.5778999985000002</c:v>
                </c:pt>
                <c:pt idx="34">
                  <c:v>1.6288454530000001</c:v>
                </c:pt>
                <c:pt idx="35">
                  <c:v>1.6797909075000002</c:v>
                </c:pt>
                <c:pt idx="36">
                  <c:v>1.730736362</c:v>
                </c:pt>
                <c:pt idx="37">
                  <c:v>1.7816818165000001</c:v>
                </c:pt>
                <c:pt idx="38">
                  <c:v>1.832627271</c:v>
                </c:pt>
                <c:pt idx="39">
                  <c:v>1.8835727255000001</c:v>
                </c:pt>
                <c:pt idx="40">
                  <c:v>1.93451818</c:v>
                </c:pt>
                <c:pt idx="41">
                  <c:v>1.9854636345000003</c:v>
                </c:pt>
                <c:pt idx="42">
                  <c:v>2.0364090890000002</c:v>
                </c:pt>
                <c:pt idx="43">
                  <c:v>2.0873545435</c:v>
                </c:pt>
                <c:pt idx="44">
                  <c:v>2.1382999979999999</c:v>
                </c:pt>
                <c:pt idx="45">
                  <c:v>2.1892454525000002</c:v>
                </c:pt>
                <c:pt idx="46">
                  <c:v>2.2401909070000001</c:v>
                </c:pt>
                <c:pt idx="47">
                  <c:v>2.2911363615</c:v>
                </c:pt>
                <c:pt idx="48">
                  <c:v>2.3420818160000003</c:v>
                </c:pt>
                <c:pt idx="49">
                  <c:v>2.3930272705000002</c:v>
                </c:pt>
                <c:pt idx="50">
                  <c:v>2.4439727250000001</c:v>
                </c:pt>
                <c:pt idx="51">
                  <c:v>2.4949181794999999</c:v>
                </c:pt>
                <c:pt idx="52">
                  <c:v>2.5458636340000003</c:v>
                </c:pt>
                <c:pt idx="53">
                  <c:v>2.5968090885000001</c:v>
                </c:pt>
                <c:pt idx="54">
                  <c:v>2.647754543</c:v>
                </c:pt>
                <c:pt idx="55">
                  <c:v>2.6986999974999999</c:v>
                </c:pt>
                <c:pt idx="56">
                  <c:v>2.7496454520000002</c:v>
                </c:pt>
                <c:pt idx="57">
                  <c:v>2.8005909065000001</c:v>
                </c:pt>
                <c:pt idx="58">
                  <c:v>2.851536361</c:v>
                </c:pt>
                <c:pt idx="59">
                  <c:v>2.9024818155000003</c:v>
                </c:pt>
                <c:pt idx="60">
                  <c:v>2.9534272700000002</c:v>
                </c:pt>
                <c:pt idx="61">
                  <c:v>3.0043727245</c:v>
                </c:pt>
                <c:pt idx="62">
                  <c:v>3.0553181789999999</c:v>
                </c:pt>
                <c:pt idx="63">
                  <c:v>3.1062636335000002</c:v>
                </c:pt>
                <c:pt idx="64">
                  <c:v>3.1572090880000001</c:v>
                </c:pt>
                <c:pt idx="65">
                  <c:v>3.2081545425</c:v>
                </c:pt>
                <c:pt idx="66">
                  <c:v>3.2590999970000003</c:v>
                </c:pt>
                <c:pt idx="67">
                  <c:v>3.3100454515000002</c:v>
                </c:pt>
                <c:pt idx="68">
                  <c:v>3.3609909060000001</c:v>
                </c:pt>
                <c:pt idx="69">
                  <c:v>3.4119363604999999</c:v>
                </c:pt>
                <c:pt idx="70">
                  <c:v>3.4628818150000003</c:v>
                </c:pt>
                <c:pt idx="71">
                  <c:v>3.5138272695000001</c:v>
                </c:pt>
                <c:pt idx="72">
                  <c:v>3.564772724</c:v>
                </c:pt>
                <c:pt idx="73">
                  <c:v>3.6157181785000003</c:v>
                </c:pt>
                <c:pt idx="74">
                  <c:v>3.6666636330000002</c:v>
                </c:pt>
                <c:pt idx="75">
                  <c:v>3.7176090875000001</c:v>
                </c:pt>
                <c:pt idx="76">
                  <c:v>3.768554542</c:v>
                </c:pt>
                <c:pt idx="77">
                  <c:v>3.8194999965000003</c:v>
                </c:pt>
                <c:pt idx="78">
                  <c:v>3.8704454510000001</c:v>
                </c:pt>
                <c:pt idx="79">
                  <c:v>3.9213909055</c:v>
                </c:pt>
                <c:pt idx="80">
                  <c:v>3.9723363599999999</c:v>
                </c:pt>
                <c:pt idx="81">
                  <c:v>4.0232818144999998</c:v>
                </c:pt>
                <c:pt idx="82">
                  <c:v>4.0742272690000005</c:v>
                </c:pt>
                <c:pt idx="83">
                  <c:v>4.1251727235000004</c:v>
                </c:pt>
                <c:pt idx="84">
                  <c:v>4.1761181780000003</c:v>
                </c:pt>
                <c:pt idx="85">
                  <c:v>4.2270636325000002</c:v>
                </c:pt>
                <c:pt idx="86">
                  <c:v>4.278009087</c:v>
                </c:pt>
                <c:pt idx="87">
                  <c:v>4.3289545414999999</c:v>
                </c:pt>
                <c:pt idx="88">
                  <c:v>4.3798999959999998</c:v>
                </c:pt>
                <c:pt idx="89">
                  <c:v>4.4308454505000006</c:v>
                </c:pt>
                <c:pt idx="90">
                  <c:v>4.4817909050000004</c:v>
                </c:pt>
                <c:pt idx="91">
                  <c:v>4.5327363595000003</c:v>
                </c:pt>
                <c:pt idx="92">
                  <c:v>4.5836818140000002</c:v>
                </c:pt>
                <c:pt idx="93">
                  <c:v>4.6346272685000001</c:v>
                </c:pt>
                <c:pt idx="94">
                  <c:v>4.6855727229999999</c:v>
                </c:pt>
                <c:pt idx="95">
                  <c:v>4.7365181774999998</c:v>
                </c:pt>
                <c:pt idx="96">
                  <c:v>4.7874636320000006</c:v>
                </c:pt>
                <c:pt idx="97">
                  <c:v>4.8384090865000005</c:v>
                </c:pt>
                <c:pt idx="98">
                  <c:v>4.8893545410000003</c:v>
                </c:pt>
                <c:pt idx="99">
                  <c:v>4.9402999955000002</c:v>
                </c:pt>
              </c:numCache>
            </c:numRef>
          </c:xVal>
          <c:yVal>
            <c:numRef>
              <c:f>'9PFASvsTOC NH'!ydata8</c:f>
              <c:numCache>
                <c:formatCode>General</c:formatCode>
                <c:ptCount val="100"/>
                <c:pt idx="0">
                  <c:v>2.0979739206774668</c:v>
                </c:pt>
                <c:pt idx="1">
                  <c:v>2.0949433443745997</c:v>
                </c:pt>
                <c:pt idx="2">
                  <c:v>2.092008378518845</c:v>
                </c:pt>
                <c:pt idx="3">
                  <c:v>2.0891695687491767</c:v>
                </c:pt>
                <c:pt idx="4">
                  <c:v>2.0864274417553967</c:v>
                </c:pt>
                <c:pt idx="5">
                  <c:v>2.0837825046827212</c:v>
                </c:pt>
                <c:pt idx="6">
                  <c:v>2.0812352445513498</c:v>
                </c:pt>
                <c:pt idx="7">
                  <c:v>2.0787861276924673</c:v>
                </c:pt>
                <c:pt idx="8">
                  <c:v>2.0764355992021333</c:v>
                </c:pt>
                <c:pt idx="9">
                  <c:v>2.0741840824144808</c:v>
                </c:pt>
                <c:pt idx="10">
                  <c:v>2.072031978395616</c:v>
                </c:pt>
                <c:pt idx="11">
                  <c:v>2.0699796654595901</c:v>
                </c:pt>
                <c:pt idx="12">
                  <c:v>2.068027498707754</c:v>
                </c:pt>
                <c:pt idx="13">
                  <c:v>2.0661758095927723</c:v>
                </c:pt>
                <c:pt idx="14">
                  <c:v>2.0644249055085178</c:v>
                </c:pt>
                <c:pt idx="15">
                  <c:v>2.0627750694070039</c:v>
                </c:pt>
                <c:pt idx="16">
                  <c:v>2.0612265594434485</c:v>
                </c:pt>
                <c:pt idx="17">
                  <c:v>2.0597796086504956</c:v>
                </c:pt>
                <c:pt idx="18">
                  <c:v>2.0584344246425408</c:v>
                </c:pt>
                <c:pt idx="19">
                  <c:v>2.0571911893510291</c:v>
                </c:pt>
                <c:pt idx="20">
                  <c:v>2.0560500587915023</c:v>
                </c:pt>
                <c:pt idx="21">
                  <c:v>2.0550111628630954</c:v>
                </c:pt>
                <c:pt idx="22">
                  <c:v>2.0540746051810705</c:v>
                </c:pt>
                <c:pt idx="23">
                  <c:v>2.0532404629428984</c:v>
                </c:pt>
                <c:pt idx="24">
                  <c:v>2.0525087868282892</c:v>
                </c:pt>
                <c:pt idx="25">
                  <c:v>2.0518796009334679</c:v>
                </c:pt>
                <c:pt idx="26">
                  <c:v>2.0513529027399051</c:v>
                </c:pt>
                <c:pt idx="27">
                  <c:v>2.0509286631175825</c:v>
                </c:pt>
                <c:pt idx="28">
                  <c:v>2.050606826362797</c:v>
                </c:pt>
                <c:pt idx="29">
                  <c:v>2.0503873102703825</c:v>
                </c:pt>
                <c:pt idx="30">
                  <c:v>2.0502700062401282</c:v>
                </c:pt>
                <c:pt idx="31">
                  <c:v>2.0502547794170831</c:v>
                </c:pt>
                <c:pt idx="32">
                  <c:v>2.0503414688653092</c:v>
                </c:pt>
                <c:pt idx="33">
                  <c:v>2.0505298877745797</c:v>
                </c:pt>
                <c:pt idx="34">
                  <c:v>2.050819823699392</c:v>
                </c:pt>
                <c:pt idx="35">
                  <c:v>2.051211038829595</c:v>
                </c:pt>
                <c:pt idx="36">
                  <c:v>2.0517032702918279</c:v>
                </c:pt>
                <c:pt idx="37">
                  <c:v>2.0522962304808932</c:v>
                </c:pt>
                <c:pt idx="38">
                  <c:v>2.0529896074200935</c:v>
                </c:pt>
                <c:pt idx="39">
                  <c:v>2.0537830651495055</c:v>
                </c:pt>
                <c:pt idx="40">
                  <c:v>2.0546762441410693</c:v>
                </c:pt>
                <c:pt idx="41">
                  <c:v>2.0556687617393399</c:v>
                </c:pt>
                <c:pt idx="42">
                  <c:v>2.0567602126266538</c:v>
                </c:pt>
                <c:pt idx="43">
                  <c:v>2.0579501693114377</c:v>
                </c:pt>
                <c:pt idx="44">
                  <c:v>2.0592381826383308</c:v>
                </c:pt>
                <c:pt idx="45">
                  <c:v>2.0606237823187481</c:v>
                </c:pt>
                <c:pt idx="46">
                  <c:v>2.0621064774804858</c:v>
                </c:pt>
                <c:pt idx="47">
                  <c:v>2.063685757234941</c:v>
                </c:pt>
                <c:pt idx="48">
                  <c:v>2.0653610912604905</c:v>
                </c:pt>
                <c:pt idx="49">
                  <c:v>2.0671319304005706</c:v>
                </c:pt>
                <c:pt idx="50">
                  <c:v>2.0689977072749777</c:v>
                </c:pt>
                <c:pt idx="51">
                  <c:v>2.0709578369029216</c:v>
                </c:pt>
                <c:pt idx="52">
                  <c:v>2.0730117173363496</c:v>
                </c:pt>
                <c:pt idx="53">
                  <c:v>2.0751587303020917</c:v>
                </c:pt>
                <c:pt idx="54">
                  <c:v>2.0773982418513626</c:v>
                </c:pt>
                <c:pt idx="55">
                  <c:v>2.0797296030152022</c:v>
                </c:pt>
                <c:pt idx="56">
                  <c:v>2.0821521504644473</c:v>
                </c:pt>
                <c:pt idx="57">
                  <c:v>2.0846652071728529</c:v>
                </c:pt>
                <c:pt idx="58">
                  <c:v>2.08726808308203</c:v>
                </c:pt>
                <c:pt idx="59">
                  <c:v>2.0899600757668853</c:v>
                </c:pt>
                <c:pt idx="60">
                  <c:v>2.0927404711003001</c:v>
                </c:pt>
                <c:pt idx="61">
                  <c:v>2.0956085439158336</c:v>
                </c:pt>
                <c:pt idx="62">
                  <c:v>2.0985635586672666</c:v>
                </c:pt>
                <c:pt idx="63">
                  <c:v>2.101604770083862</c:v>
                </c:pt>
                <c:pt idx="64">
                  <c:v>2.1047314238202768</c:v>
                </c:pt>
                <c:pt idx="65">
                  <c:v>2.1079427571000915</c:v>
                </c:pt>
                <c:pt idx="66">
                  <c:v>2.1112379993520021</c:v>
                </c:pt>
                <c:pt idx="67">
                  <c:v>2.1146163728377552</c:v>
                </c:pt>
                <c:pt idx="68">
                  <c:v>2.1180770932709816</c:v>
                </c:pt>
                <c:pt idx="69">
                  <c:v>2.1216193704261186</c:v>
                </c:pt>
                <c:pt idx="70">
                  <c:v>2.1252424087366992</c:v>
                </c:pt>
                <c:pt idx="71">
                  <c:v>2.1289454078823047</c:v>
                </c:pt>
                <c:pt idx="72">
                  <c:v>2.1327275633635785</c:v>
                </c:pt>
                <c:pt idx="73">
                  <c:v>2.1365880670647099</c:v>
                </c:pt>
                <c:pt idx="74">
                  <c:v>2.1405261078028905</c:v>
                </c:pt>
                <c:pt idx="75">
                  <c:v>2.1445408718642822</c:v>
                </c:pt>
                <c:pt idx="76">
                  <c:v>2.1486315435260819</c:v>
                </c:pt>
                <c:pt idx="77">
                  <c:v>2.1527973055643415</c:v>
                </c:pt>
                <c:pt idx="78">
                  <c:v>2.1570373397472355</c:v>
                </c:pt>
                <c:pt idx="79">
                  <c:v>2.1613508273135245</c:v>
                </c:pt>
                <c:pt idx="80">
                  <c:v>2.1657369494360053</c:v>
                </c:pt>
                <c:pt idx="81">
                  <c:v>2.1701948876697914</c:v>
                </c:pt>
                <c:pt idx="82">
                  <c:v>2.1747238243853042</c:v>
                </c:pt>
                <c:pt idx="83">
                  <c:v>2.1793229431859</c:v>
                </c:pt>
                <c:pt idx="84">
                  <c:v>2.1839914293100962</c:v>
                </c:pt>
                <c:pt idx="85">
                  <c:v>2.1887284700183995</c:v>
                </c:pt>
                <c:pt idx="86">
                  <c:v>2.1935332549647675</c:v>
                </c:pt>
                <c:pt idx="87">
                  <c:v>2.1984049765527809</c:v>
                </c:pt>
                <c:pt idx="88">
                  <c:v>2.203342830276624</c:v>
                </c:pt>
                <c:pt idx="89">
                  <c:v>2.2083460150469962</c:v>
                </c:pt>
                <c:pt idx="90">
                  <c:v>2.2134137335021244</c:v>
                </c:pt>
                <c:pt idx="91">
                  <c:v>2.2185451923040462</c:v>
                </c:pt>
                <c:pt idx="92">
                  <c:v>2.2237396024203724</c:v>
                </c:pt>
                <c:pt idx="93">
                  <c:v>2.2289961793917574</c:v>
                </c:pt>
                <c:pt idx="94">
                  <c:v>2.2343141435853111</c:v>
                </c:pt>
                <c:pt idx="95">
                  <c:v>2.2396927204342272</c:v>
                </c:pt>
                <c:pt idx="96">
                  <c:v>2.2451311406638923</c:v>
                </c:pt>
                <c:pt idx="97">
                  <c:v>2.2506286405047704</c:v>
                </c:pt>
                <c:pt idx="98">
                  <c:v>2.2561844618923694</c:v>
                </c:pt>
                <c:pt idx="99">
                  <c:v>2.2617978526545901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5-48F6-B467-BA3AAD74B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52256"/>
        <c:axId val="917552616"/>
      </c:scatterChart>
      <c:valAx>
        <c:axId val="917552256"/>
        <c:scaling>
          <c:orientation val="minMax"/>
          <c:max val="5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7552616"/>
        <c:crosses val="autoZero"/>
        <c:crossBetween val="midCat"/>
      </c:valAx>
      <c:valAx>
        <c:axId val="917552616"/>
        <c:scaling>
          <c:orientation val="minMax"/>
          <c:max val="2.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75522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NH'!$D$104:$D$126</c:f>
              <c:numCache>
                <c:formatCode>0.000</c:formatCode>
                <c:ptCount val="23"/>
                <c:pt idx="0">
                  <c:v>0.54</c:v>
                </c:pt>
                <c:pt idx="1">
                  <c:v>0.57999999999999996</c:v>
                </c:pt>
                <c:pt idx="2">
                  <c:v>0.74</c:v>
                </c:pt>
                <c:pt idx="3">
                  <c:v>1.36</c:v>
                </c:pt>
                <c:pt idx="4">
                  <c:v>1.46</c:v>
                </c:pt>
                <c:pt idx="5">
                  <c:v>0.496</c:v>
                </c:pt>
                <c:pt idx="6">
                  <c:v>0.317</c:v>
                </c:pt>
                <c:pt idx="7">
                  <c:v>0.89700000000000002</c:v>
                </c:pt>
                <c:pt idx="8">
                  <c:v>0.629</c:v>
                </c:pt>
                <c:pt idx="9">
                  <c:v>0.74199999999999999</c:v>
                </c:pt>
                <c:pt idx="10">
                  <c:v>0.57699999999999996</c:v>
                </c:pt>
                <c:pt idx="11">
                  <c:v>0.71099999999999997</c:v>
                </c:pt>
                <c:pt idx="12">
                  <c:v>0.75</c:v>
                </c:pt>
                <c:pt idx="13">
                  <c:v>2.15</c:v>
                </c:pt>
                <c:pt idx="14">
                  <c:v>4.5</c:v>
                </c:pt>
                <c:pt idx="15">
                  <c:v>4.5199999999999996</c:v>
                </c:pt>
                <c:pt idx="16">
                  <c:v>1.29</c:v>
                </c:pt>
                <c:pt idx="17">
                  <c:v>0.63700000000000001</c:v>
                </c:pt>
                <c:pt idx="18">
                  <c:v>0.57699999999999996</c:v>
                </c:pt>
                <c:pt idx="19">
                  <c:v>1.2</c:v>
                </c:pt>
                <c:pt idx="20">
                  <c:v>0.626</c:v>
                </c:pt>
                <c:pt idx="21">
                  <c:v>0.42799999999999999</c:v>
                </c:pt>
                <c:pt idx="22">
                  <c:v>0.49399999999999999</c:v>
                </c:pt>
              </c:numCache>
            </c:numRef>
          </c:xVal>
          <c:yVal>
            <c:numRef>
              <c:f>'9PFASvsTOC NH'!$H$104:$H$126</c:f>
              <c:numCache>
                <c:formatCode>0.000</c:formatCode>
                <c:ptCount val="23"/>
                <c:pt idx="0">
                  <c:v>-0.86142643640211969</c:v>
                </c:pt>
                <c:pt idx="1">
                  <c:v>-1.5711815007308787</c:v>
                </c:pt>
                <c:pt idx="2">
                  <c:v>-1.5496348539132916</c:v>
                </c:pt>
                <c:pt idx="3">
                  <c:v>0.2230105973071376</c:v>
                </c:pt>
                <c:pt idx="4">
                  <c:v>-1.5513770635147599</c:v>
                </c:pt>
                <c:pt idx="5">
                  <c:v>-0.25943643254864629</c:v>
                </c:pt>
                <c:pt idx="6">
                  <c:v>0.18073854295292194</c:v>
                </c:pt>
                <c:pt idx="7">
                  <c:v>1.4877070498980782</c:v>
                </c:pt>
                <c:pt idx="8">
                  <c:v>0.34058438728297041</c:v>
                </c:pt>
                <c:pt idx="9">
                  <c:v>1.0409157576031332</c:v>
                </c:pt>
                <c:pt idx="10">
                  <c:v>0.22803859700507506</c:v>
                </c:pt>
                <c:pt idx="11">
                  <c:v>0.73918677785014575</c:v>
                </c:pt>
                <c:pt idx="12">
                  <c:v>0.86544937304492886</c:v>
                </c:pt>
                <c:pt idx="13">
                  <c:v>-0.68486243986516027</c:v>
                </c:pt>
                <c:pt idx="14">
                  <c:v>0.84076762686856865</c:v>
                </c:pt>
                <c:pt idx="15">
                  <c:v>-0.3077459155868662</c:v>
                </c:pt>
                <c:pt idx="16">
                  <c:v>-0.88763304534949061</c:v>
                </c:pt>
                <c:pt idx="17">
                  <c:v>1.4098485620063108</c:v>
                </c:pt>
                <c:pt idx="18">
                  <c:v>-1.2268800691108466</c:v>
                </c:pt>
                <c:pt idx="19">
                  <c:v>1.0624245065239065E-2</c:v>
                </c:pt>
                <c:pt idx="20">
                  <c:v>1.5613415920144336</c:v>
                </c:pt>
                <c:pt idx="21">
                  <c:v>0.18795020041772029</c:v>
                </c:pt>
                <c:pt idx="22">
                  <c:v>-0.21598555229460101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1D-4AA1-A3E4-AA31CD267FEC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0.57999999999999996</c:v>
              </c:pt>
            </c:numLit>
          </c:xVal>
          <c:yVal>
            <c:numLit>
              <c:formatCode>General</c:formatCode>
              <c:ptCount val="1"/>
              <c:pt idx="0">
                <c:v>-1.5711815007308787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B1D-4AA1-A3E4-AA31CD267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323408"/>
        <c:axId val="1082083720"/>
      </c:scatterChart>
      <c:valAx>
        <c:axId val="823323408"/>
        <c:scaling>
          <c:orientation val="minMax"/>
          <c:max val="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83720"/>
        <c:crosses val="autoZero"/>
        <c:crossBetween val="midCat"/>
      </c:valAx>
      <c:valAx>
        <c:axId val="1082083720"/>
        <c:scaling>
          <c:orientation val="minMax"/>
          <c:max val="2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233234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NH'!$E$104:$E$126</c:f>
              <c:numCache>
                <c:formatCode>0.000</c:formatCode>
                <c:ptCount val="23"/>
                <c:pt idx="0">
                  <c:v>0.39600000000000002</c:v>
                </c:pt>
                <c:pt idx="1">
                  <c:v>0</c:v>
                </c:pt>
                <c:pt idx="2">
                  <c:v>0.01</c:v>
                </c:pt>
                <c:pt idx="3">
                  <c:v>0.99</c:v>
                </c:pt>
                <c:pt idx="4">
                  <c:v>0</c:v>
                </c:pt>
                <c:pt idx="5">
                  <c:v>0.73199999999999998</c:v>
                </c:pt>
                <c:pt idx="6">
                  <c:v>0.97952442728163736</c:v>
                </c:pt>
                <c:pt idx="7">
                  <c:v>1.7005358587541872</c:v>
                </c:pt>
                <c:pt idx="8">
                  <c:v>1.0646830326747321</c:v>
                </c:pt>
                <c:pt idx="9">
                  <c:v>1.4535131451450622</c:v>
                </c:pt>
                <c:pt idx="10">
                  <c:v>1.0026210017181878</c:v>
                </c:pt>
                <c:pt idx="11">
                  <c:v>1.2857687973819429</c:v>
                </c:pt>
                <c:pt idx="12">
                  <c:v>1.3556373007169564</c:v>
                </c:pt>
                <c:pt idx="13">
                  <c:v>0.47419688465372267</c:v>
                </c:pt>
                <c:pt idx="14">
                  <c:v>1.2948568332338672</c:v>
                </c:pt>
                <c:pt idx="15">
                  <c:v>0.65461729023407489</c:v>
                </c:pt>
                <c:pt idx="16">
                  <c:v>0.37199143280940783</c:v>
                </c:pt>
                <c:pt idx="17">
                  <c:v>1.6604111408856568</c:v>
                </c:pt>
                <c:pt idx="18">
                  <c:v>0.19189346710316177</c:v>
                </c:pt>
                <c:pt idx="19">
                  <c:v>0.87365797038101756</c:v>
                </c:pt>
                <c:pt idx="20">
                  <c:v>1.7449658817291749</c:v>
                </c:pt>
                <c:pt idx="21">
                  <c:v>0.98215099575493903</c:v>
                </c:pt>
                <c:pt idx="22">
                  <c:v>0.75623731082800694</c:v>
                </c:pt>
              </c:numCache>
            </c:numRef>
          </c:xVal>
          <c:yVal>
            <c:numRef>
              <c:f>'9PFASvsTOC NH'!$H$104:$H$126</c:f>
              <c:numCache>
                <c:formatCode>0.000</c:formatCode>
                <c:ptCount val="23"/>
                <c:pt idx="0">
                  <c:v>-0.86142643640211969</c:v>
                </c:pt>
                <c:pt idx="1">
                  <c:v>-1.5711815007308787</c:v>
                </c:pt>
                <c:pt idx="2">
                  <c:v>-1.5496348539132916</c:v>
                </c:pt>
                <c:pt idx="3">
                  <c:v>0.2230105973071376</c:v>
                </c:pt>
                <c:pt idx="4">
                  <c:v>-1.5513770635147599</c:v>
                </c:pt>
                <c:pt idx="5">
                  <c:v>-0.25943643254864629</c:v>
                </c:pt>
                <c:pt idx="6">
                  <c:v>0.18073854295292194</c:v>
                </c:pt>
                <c:pt idx="7">
                  <c:v>1.4877070498980782</c:v>
                </c:pt>
                <c:pt idx="8">
                  <c:v>0.34058438728297041</c:v>
                </c:pt>
                <c:pt idx="9">
                  <c:v>1.0409157576031332</c:v>
                </c:pt>
                <c:pt idx="10">
                  <c:v>0.22803859700507506</c:v>
                </c:pt>
                <c:pt idx="11">
                  <c:v>0.73918677785014575</c:v>
                </c:pt>
                <c:pt idx="12">
                  <c:v>0.86544937304492886</c:v>
                </c:pt>
                <c:pt idx="13">
                  <c:v>-0.68486243986516027</c:v>
                </c:pt>
                <c:pt idx="14">
                  <c:v>0.84076762686856865</c:v>
                </c:pt>
                <c:pt idx="15">
                  <c:v>-0.3077459155868662</c:v>
                </c:pt>
                <c:pt idx="16">
                  <c:v>-0.88763304534949061</c:v>
                </c:pt>
                <c:pt idx="17">
                  <c:v>1.4098485620063108</c:v>
                </c:pt>
                <c:pt idx="18">
                  <c:v>-1.2268800691108466</c:v>
                </c:pt>
                <c:pt idx="19">
                  <c:v>1.0624245065239065E-2</c:v>
                </c:pt>
                <c:pt idx="20">
                  <c:v>1.5613415920144336</c:v>
                </c:pt>
                <c:pt idx="21">
                  <c:v>0.18795020041772029</c:v>
                </c:pt>
                <c:pt idx="22">
                  <c:v>-0.21598555229460101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A-4CAA-9E53-ED02A76CC078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-1.5711815007308787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8DA-4CAA-9E53-ED02A76C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591552"/>
        <c:axId val="1067591912"/>
      </c:scatterChart>
      <c:valAx>
        <c:axId val="1067591552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67591912"/>
        <c:crosses val="autoZero"/>
        <c:crossBetween val="midCat"/>
      </c:valAx>
      <c:valAx>
        <c:axId val="1067591912"/>
        <c:scaling>
          <c:orientation val="minMax"/>
          <c:max val="2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675915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NH'!$F$104:$F$126</c:f>
              <c:numCache>
                <c:formatCode>0.000</c:formatCode>
                <c:ptCount val="23"/>
                <c:pt idx="0">
                  <c:v>0.87601455153566221</c:v>
                </c:pt>
                <c:pt idx="1">
                  <c:v>0.87551293016319787</c:v>
                </c:pt>
                <c:pt idx="2">
                  <c:v>0.87350644467334071</c:v>
                </c:pt>
                <c:pt idx="3">
                  <c:v>0.86573131340014398</c:v>
                </c:pt>
                <c:pt idx="4">
                  <c:v>0.86447725996898317</c:v>
                </c:pt>
                <c:pt idx="5">
                  <c:v>0.87656633504537296</c:v>
                </c:pt>
                <c:pt idx="6">
                  <c:v>0.87881109068715069</c:v>
                </c:pt>
                <c:pt idx="7">
                  <c:v>0.8715375807864183</c:v>
                </c:pt>
                <c:pt idx="8">
                  <c:v>0.87489844398192906</c:v>
                </c:pt>
                <c:pt idx="9">
                  <c:v>0.8734813636047174</c:v>
                </c:pt>
                <c:pt idx="10">
                  <c:v>0.87555055176613272</c:v>
                </c:pt>
                <c:pt idx="11">
                  <c:v>0.87387012016837728</c:v>
                </c:pt>
                <c:pt idx="12">
                  <c:v>0.8733810393302246</c:v>
                </c:pt>
                <c:pt idx="13">
                  <c:v>0.85582429129397397</c:v>
                </c:pt>
                <c:pt idx="14">
                  <c:v>0.82635403566169618</c:v>
                </c:pt>
                <c:pt idx="15">
                  <c:v>0.82610322497546407</c:v>
                </c:pt>
                <c:pt idx="16">
                  <c:v>0.86660915080195655</c:v>
                </c:pt>
                <c:pt idx="17">
                  <c:v>0.87479811970743626</c:v>
                </c:pt>
                <c:pt idx="18">
                  <c:v>0.87555055176613272</c:v>
                </c:pt>
                <c:pt idx="19">
                  <c:v>0.86773779889000113</c:v>
                </c:pt>
                <c:pt idx="20">
                  <c:v>0.87493606558486392</c:v>
                </c:pt>
                <c:pt idx="21">
                  <c:v>0.87741909137856222</c:v>
                </c:pt>
                <c:pt idx="22">
                  <c:v>0.87659141611399616</c:v>
                </c:pt>
              </c:numCache>
            </c:numRef>
          </c:xVal>
          <c:yVal>
            <c:numRef>
              <c:f>'9PFASvsTOC NH'!$H$104:$H$126</c:f>
              <c:numCache>
                <c:formatCode>0.000</c:formatCode>
                <c:ptCount val="23"/>
                <c:pt idx="0">
                  <c:v>-0.86142643640211969</c:v>
                </c:pt>
                <c:pt idx="1">
                  <c:v>-1.5711815007308787</c:v>
                </c:pt>
                <c:pt idx="2">
                  <c:v>-1.5496348539132916</c:v>
                </c:pt>
                <c:pt idx="3">
                  <c:v>0.2230105973071376</c:v>
                </c:pt>
                <c:pt idx="4">
                  <c:v>-1.5513770635147599</c:v>
                </c:pt>
                <c:pt idx="5">
                  <c:v>-0.25943643254864629</c:v>
                </c:pt>
                <c:pt idx="6">
                  <c:v>0.18073854295292194</c:v>
                </c:pt>
                <c:pt idx="7">
                  <c:v>1.4877070498980782</c:v>
                </c:pt>
                <c:pt idx="8">
                  <c:v>0.34058438728297041</c:v>
                </c:pt>
                <c:pt idx="9">
                  <c:v>1.0409157576031332</c:v>
                </c:pt>
                <c:pt idx="10">
                  <c:v>0.22803859700507506</c:v>
                </c:pt>
                <c:pt idx="11">
                  <c:v>0.73918677785014575</c:v>
                </c:pt>
                <c:pt idx="12">
                  <c:v>0.86544937304492886</c:v>
                </c:pt>
                <c:pt idx="13">
                  <c:v>-0.68486243986516027</c:v>
                </c:pt>
                <c:pt idx="14">
                  <c:v>0.84076762686856865</c:v>
                </c:pt>
                <c:pt idx="15">
                  <c:v>-0.3077459155868662</c:v>
                </c:pt>
                <c:pt idx="16">
                  <c:v>-0.88763304534949061</c:v>
                </c:pt>
                <c:pt idx="17">
                  <c:v>1.4098485620063108</c:v>
                </c:pt>
                <c:pt idx="18">
                  <c:v>-1.2268800691108466</c:v>
                </c:pt>
                <c:pt idx="19">
                  <c:v>1.0624245065239065E-2</c:v>
                </c:pt>
                <c:pt idx="20">
                  <c:v>1.5613415920144336</c:v>
                </c:pt>
                <c:pt idx="21">
                  <c:v>0.18795020041772029</c:v>
                </c:pt>
                <c:pt idx="22">
                  <c:v>-0.21598555229460101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DA-4CED-AF6F-A2FA13BBF866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0.87551293016319787</c:v>
              </c:pt>
            </c:numLit>
          </c:xVal>
          <c:yVal>
            <c:numLit>
              <c:formatCode>General</c:formatCode>
              <c:ptCount val="1"/>
              <c:pt idx="0">
                <c:v>-1.5711815007308787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FDA-4CED-AF6F-A2FA13BBF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591552"/>
        <c:axId val="1067589752"/>
      </c:scatterChart>
      <c:valAx>
        <c:axId val="1067591552"/>
        <c:scaling>
          <c:orientation val="minMax"/>
          <c:max val="0.88"/>
          <c:min val="0.8200000000000000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67589752"/>
        <c:crosses val="autoZero"/>
        <c:crossBetween val="midCat"/>
      </c:valAx>
      <c:valAx>
        <c:axId val="1067589752"/>
        <c:scaling>
          <c:orientation val="minMax"/>
          <c:max val="2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675915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NH'!$F$104:$F$126</c:f>
              <c:numCache>
                <c:formatCode>0.000</c:formatCode>
                <c:ptCount val="23"/>
                <c:pt idx="0">
                  <c:v>0.87601455153566221</c:v>
                </c:pt>
                <c:pt idx="1">
                  <c:v>0.87551293016319787</c:v>
                </c:pt>
                <c:pt idx="2">
                  <c:v>0.87350644467334071</c:v>
                </c:pt>
                <c:pt idx="3">
                  <c:v>0.86573131340014398</c:v>
                </c:pt>
                <c:pt idx="4">
                  <c:v>0.86447725996898317</c:v>
                </c:pt>
                <c:pt idx="5">
                  <c:v>0.87656633504537296</c:v>
                </c:pt>
                <c:pt idx="6">
                  <c:v>0.87881109068715069</c:v>
                </c:pt>
                <c:pt idx="7">
                  <c:v>0.8715375807864183</c:v>
                </c:pt>
                <c:pt idx="8">
                  <c:v>0.87489844398192906</c:v>
                </c:pt>
                <c:pt idx="9">
                  <c:v>0.8734813636047174</c:v>
                </c:pt>
                <c:pt idx="10">
                  <c:v>0.87555055176613272</c:v>
                </c:pt>
                <c:pt idx="11">
                  <c:v>0.87387012016837728</c:v>
                </c:pt>
                <c:pt idx="12">
                  <c:v>0.8733810393302246</c:v>
                </c:pt>
                <c:pt idx="13">
                  <c:v>0.85582429129397397</c:v>
                </c:pt>
                <c:pt idx="14">
                  <c:v>0.82635403566169618</c:v>
                </c:pt>
                <c:pt idx="15">
                  <c:v>0.82610322497546407</c:v>
                </c:pt>
                <c:pt idx="16">
                  <c:v>0.86660915080195655</c:v>
                </c:pt>
                <c:pt idx="17">
                  <c:v>0.87479811970743626</c:v>
                </c:pt>
                <c:pt idx="18">
                  <c:v>0.87555055176613272</c:v>
                </c:pt>
                <c:pt idx="19">
                  <c:v>0.86773779889000113</c:v>
                </c:pt>
                <c:pt idx="20">
                  <c:v>0.87493606558486392</c:v>
                </c:pt>
                <c:pt idx="21">
                  <c:v>0.87741909137856222</c:v>
                </c:pt>
                <c:pt idx="22">
                  <c:v>0.87659141611399616</c:v>
                </c:pt>
              </c:numCache>
            </c:numRef>
          </c:xVal>
          <c:yVal>
            <c:numRef>
              <c:f>'9PFASvsTOC NH'!$E$104:$E$126</c:f>
              <c:numCache>
                <c:formatCode>0.000</c:formatCode>
                <c:ptCount val="23"/>
                <c:pt idx="0">
                  <c:v>0.39600000000000002</c:v>
                </c:pt>
                <c:pt idx="1">
                  <c:v>0</c:v>
                </c:pt>
                <c:pt idx="2">
                  <c:v>0.01</c:v>
                </c:pt>
                <c:pt idx="3">
                  <c:v>0.99</c:v>
                </c:pt>
                <c:pt idx="4">
                  <c:v>0</c:v>
                </c:pt>
                <c:pt idx="5">
                  <c:v>0.73199999999999998</c:v>
                </c:pt>
                <c:pt idx="6">
                  <c:v>0.97952442728163736</c:v>
                </c:pt>
                <c:pt idx="7">
                  <c:v>1.7005358587541872</c:v>
                </c:pt>
                <c:pt idx="8">
                  <c:v>1.0646830326747321</c:v>
                </c:pt>
                <c:pt idx="9">
                  <c:v>1.4535131451450622</c:v>
                </c:pt>
                <c:pt idx="10">
                  <c:v>1.0026210017181878</c:v>
                </c:pt>
                <c:pt idx="11">
                  <c:v>1.2857687973819429</c:v>
                </c:pt>
                <c:pt idx="12">
                  <c:v>1.3556373007169564</c:v>
                </c:pt>
                <c:pt idx="13">
                  <c:v>0.47419688465372267</c:v>
                </c:pt>
                <c:pt idx="14">
                  <c:v>1.2948568332338672</c:v>
                </c:pt>
                <c:pt idx="15">
                  <c:v>0.65461729023407489</c:v>
                </c:pt>
                <c:pt idx="16">
                  <c:v>0.37199143280940783</c:v>
                </c:pt>
                <c:pt idx="17">
                  <c:v>1.6604111408856568</c:v>
                </c:pt>
                <c:pt idx="18">
                  <c:v>0.19189346710316177</c:v>
                </c:pt>
                <c:pt idx="19">
                  <c:v>0.87365797038101756</c:v>
                </c:pt>
                <c:pt idx="20">
                  <c:v>1.7449658817291749</c:v>
                </c:pt>
                <c:pt idx="21">
                  <c:v>0.98215099575493903</c:v>
                </c:pt>
                <c:pt idx="22">
                  <c:v>0.75623731082800694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F7-4ED7-8682-B9D5D56E508B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0.87551293016319787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2F7-4ED7-8682-B9D5D56E508B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NH'!xdata9</c:f>
              <c:numCache>
                <c:formatCode>General</c:formatCode>
                <c:ptCount val="70"/>
                <c:pt idx="0">
                  <c:v>0.82399491030000005</c:v>
                </c:pt>
                <c:pt idx="1">
                  <c:v>0.82733662620000004</c:v>
                </c:pt>
                <c:pt idx="2">
                  <c:v>0.83067834210000002</c:v>
                </c:pt>
                <c:pt idx="3">
                  <c:v>0.83402005800000001</c:v>
                </c:pt>
                <c:pt idx="4">
                  <c:v>0.83736177390000011</c:v>
                </c:pt>
                <c:pt idx="5">
                  <c:v>0.84070348980000009</c:v>
                </c:pt>
                <c:pt idx="6">
                  <c:v>0.84404520570000008</c:v>
                </c:pt>
                <c:pt idx="7">
                  <c:v>0.84738692160000006</c:v>
                </c:pt>
                <c:pt idx="8">
                  <c:v>0.85072863750000005</c:v>
                </c:pt>
                <c:pt idx="9">
                  <c:v>0.85407035340000004</c:v>
                </c:pt>
                <c:pt idx="10">
                  <c:v>0.85741206930000002</c:v>
                </c:pt>
                <c:pt idx="11">
                  <c:v>0.86075378520000001</c:v>
                </c:pt>
                <c:pt idx="12">
                  <c:v>0.8640955011</c:v>
                </c:pt>
                <c:pt idx="13">
                  <c:v>0.86743721700000009</c:v>
                </c:pt>
                <c:pt idx="14">
                  <c:v>0.87077893290000008</c:v>
                </c:pt>
                <c:pt idx="15">
                  <c:v>0.87412064880000007</c:v>
                </c:pt>
                <c:pt idx="16">
                  <c:v>0.87746236470000005</c:v>
                </c:pt>
                <c:pt idx="17">
                  <c:v>0.88080408060000004</c:v>
                </c:pt>
                <c:pt idx="18">
                  <c:v>0.88414579650000003</c:v>
                </c:pt>
                <c:pt idx="19">
                  <c:v>0.88748751240000001</c:v>
                </c:pt>
                <c:pt idx="20">
                  <c:v>0.89082922830000011</c:v>
                </c:pt>
                <c:pt idx="21">
                  <c:v>0.8941709442000001</c:v>
                </c:pt>
                <c:pt idx="22">
                  <c:v>0.89751266010000008</c:v>
                </c:pt>
                <c:pt idx="23">
                  <c:v>0.90085437600000007</c:v>
                </c:pt>
                <c:pt idx="24">
                  <c:v>0.90419609190000005</c:v>
                </c:pt>
                <c:pt idx="25">
                  <c:v>0.90753780780000004</c:v>
                </c:pt>
                <c:pt idx="26">
                  <c:v>0.91087952370000003</c:v>
                </c:pt>
                <c:pt idx="27">
                  <c:v>0.91422123960000001</c:v>
                </c:pt>
                <c:pt idx="28">
                  <c:v>0.9175629555</c:v>
                </c:pt>
                <c:pt idx="29">
                  <c:v>0.9209046714000001</c:v>
                </c:pt>
                <c:pt idx="30">
                  <c:v>0.92424638730000008</c:v>
                </c:pt>
                <c:pt idx="31">
                  <c:v>0.92758810320000007</c:v>
                </c:pt>
                <c:pt idx="32">
                  <c:v>0.93092981910000006</c:v>
                </c:pt>
                <c:pt idx="33">
                  <c:v>0.93427153500000004</c:v>
                </c:pt>
                <c:pt idx="34">
                  <c:v>0.93761325090000003</c:v>
                </c:pt>
                <c:pt idx="35">
                  <c:v>0.94095496680000001</c:v>
                </c:pt>
                <c:pt idx="36">
                  <c:v>0.94429668270000011</c:v>
                </c:pt>
                <c:pt idx="37">
                  <c:v>0.9476383986000001</c:v>
                </c:pt>
                <c:pt idx="38">
                  <c:v>0.95098011450000008</c:v>
                </c:pt>
                <c:pt idx="39">
                  <c:v>0.95432183040000007</c:v>
                </c:pt>
                <c:pt idx="40">
                  <c:v>0.95766354630000006</c:v>
                </c:pt>
                <c:pt idx="41">
                  <c:v>0.96100526220000004</c:v>
                </c:pt>
                <c:pt idx="42">
                  <c:v>0.96434697810000003</c:v>
                </c:pt>
                <c:pt idx="43">
                  <c:v>0.96768869400000002</c:v>
                </c:pt>
                <c:pt idx="44">
                  <c:v>0.9710304099</c:v>
                </c:pt>
                <c:pt idx="45">
                  <c:v>0.97437212579999999</c:v>
                </c:pt>
                <c:pt idx="46">
                  <c:v>0.97771384170000009</c:v>
                </c:pt>
                <c:pt idx="47">
                  <c:v>0.98105555760000007</c:v>
                </c:pt>
                <c:pt idx="48">
                  <c:v>0.98439727350000006</c:v>
                </c:pt>
                <c:pt idx="49">
                  <c:v>0.98773898940000004</c:v>
                </c:pt>
                <c:pt idx="50">
                  <c:v>0.99108070530000003</c:v>
                </c:pt>
                <c:pt idx="51">
                  <c:v>0.99442242120000013</c:v>
                </c:pt>
                <c:pt idx="52">
                  <c:v>0.99776413710000011</c:v>
                </c:pt>
                <c:pt idx="53">
                  <c:v>1.0011058530000001</c:v>
                </c:pt>
                <c:pt idx="54">
                  <c:v>1.0044475689000001</c:v>
                </c:pt>
                <c:pt idx="55">
                  <c:v>1.0077892848000001</c:v>
                </c:pt>
                <c:pt idx="56">
                  <c:v>1.0111310007000001</c:v>
                </c:pt>
                <c:pt idx="57">
                  <c:v>1.0144727166</c:v>
                </c:pt>
                <c:pt idx="58">
                  <c:v>1.0178144325</c:v>
                </c:pt>
                <c:pt idx="59">
                  <c:v>1.0211561484</c:v>
                </c:pt>
                <c:pt idx="60">
                  <c:v>1.0244978643</c:v>
                </c:pt>
                <c:pt idx="61">
                  <c:v>1.0278395802</c:v>
                </c:pt>
                <c:pt idx="62">
                  <c:v>1.0311812961</c:v>
                </c:pt>
                <c:pt idx="63">
                  <c:v>1.0345230120000002</c:v>
                </c:pt>
                <c:pt idx="64">
                  <c:v>1.0378647279000002</c:v>
                </c:pt>
                <c:pt idx="65">
                  <c:v>1.0412064438000002</c:v>
                </c:pt>
                <c:pt idx="66">
                  <c:v>1.0445481597000001</c:v>
                </c:pt>
                <c:pt idx="67">
                  <c:v>1.0478898756000001</c:v>
                </c:pt>
                <c:pt idx="68">
                  <c:v>1.0512315915000001</c:v>
                </c:pt>
                <c:pt idx="69">
                  <c:v>1.0545733074000001</c:v>
                </c:pt>
              </c:numCache>
            </c:numRef>
          </c:xVal>
          <c:yVal>
            <c:numRef>
              <c:f>'9PFASvsTOC NH'!ydata10</c:f>
              <c:numCache>
                <c:formatCode>General</c:formatCode>
                <c:ptCount val="70"/>
                <c:pt idx="0">
                  <c:v>-0.35992897820635983</c:v>
                </c:pt>
                <c:pt idx="1">
                  <c:v>-0.35656236898728599</c:v>
                </c:pt>
                <c:pt idx="2">
                  <c:v>-0.35319770182641752</c:v>
                </c:pt>
                <c:pt idx="3">
                  <c:v>-0.34983497683670561</c:v>
                </c:pt>
                <c:pt idx="4">
                  <c:v>-0.346474194121551</c:v>
                </c:pt>
                <c:pt idx="5">
                  <c:v>-0.34311535377480218</c:v>
                </c:pt>
                <c:pt idx="6">
                  <c:v>-0.33975845588075138</c:v>
                </c:pt>
                <c:pt idx="7">
                  <c:v>-0.33640350051413392</c:v>
                </c:pt>
                <c:pt idx="8">
                  <c:v>-0.33305048774012613</c:v>
                </c:pt>
                <c:pt idx="9">
                  <c:v>-0.32969941761434285</c:v>
                </c:pt>
                <c:pt idx="10">
                  <c:v>-0.32635029018283768</c:v>
                </c:pt>
                <c:pt idx="11">
                  <c:v>-0.32300310548210009</c:v>
                </c:pt>
                <c:pt idx="12">
                  <c:v>-0.31965786353905568</c:v>
                </c:pt>
                <c:pt idx="13">
                  <c:v>-0.31631456437106509</c:v>
                </c:pt>
                <c:pt idx="14">
                  <c:v>-0.31297320798592343</c:v>
                </c:pt>
                <c:pt idx="15">
                  <c:v>-0.30963379438186134</c:v>
                </c:pt>
                <c:pt idx="16">
                  <c:v>-0.30629632354754277</c:v>
                </c:pt>
                <c:pt idx="17">
                  <c:v>-0.30296079546206711</c:v>
                </c:pt>
                <c:pt idx="18">
                  <c:v>-0.29962721009496873</c:v>
                </c:pt>
                <c:pt idx="19">
                  <c:v>-0.29629556740621854</c:v>
                </c:pt>
                <c:pt idx="20">
                  <c:v>-0.2929658673462241</c:v>
                </c:pt>
                <c:pt idx="21">
                  <c:v>-0.28963810985583205</c:v>
                </c:pt>
                <c:pt idx="22">
                  <c:v>-0.2863122948663277</c:v>
                </c:pt>
                <c:pt idx="23">
                  <c:v>-0.28298842229943832</c:v>
                </c:pt>
                <c:pt idx="24">
                  <c:v>-0.27966649206733463</c:v>
                </c:pt>
                <c:pt idx="25">
                  <c:v>-0.27634650407263339</c:v>
                </c:pt>
                <c:pt idx="26">
                  <c:v>-0.27302845820839794</c:v>
                </c:pt>
                <c:pt idx="27">
                  <c:v>-0.269712354358143</c:v>
                </c:pt>
                <c:pt idx="28">
                  <c:v>-0.26639819239583717</c:v>
                </c:pt>
                <c:pt idx="29">
                  <c:v>-0.26308597218590457</c:v>
                </c:pt>
                <c:pt idx="30">
                  <c:v>-0.25977569358323016</c:v>
                </c:pt>
                <c:pt idx="31">
                  <c:v>-0.25646735643316132</c:v>
                </c:pt>
                <c:pt idx="32">
                  <c:v>-0.2531609605715136</c:v>
                </c:pt>
                <c:pt idx="33">
                  <c:v>-0.24985650582457353</c:v>
                </c:pt>
                <c:pt idx="34">
                  <c:v>-0.24655399200910255</c:v>
                </c:pt>
                <c:pt idx="35">
                  <c:v>-0.24325341893234265</c:v>
                </c:pt>
                <c:pt idx="36">
                  <c:v>-0.23995478639202084</c:v>
                </c:pt>
                <c:pt idx="37">
                  <c:v>-0.23665809417635364</c:v>
                </c:pt>
                <c:pt idx="38">
                  <c:v>-0.2333633420640524</c:v>
                </c:pt>
                <c:pt idx="39">
                  <c:v>-0.23007052982432885</c:v>
                </c:pt>
                <c:pt idx="40">
                  <c:v>-0.22677965721690052</c:v>
                </c:pt>
                <c:pt idx="41">
                  <c:v>-0.22349072399199787</c:v>
                </c:pt>
                <c:pt idx="42">
                  <c:v>-0.22020372989036785</c:v>
                </c:pt>
                <c:pt idx="43">
                  <c:v>-0.21691867464328318</c:v>
                </c:pt>
                <c:pt idx="44">
                  <c:v>-0.21363555797254685</c:v>
                </c:pt>
                <c:pt idx="45">
                  <c:v>-0.21035437959050007</c:v>
                </c:pt>
                <c:pt idx="46">
                  <c:v>-0.20707513920002818</c:v>
                </c:pt>
                <c:pt idx="47">
                  <c:v>-0.20379783649456995</c:v>
                </c:pt>
                <c:pt idx="48">
                  <c:v>-0.20052247115812227</c:v>
                </c:pt>
                <c:pt idx="49">
                  <c:v>-0.1972490428652508</c:v>
                </c:pt>
                <c:pt idx="50">
                  <c:v>-0.1939775512810954</c:v>
                </c:pt>
                <c:pt idx="51">
                  <c:v>-0.19070799606137978</c:v>
                </c:pt>
                <c:pt idx="52">
                  <c:v>-0.18744037685242043</c:v>
                </c:pt>
                <c:pt idx="53">
                  <c:v>-0.18417469329113323</c:v>
                </c:pt>
                <c:pt idx="54">
                  <c:v>-0.18091094500504368</c:v>
                </c:pt>
                <c:pt idx="55">
                  <c:v>-0.17764913161229701</c:v>
                </c:pt>
                <c:pt idx="56">
                  <c:v>-0.17438925272166461</c:v>
                </c:pt>
                <c:pt idx="57">
                  <c:v>-0.17113130793255649</c:v>
                </c:pt>
                <c:pt idx="58">
                  <c:v>-0.16787529683502944</c:v>
                </c:pt>
                <c:pt idx="59">
                  <c:v>-0.16462121900979665</c:v>
                </c:pt>
                <c:pt idx="60">
                  <c:v>-0.16136907402824052</c:v>
                </c:pt>
                <c:pt idx="61">
                  <c:v>-0.15811886145241916</c:v>
                </c:pt>
                <c:pt idx="62">
                  <c:v>-0.15487058083508054</c:v>
                </c:pt>
                <c:pt idx="63">
                  <c:v>-0.15162423171967143</c:v>
                </c:pt>
                <c:pt idx="64">
                  <c:v>-0.14837981364034891</c:v>
                </c:pt>
                <c:pt idx="65">
                  <c:v>-0.14513732612199237</c:v>
                </c:pt>
                <c:pt idx="66">
                  <c:v>-0.14189676868021395</c:v>
                </c:pt>
                <c:pt idx="67">
                  <c:v>-0.13865814082137118</c:v>
                </c:pt>
                <c:pt idx="68">
                  <c:v>-0.13542144204257811</c:v>
                </c:pt>
                <c:pt idx="69">
                  <c:v>-0.13218667183171817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F7-4ED7-8682-B9D5D56E508B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NH'!xdata11</c:f>
              <c:numCache>
                <c:formatCode>General</c:formatCode>
                <c:ptCount val="70"/>
                <c:pt idx="0">
                  <c:v>0.66088258</c:v>
                </c:pt>
                <c:pt idx="1">
                  <c:v>0.66658824269999994</c:v>
                </c:pt>
                <c:pt idx="2">
                  <c:v>0.6722939054</c:v>
                </c:pt>
                <c:pt idx="3">
                  <c:v>0.67799956809999995</c:v>
                </c:pt>
                <c:pt idx="4">
                  <c:v>0.68370523080000001</c:v>
                </c:pt>
                <c:pt idx="5">
                  <c:v>0.68941089349999995</c:v>
                </c:pt>
                <c:pt idx="6">
                  <c:v>0.69511655620000001</c:v>
                </c:pt>
                <c:pt idx="7">
                  <c:v>0.70082221889999996</c:v>
                </c:pt>
                <c:pt idx="8">
                  <c:v>0.70652788160000002</c:v>
                </c:pt>
                <c:pt idx="9">
                  <c:v>0.71223354429999997</c:v>
                </c:pt>
                <c:pt idx="10">
                  <c:v>0.71793920700000002</c:v>
                </c:pt>
                <c:pt idx="11">
                  <c:v>0.72364486969999997</c:v>
                </c:pt>
                <c:pt idx="12">
                  <c:v>0.72935053240000003</c:v>
                </c:pt>
                <c:pt idx="13">
                  <c:v>0.73505619509999998</c:v>
                </c:pt>
                <c:pt idx="14">
                  <c:v>0.74076185780000003</c:v>
                </c:pt>
                <c:pt idx="15">
                  <c:v>0.74646752049999998</c:v>
                </c:pt>
                <c:pt idx="16">
                  <c:v>0.75217318320000004</c:v>
                </c:pt>
                <c:pt idx="17">
                  <c:v>0.75787884589999999</c:v>
                </c:pt>
                <c:pt idx="18">
                  <c:v>0.76358450860000004</c:v>
                </c:pt>
                <c:pt idx="19">
                  <c:v>0.76929017129999999</c:v>
                </c:pt>
                <c:pt idx="20">
                  <c:v>0.77499583400000005</c:v>
                </c:pt>
                <c:pt idx="21">
                  <c:v>0.7807014967</c:v>
                </c:pt>
                <c:pt idx="22">
                  <c:v>0.78640715939999994</c:v>
                </c:pt>
                <c:pt idx="23">
                  <c:v>0.7921128221</c:v>
                </c:pt>
                <c:pt idx="24">
                  <c:v>0.79781848480000006</c:v>
                </c:pt>
                <c:pt idx="25">
                  <c:v>0.80352414750000001</c:v>
                </c:pt>
                <c:pt idx="26">
                  <c:v>0.80922981019999995</c:v>
                </c:pt>
                <c:pt idx="27">
                  <c:v>0.81493547290000001</c:v>
                </c:pt>
                <c:pt idx="28">
                  <c:v>0.82064113559999996</c:v>
                </c:pt>
                <c:pt idx="29">
                  <c:v>0.82634679830000002</c:v>
                </c:pt>
                <c:pt idx="30">
                  <c:v>0.83205246099999997</c:v>
                </c:pt>
                <c:pt idx="31">
                  <c:v>0.83775812370000002</c:v>
                </c:pt>
                <c:pt idx="32">
                  <c:v>0.84346378639999997</c:v>
                </c:pt>
                <c:pt idx="33">
                  <c:v>0.84916944910000003</c:v>
                </c:pt>
                <c:pt idx="34">
                  <c:v>0.85487511179999998</c:v>
                </c:pt>
                <c:pt idx="35">
                  <c:v>0.86058077450000003</c:v>
                </c:pt>
                <c:pt idx="36">
                  <c:v>0.86628643719999998</c:v>
                </c:pt>
                <c:pt idx="37">
                  <c:v>0.87199209990000004</c:v>
                </c:pt>
                <c:pt idx="38">
                  <c:v>0.87769776259999999</c:v>
                </c:pt>
                <c:pt idx="39">
                  <c:v>0.88340342530000004</c:v>
                </c:pt>
                <c:pt idx="40">
                  <c:v>0.88910908799999999</c:v>
                </c:pt>
                <c:pt idx="41">
                  <c:v>0.89481475069999994</c:v>
                </c:pt>
                <c:pt idx="42">
                  <c:v>0.9005204134</c:v>
                </c:pt>
                <c:pt idx="43">
                  <c:v>0.90622607610000006</c:v>
                </c:pt>
                <c:pt idx="44">
                  <c:v>0.9119317388</c:v>
                </c:pt>
                <c:pt idx="45">
                  <c:v>0.91763740149999995</c:v>
                </c:pt>
                <c:pt idx="46">
                  <c:v>0.92334306420000001</c:v>
                </c:pt>
                <c:pt idx="47">
                  <c:v>0.92904872690000007</c:v>
                </c:pt>
                <c:pt idx="48">
                  <c:v>0.93475438960000001</c:v>
                </c:pt>
                <c:pt idx="49">
                  <c:v>0.94046005229999996</c:v>
                </c:pt>
                <c:pt idx="50">
                  <c:v>0.94616571500000002</c:v>
                </c:pt>
                <c:pt idx="51">
                  <c:v>0.95187137770000008</c:v>
                </c:pt>
                <c:pt idx="52">
                  <c:v>0.95757704040000002</c:v>
                </c:pt>
                <c:pt idx="53">
                  <c:v>0.96328270309999997</c:v>
                </c:pt>
                <c:pt idx="54">
                  <c:v>0.96898836580000003</c:v>
                </c:pt>
                <c:pt idx="55">
                  <c:v>0.97469402849999998</c:v>
                </c:pt>
                <c:pt idx="56">
                  <c:v>0.98039969119999992</c:v>
                </c:pt>
                <c:pt idx="57">
                  <c:v>0.98610535389999998</c:v>
                </c:pt>
                <c:pt idx="58">
                  <c:v>0.99181101660000004</c:v>
                </c:pt>
                <c:pt idx="59">
                  <c:v>0.99751667929999999</c:v>
                </c:pt>
                <c:pt idx="60">
                  <c:v>1.0032223419999999</c:v>
                </c:pt>
                <c:pt idx="61">
                  <c:v>1.0089280047</c:v>
                </c:pt>
                <c:pt idx="62">
                  <c:v>1.0146336674</c:v>
                </c:pt>
                <c:pt idx="63">
                  <c:v>1.0203393301000001</c:v>
                </c:pt>
                <c:pt idx="64">
                  <c:v>1.0260449927999999</c:v>
                </c:pt>
                <c:pt idx="65">
                  <c:v>1.0317506555</c:v>
                </c:pt>
                <c:pt idx="66">
                  <c:v>1.0374563182000001</c:v>
                </c:pt>
                <c:pt idx="67">
                  <c:v>1.0431619808999999</c:v>
                </c:pt>
                <c:pt idx="68">
                  <c:v>1.0488676436</c:v>
                </c:pt>
                <c:pt idx="69">
                  <c:v>1.0545733063</c:v>
                </c:pt>
              </c:numCache>
            </c:numRef>
          </c:xVal>
          <c:yVal>
            <c:numRef>
              <c:f>'9PFASvsTOC NH'!ydata12</c:f>
              <c:numCache>
                <c:formatCode>General</c:formatCode>
                <c:ptCount val="70"/>
                <c:pt idx="0">
                  <c:v>1.8483775578284436</c:v>
                </c:pt>
                <c:pt idx="1">
                  <c:v>1.8538805967320853</c:v>
                </c:pt>
                <c:pt idx="2">
                  <c:v>1.8593892487773465</c:v>
                </c:pt>
                <c:pt idx="3">
                  <c:v>1.8649035167593531</c:v>
                </c:pt>
                <c:pt idx="4">
                  <c:v>1.870423403395332</c:v>
                </c:pt>
                <c:pt idx="5">
                  <c:v>1.8759489113244179</c:v>
                </c:pt>
                <c:pt idx="6">
                  <c:v>1.8814800431074694</c:v>
                </c:pt>
                <c:pt idx="7">
                  <c:v>1.8870168012268855</c:v>
                </c:pt>
                <c:pt idx="8">
                  <c:v>1.8925591880864325</c:v>
                </c:pt>
                <c:pt idx="9">
                  <c:v>1.8981072060110731</c:v>
                </c:pt>
                <c:pt idx="10">
                  <c:v>1.9036608572468023</c:v>
                </c:pt>
                <c:pt idx="11">
                  <c:v>1.9092201439604854</c:v>
                </c:pt>
                <c:pt idx="12">
                  <c:v>1.9147850682397087</c:v>
                </c:pt>
                <c:pt idx="13">
                  <c:v>1.9203556320926283</c:v>
                </c:pt>
                <c:pt idx="14">
                  <c:v>1.9259318374478274</c:v>
                </c:pt>
                <c:pt idx="15">
                  <c:v>1.9315136861541813</c:v>
                </c:pt>
                <c:pt idx="16">
                  <c:v>1.9371011799807236</c:v>
                </c:pt>
                <c:pt idx="17">
                  <c:v>1.9426943206165208</c:v>
                </c:pt>
                <c:pt idx="18">
                  <c:v>1.9482931096705522</c:v>
                </c:pt>
                <c:pt idx="19">
                  <c:v>1.9538975486715962</c:v>
                </c:pt>
                <c:pt idx="20">
                  <c:v>1.9595076390681188</c:v>
                </c:pt>
                <c:pt idx="21">
                  <c:v>1.9651233822281715</c:v>
                </c:pt>
                <c:pt idx="22">
                  <c:v>1.9707447794392945</c:v>
                </c:pt>
                <c:pt idx="23">
                  <c:v>1.9763718319084231</c:v>
                </c:pt>
                <c:pt idx="24">
                  <c:v>1.9820045407618021</c:v>
                </c:pt>
                <c:pt idx="25">
                  <c:v>1.9876429070449051</c:v>
                </c:pt>
                <c:pt idx="26">
                  <c:v>1.9932869317223596</c:v>
                </c:pt>
                <c:pt idx="27">
                  <c:v>1.9989366156778789</c:v>
                </c:pt>
                <c:pt idx="28">
                  <c:v>2.0045919597141966</c:v>
                </c:pt>
                <c:pt idx="29">
                  <c:v>2.0102529645530112</c:v>
                </c:pt>
                <c:pt idx="30">
                  <c:v>2.015919630834933</c:v>
                </c:pt>
                <c:pt idx="31">
                  <c:v>2.0215919591194398</c:v>
                </c:pt>
                <c:pt idx="32">
                  <c:v>2.0272699498848352</c:v>
                </c:pt>
                <c:pt idx="33">
                  <c:v>2.0329536035282136</c:v>
                </c:pt>
                <c:pt idx="34">
                  <c:v>2.0386429203654357</c:v>
                </c:pt>
                <c:pt idx="35">
                  <c:v>2.0443379006311</c:v>
                </c:pt>
                <c:pt idx="36">
                  <c:v>2.0500385444785318</c:v>
                </c:pt>
                <c:pt idx="37">
                  <c:v>2.055744851979767</c:v>
                </c:pt>
                <c:pt idx="38">
                  <c:v>2.0614568231255506</c:v>
                </c:pt>
                <c:pt idx="39">
                  <c:v>2.0671744578253373</c:v>
                </c:pt>
                <c:pt idx="40">
                  <c:v>2.0728977559072939</c:v>
                </c:pt>
                <c:pt idx="41">
                  <c:v>2.0786267171183175</c:v>
                </c:pt>
                <c:pt idx="42">
                  <c:v>2.0843613411240489</c:v>
                </c:pt>
                <c:pt idx="43">
                  <c:v>2.0901016275088993</c:v>
                </c:pt>
                <c:pt idx="44">
                  <c:v>2.0958475757760788</c:v>
                </c:pt>
                <c:pt idx="45">
                  <c:v>2.1015991853476321</c:v>
                </c:pt>
                <c:pt idx="46">
                  <c:v>2.1073564555644815</c:v>
                </c:pt>
                <c:pt idx="47">
                  <c:v>2.1131193856864723</c:v>
                </c:pt>
                <c:pt idx="48">
                  <c:v>2.1188879748924254</c:v>
                </c:pt>
                <c:pt idx="49">
                  <c:v>2.124662222280199</c:v>
                </c:pt>
                <c:pt idx="50">
                  <c:v>2.1304421268667508</c:v>
                </c:pt>
                <c:pt idx="51">
                  <c:v>2.1362276875882089</c:v>
                </c:pt>
                <c:pt idx="52">
                  <c:v>2.1420189032999484</c:v>
                </c:pt>
                <c:pt idx="53">
                  <c:v>2.1478157727766716</c:v>
                </c:pt>
                <c:pt idx="54">
                  <c:v>2.1536182947124991</c:v>
                </c:pt>
                <c:pt idx="55">
                  <c:v>2.15942646772106</c:v>
                </c:pt>
                <c:pt idx="56">
                  <c:v>2.165240290335591</c:v>
                </c:pt>
                <c:pt idx="57">
                  <c:v>2.1710597610090443</c:v>
                </c:pt>
                <c:pt idx="58">
                  <c:v>2.1768848781141932</c:v>
                </c:pt>
                <c:pt idx="59">
                  <c:v>2.1827156399437526</c:v>
                </c:pt>
                <c:pt idx="60">
                  <c:v>2.1885520447104971</c:v>
                </c:pt>
                <c:pt idx="61">
                  <c:v>2.1943940905473918</c:v>
                </c:pt>
                <c:pt idx="62">
                  <c:v>2.2002417755077217</c:v>
                </c:pt>
                <c:pt idx="63">
                  <c:v>2.2060950975652318</c:v>
                </c:pt>
                <c:pt idx="64">
                  <c:v>2.2119540546142717</c:v>
                </c:pt>
                <c:pt idx="65">
                  <c:v>2.2178186444699439</c:v>
                </c:pt>
                <c:pt idx="66">
                  <c:v>2.2236888648682589</c:v>
                </c:pt>
                <c:pt idx="67">
                  <c:v>2.2295647134662957</c:v>
                </c:pt>
                <c:pt idx="68">
                  <c:v>2.2354461878423688</c:v>
                </c:pt>
                <c:pt idx="69">
                  <c:v>2.2413332854961974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F7-4ED7-8682-B9D5D56E508B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-0.5</c:v>
              </c:pt>
              <c:pt idx="1">
                <c:v>2.5</c:v>
              </c:pt>
            </c:numLit>
          </c:xVal>
          <c:yVal>
            <c:numLit>
              <c:formatCode>General</c:formatCode>
              <c:ptCount val="2"/>
              <c:pt idx="0">
                <c:v>-0.5</c:v>
              </c:pt>
              <c:pt idx="1">
                <c:v>2.5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2F7-4ED7-8682-B9D5D56E5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84440"/>
        <c:axId val="1082084800"/>
      </c:scatterChart>
      <c:valAx>
        <c:axId val="1082084440"/>
        <c:scaling>
          <c:orientation val="minMax"/>
          <c:max val="2.5"/>
          <c:min val="-0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84800"/>
        <c:crosses val="autoZero"/>
        <c:crossBetween val="midCat"/>
      </c:valAx>
      <c:valAx>
        <c:axId val="1082084800"/>
        <c:scaling>
          <c:orientation val="minMax"/>
          <c:max val="2.5"/>
          <c:min val="-0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0844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'9PFASvsTOC NH'!$B$104:$B$126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'9PFASvsTOC NH'!$H$104:$H$126</c:f>
              <c:numCache>
                <c:formatCode>0.000</c:formatCode>
                <c:ptCount val="23"/>
                <c:pt idx="0">
                  <c:v>-0.86142643640211969</c:v>
                </c:pt>
                <c:pt idx="1">
                  <c:v>-1.5711815007308787</c:v>
                </c:pt>
                <c:pt idx="2">
                  <c:v>-1.5496348539132916</c:v>
                </c:pt>
                <c:pt idx="3">
                  <c:v>0.2230105973071376</c:v>
                </c:pt>
                <c:pt idx="4">
                  <c:v>-1.5513770635147599</c:v>
                </c:pt>
                <c:pt idx="5">
                  <c:v>-0.25943643254864629</c:v>
                </c:pt>
                <c:pt idx="6">
                  <c:v>0.18073854295292194</c:v>
                </c:pt>
                <c:pt idx="7">
                  <c:v>1.4877070498980782</c:v>
                </c:pt>
                <c:pt idx="8">
                  <c:v>0.34058438728297041</c:v>
                </c:pt>
                <c:pt idx="9">
                  <c:v>1.0409157576031332</c:v>
                </c:pt>
                <c:pt idx="10">
                  <c:v>0.22803859700507506</c:v>
                </c:pt>
                <c:pt idx="11">
                  <c:v>0.73918677785014575</c:v>
                </c:pt>
                <c:pt idx="12">
                  <c:v>0.86544937304492886</c:v>
                </c:pt>
                <c:pt idx="13">
                  <c:v>-0.68486243986516027</c:v>
                </c:pt>
                <c:pt idx="14">
                  <c:v>0.84076762686856865</c:v>
                </c:pt>
                <c:pt idx="15">
                  <c:v>-0.3077459155868662</c:v>
                </c:pt>
                <c:pt idx="16">
                  <c:v>-0.88763304534949061</c:v>
                </c:pt>
                <c:pt idx="17">
                  <c:v>1.4098485620063108</c:v>
                </c:pt>
                <c:pt idx="18">
                  <c:v>-1.2268800691108466</c:v>
                </c:pt>
                <c:pt idx="19">
                  <c:v>1.0624245065239065E-2</c:v>
                </c:pt>
                <c:pt idx="20">
                  <c:v>1.5613415920144336</c:v>
                </c:pt>
                <c:pt idx="21">
                  <c:v>0.18795020041772029</c:v>
                </c:pt>
                <c:pt idx="22">
                  <c:v>-0.21598555229460101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3-4CBB-B64C-8256D7C0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34053392"/>
        <c:axId val="580455120"/>
      </c:barChart>
      <c:catAx>
        <c:axId val="834053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80455120"/>
        <c:crosses val="autoZero"/>
        <c:auto val="1"/>
        <c:lblAlgn val="ctr"/>
        <c:lblOffset val="100"/>
        <c:noMultiLvlLbl val="0"/>
      </c:catAx>
      <c:valAx>
        <c:axId val="580455120"/>
        <c:scaling>
          <c:orientation val="minMax"/>
          <c:max val="2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340533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residuals(Var1)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A66-4277-9028-08B092F89D89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A66-4277-9028-08B092F89D89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A66-4277-9028-08B092F89D89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A66-4277-9028-08B092F89D89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A66-4277-9028-08B092F89D89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A66-4277-9028-08B092F89D89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EA66-4277-9028-08B092F89D89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A66-4277-9028-08B092F89D89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EA66-4277-9028-08B092F89D89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A66-4277-9028-08B092F89D89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EA66-4277-9028-08B092F89D89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A66-4277-9028-08B092F89D89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EA66-4277-9028-08B092F89D89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A66-4277-9028-08B092F89D89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EA66-4277-9028-08B092F89D89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A66-4277-9028-08B092F89D89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EA66-4277-9028-08B092F89D89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A66-4277-9028-08B092F89D89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EA66-4277-9028-08B092F89D89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A66-4277-9028-08B092F89D89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EA66-4277-9028-08B092F89D89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A66-4277-9028-08B092F89D89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EA66-4277-9028-08B092F89D8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A66-4277-9028-08B092F89D8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A66-4277-9028-08B092F89D8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A66-4277-9028-08B092F89D8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A66-4277-9028-08B092F89D8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A66-4277-9028-08B092F89D8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A66-4277-9028-08B092F89D8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A66-4277-9028-08B092F89D8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A66-4277-9028-08B092F89D8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A66-4277-9028-08B092F89D8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A66-4277-9028-08B092F89D8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A66-4277-9028-08B092F89D8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A66-4277-9028-08B092F89D8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A66-4277-9028-08B092F89D8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A66-4277-9028-08B092F89D8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A66-4277-9028-08B092F89D8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A66-4277-9028-08B092F89D8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A66-4277-9028-08B092F89D8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EA66-4277-9028-08B092F89D8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EA66-4277-9028-08B092F89D8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EA66-4277-9028-08B092F89D8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EA66-4277-9028-08B092F89D8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EA66-4277-9028-08B092F89D8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EA66-4277-9028-08B092F89D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NH'!$B$189:$B$211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'9PFASvsTOC NH'!$H$189:$H$211</c:f>
              <c:numCache>
                <c:formatCode>0.000</c:formatCode>
                <c:ptCount val="23"/>
                <c:pt idx="0">
                  <c:v>-0.90769821317941213</c:v>
                </c:pt>
                <c:pt idx="1">
                  <c:v>-1.7328013879546693</c:v>
                </c:pt>
                <c:pt idx="2">
                  <c:v>-1.6954960518691595</c:v>
                </c:pt>
                <c:pt idx="3">
                  <c:v>0.22821312140286282</c:v>
                </c:pt>
                <c:pt idx="4">
                  <c:v>-1.6938429579876455</c:v>
                </c:pt>
                <c:pt idx="5">
                  <c:v>-0.26920764631577954</c:v>
                </c:pt>
                <c:pt idx="6">
                  <c:v>0.18921882471001669</c:v>
                </c:pt>
                <c:pt idx="7">
                  <c:v>1.6127628757995662</c:v>
                </c:pt>
                <c:pt idx="8">
                  <c:v>0.3518458991441108</c:v>
                </c:pt>
                <c:pt idx="9">
                  <c:v>1.098373768678075</c:v>
                </c:pt>
                <c:pt idx="10">
                  <c:v>0.23568287031219279</c:v>
                </c:pt>
                <c:pt idx="11">
                  <c:v>0.76986295769602719</c:v>
                </c:pt>
                <c:pt idx="12">
                  <c:v>0.90502799866586214</c:v>
                </c:pt>
                <c:pt idx="13">
                  <c:v>-0.73463754967102246</c:v>
                </c:pt>
                <c:pt idx="14">
                  <c:v>1.5015386126795722</c:v>
                </c:pt>
                <c:pt idx="15">
                  <c:v>-0.53959680858280279</c:v>
                </c:pt>
                <c:pt idx="16">
                  <c:v>-0.92468908787203441</c:v>
                </c:pt>
                <c:pt idx="17">
                  <c:v>1.5302036157310857</c:v>
                </c:pt>
                <c:pt idx="18">
                  <c:v>-1.3172609212096191</c:v>
                </c:pt>
                <c:pt idx="19">
                  <c:v>1.084093214722073E-2</c:v>
                </c:pt>
                <c:pt idx="20">
                  <c:v>1.717083496728776</c:v>
                </c:pt>
                <c:pt idx="21">
                  <c:v>0.19553789361256732</c:v>
                </c:pt>
                <c:pt idx="22">
                  <c:v>-0.22402433256910209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6-4277-9028-08B092F89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82084080"/>
        <c:axId val="108208084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9-EA66-4277-9028-08B092F89D89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EA66-4277-9028-08B092F89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99920"/>
        <c:axId val="1082098840"/>
      </c:scatterChart>
      <c:catAx>
        <c:axId val="1082084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80840"/>
        <c:crosses val="autoZero"/>
        <c:auto val="1"/>
        <c:lblAlgn val="ctr"/>
        <c:lblOffset val="100"/>
        <c:noMultiLvlLbl val="0"/>
      </c:catAx>
      <c:valAx>
        <c:axId val="1082080840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084080"/>
        <c:crosses val="autoZero"/>
        <c:crossBetween val="between"/>
      </c:valAx>
      <c:valAx>
        <c:axId val="1082098840"/>
        <c:scaling>
          <c:orientation val="minMax"/>
          <c:max val="23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082099920"/>
        <c:crosses val="max"/>
        <c:crossBetween val="midCat"/>
      </c:valAx>
      <c:valAx>
        <c:axId val="1082099920"/>
        <c:scaling>
          <c:orientation val="minMax"/>
          <c:max val="4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10820988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distances(Var1) - Threshold = 0,19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AAB-4228-9722-35B69E7A5C84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AAB-4228-9722-35B69E7A5C84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AAB-4228-9722-35B69E7A5C84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AAB-4228-9722-35B69E7A5C84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AAB-4228-9722-35B69E7A5C84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AAB-4228-9722-35B69E7A5C84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4AAB-4228-9722-35B69E7A5C84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AAB-4228-9722-35B69E7A5C84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4AAB-4228-9722-35B69E7A5C84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AAB-4228-9722-35B69E7A5C84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4AAB-4228-9722-35B69E7A5C84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AAB-4228-9722-35B69E7A5C84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4AAB-4228-9722-35B69E7A5C84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AAB-4228-9722-35B69E7A5C84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4AAB-4228-9722-35B69E7A5C84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AAB-4228-9722-35B69E7A5C84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4AAB-4228-9722-35B69E7A5C84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AAB-4228-9722-35B69E7A5C84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4AAB-4228-9722-35B69E7A5C84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AAB-4228-9722-35B69E7A5C84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4AAB-4228-9722-35B69E7A5C84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AAB-4228-9722-35B69E7A5C84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4AAB-4228-9722-35B69E7A5C8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AAB-4228-9722-35B69E7A5C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4AAB-4228-9722-35B69E7A5C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AAB-4228-9722-35B69E7A5C8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AAB-4228-9722-35B69E7A5C8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AAB-4228-9722-35B69E7A5C8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AAB-4228-9722-35B69E7A5C8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AAB-4228-9722-35B69E7A5C8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AAB-4228-9722-35B69E7A5C8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4AAB-4228-9722-35B69E7A5C8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4AAB-4228-9722-35B69E7A5C8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4AAB-4228-9722-35B69E7A5C8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4AAB-4228-9722-35B69E7A5C8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4AAB-4228-9722-35B69E7A5C8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4AAB-4228-9722-35B69E7A5C8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Obs15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AAB-4228-9722-35B69E7A5C8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AAB-4228-9722-35B69E7A5C8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4AAB-4228-9722-35B69E7A5C8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4AAB-4228-9722-35B69E7A5C8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4AAB-4228-9722-35B69E7A5C8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4AAB-4228-9722-35B69E7A5C8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4AAB-4228-9722-35B69E7A5C8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4AAB-4228-9722-35B69E7A5C8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4AAB-4228-9722-35B69E7A5C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NH'!$B$189:$B$211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'9PFASvsTOC NH'!$K$189:$K$211</c:f>
              <c:numCache>
                <c:formatCode>0.000</c:formatCode>
                <c:ptCount val="23"/>
                <c:pt idx="0">
                  <c:v>2.3321365581121845E-2</c:v>
                </c:pt>
                <c:pt idx="1">
                  <c:v>7.5089014555230149E-2</c:v>
                </c:pt>
                <c:pt idx="2">
                  <c:v>6.5124508805805573E-2</c:v>
                </c:pt>
                <c:pt idx="3">
                  <c:v>1.2317975907237832E-3</c:v>
                </c:pt>
                <c:pt idx="4">
                  <c:v>6.2336452192586871E-2</c:v>
                </c:pt>
                <c:pt idx="5">
                  <c:v>2.1961581252260974E-3</c:v>
                </c:pt>
                <c:pt idx="6">
                  <c:v>1.2584058659739098E-3</c:v>
                </c:pt>
                <c:pt idx="7">
                  <c:v>5.5312757651935274E-2</c:v>
                </c:pt>
                <c:pt idx="8">
                  <c:v>3.3967194632019706E-3</c:v>
                </c:pt>
                <c:pt idx="9">
                  <c:v>2.9347686291247534E-2</c:v>
                </c:pt>
                <c:pt idx="10">
                  <c:v>1.5855631417477725E-3</c:v>
                </c:pt>
                <c:pt idx="11">
                  <c:v>1.5097573880311434E-2</c:v>
                </c:pt>
                <c:pt idx="12">
                  <c:v>2.0187185833269457E-2</c:v>
                </c:pt>
                <c:pt idx="13">
                  <c:v>2.1836946297572237E-2</c:v>
                </c:pt>
                <c:pt idx="14">
                  <c:v>0.48577501052182748</c:v>
                </c:pt>
                <c:pt idx="15">
                  <c:v>6.6892094556032483E-2</c:v>
                </c:pt>
                <c:pt idx="16">
                  <c:v>1.9088862482101589E-2</c:v>
                </c:pt>
                <c:pt idx="17">
                  <c:v>5.7857133354612934E-2</c:v>
                </c:pt>
                <c:pt idx="18">
                  <c:v>4.5895599119769315E-2</c:v>
                </c:pt>
                <c:pt idx="19">
                  <c:v>2.6903603211943327E-6</c:v>
                </c:pt>
                <c:pt idx="20">
                  <c:v>7.1546387021975147E-2</c:v>
                </c:pt>
                <c:pt idx="21">
                  <c:v>1.2248389899336329E-3</c:v>
                </c:pt>
                <c:pt idx="22">
                  <c:v>1.5247788987755933E-3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AB-4228-9722-35B69E7A5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82102440"/>
        <c:axId val="108210208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0.19047619047619047</c:v>
              </c:pt>
              <c:pt idx="1">
                <c:v>0.19047619047619047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9-4AAB-4228-9722-35B69E7A5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01000"/>
        <c:axId val="1082095960"/>
      </c:scatterChart>
      <c:catAx>
        <c:axId val="1082102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102080"/>
        <c:crosses val="autoZero"/>
        <c:auto val="1"/>
        <c:lblAlgn val="ctr"/>
        <c:lblOffset val="100"/>
        <c:noMultiLvlLbl val="0"/>
      </c:catAx>
      <c:valAx>
        <c:axId val="1082102080"/>
        <c:scaling>
          <c:orientation val="minMax"/>
          <c:max val="0.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102440"/>
        <c:crosses val="autoZero"/>
        <c:crossBetween val="between"/>
      </c:valAx>
      <c:valAx>
        <c:axId val="1082095960"/>
        <c:scaling>
          <c:orientation val="minMax"/>
          <c:max val="23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082101000"/>
        <c:crosses val="max"/>
        <c:crossBetween val="midCat"/>
      </c:valAx>
      <c:valAx>
        <c:axId val="1082101000"/>
        <c:scaling>
          <c:orientation val="minMax"/>
          <c:max val="0.6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10820959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(Var1) - Threshold = 0,417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CA3-42E1-92B2-656BA375377A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CA3-42E1-92B2-656BA375377A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CA3-42E1-92B2-656BA375377A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CA3-42E1-92B2-656BA375377A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CA3-42E1-92B2-656BA375377A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CA3-42E1-92B2-656BA375377A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4CA3-42E1-92B2-656BA375377A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CA3-42E1-92B2-656BA375377A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4CA3-42E1-92B2-656BA375377A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4CA3-42E1-92B2-656BA375377A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4CA3-42E1-92B2-656BA375377A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4CA3-42E1-92B2-656BA375377A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4CA3-42E1-92B2-656BA375377A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4CA3-42E1-92B2-656BA375377A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4CA3-42E1-92B2-656BA375377A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4CA3-42E1-92B2-656BA375377A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4CA3-42E1-92B2-656BA375377A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4CA3-42E1-92B2-656BA375377A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4CA3-42E1-92B2-656BA375377A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4CA3-42E1-92B2-656BA375377A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4CA3-42E1-92B2-656BA375377A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4CA3-42E1-92B2-656BA375377A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4CA3-42E1-92B2-656BA375377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CA3-42E1-92B2-656BA37537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4CA3-42E1-92B2-656BA375377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4CA3-42E1-92B2-656BA375377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4CA3-42E1-92B2-656BA375377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CA3-42E1-92B2-656BA375377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4CA3-42E1-92B2-656BA375377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4CA3-42E1-92B2-656BA375377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4CA3-42E1-92B2-656BA375377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4CA3-42E1-92B2-656BA375377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4CA3-42E1-92B2-656BA375377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4CA3-42E1-92B2-656BA375377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4CA3-42E1-92B2-656BA375377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4CA3-42E1-92B2-656BA375377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4CA3-42E1-92B2-656BA375377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Obs15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4CA3-42E1-92B2-656BA375377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CA3-42E1-92B2-656BA375377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4CA3-42E1-92B2-656BA375377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4CA3-42E1-92B2-656BA375377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4CA3-42E1-92B2-656BA375377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4CA3-42E1-92B2-656BA375377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4CA3-42E1-92B2-656BA375377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4CA3-42E1-92B2-656BA375377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4CA3-42E1-92B2-656BA37537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NH'!$B$189:$B$211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'9PFASvsTOC NH'!$N$189:$N$211</c:f>
              <c:numCache>
                <c:formatCode>0.000</c:formatCode>
                <c:ptCount val="23"/>
                <c:pt idx="0">
                  <c:v>-0.2148234930263952</c:v>
                </c:pt>
                <c:pt idx="1">
                  <c:v>-0.40414262353448688</c:v>
                </c:pt>
                <c:pt idx="2">
                  <c:v>-0.37550237590185614</c:v>
                </c:pt>
                <c:pt idx="3">
                  <c:v>4.8498608735036426E-2</c:v>
                </c:pt>
                <c:pt idx="4">
                  <c:v>-0.36738009014426176</c:v>
                </c:pt>
                <c:pt idx="5">
                  <c:v>-6.4787642780666815E-2</c:v>
                </c:pt>
                <c:pt idx="6">
                  <c:v>4.8999661412745532E-2</c:v>
                </c:pt>
                <c:pt idx="7">
                  <c:v>0.34414460794846785</c:v>
                </c:pt>
                <c:pt idx="8">
                  <c:v>8.0671457463055721E-2</c:v>
                </c:pt>
                <c:pt idx="9">
                  <c:v>0.24311957647931623</c:v>
                </c:pt>
                <c:pt idx="10">
                  <c:v>5.502772809097603E-2</c:v>
                </c:pt>
                <c:pt idx="11">
                  <c:v>0.17195050604644999</c:v>
                </c:pt>
                <c:pt idx="12">
                  <c:v>0.19987426455781906</c:v>
                </c:pt>
                <c:pt idx="13">
                  <c:v>-0.20646533076569298</c:v>
                </c:pt>
                <c:pt idx="14">
                  <c:v>0.99200145408413121</c:v>
                </c:pt>
                <c:pt idx="15">
                  <c:v>-0.35839937972407787</c:v>
                </c:pt>
                <c:pt idx="16">
                  <c:v>-0.19453895534490787</c:v>
                </c:pt>
                <c:pt idx="17">
                  <c:v>0.34990242640036007</c:v>
                </c:pt>
                <c:pt idx="18">
                  <c:v>-0.30755682710913385</c:v>
                </c:pt>
                <c:pt idx="19">
                  <c:v>2.2637412948236682E-3</c:v>
                </c:pt>
                <c:pt idx="20">
                  <c:v>0.39409467782770519</c:v>
                </c:pt>
                <c:pt idx="21">
                  <c:v>4.8344743043595616E-2</c:v>
                </c:pt>
                <c:pt idx="22">
                  <c:v>-5.3955592815333603E-2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3-42E1-92B2-656BA375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82097040"/>
        <c:axId val="1082092000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0.41702882811414954</c:v>
              </c:pt>
              <c:pt idx="1">
                <c:v>0.41702882811414954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9-4CA3-42E1-92B2-656BA375377A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-0.41702882811414954</c:v>
              </c:pt>
              <c:pt idx="1">
                <c:v>-0.41702882811414954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4CA3-42E1-92B2-656BA375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10360"/>
        <c:axId val="1082110720"/>
      </c:scatterChart>
      <c:catAx>
        <c:axId val="1082097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092000"/>
        <c:crosses val="autoZero"/>
        <c:auto val="1"/>
        <c:lblAlgn val="ctr"/>
        <c:lblOffset val="100"/>
        <c:noMultiLvlLbl val="0"/>
      </c:catAx>
      <c:valAx>
        <c:axId val="1082092000"/>
        <c:scaling>
          <c:orientation val="minMax"/>
          <c:max val="1.5"/>
          <c:min val="-1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097040"/>
        <c:crosses val="autoZero"/>
        <c:crossBetween val="between"/>
      </c:valAx>
      <c:valAx>
        <c:axId val="1082110720"/>
        <c:scaling>
          <c:orientation val="minMax"/>
          <c:max val="23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082110360"/>
        <c:crosses val="max"/>
        <c:crossBetween val="midCat"/>
      </c:valAx>
      <c:valAx>
        <c:axId val="1082110360"/>
        <c:scaling>
          <c:orientation val="minMax"/>
          <c:max val="1.5"/>
          <c:min val="-0.5"/>
        </c:scaling>
        <c:delete val="1"/>
        <c:axPos val="b"/>
        <c:numFmt formatCode="General" sourceLinked="1"/>
        <c:majorTickMark val="none"/>
        <c:minorTickMark val="none"/>
        <c:tickLblPos val="none"/>
        <c:crossAx val="10821107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(Var1) - Threshold = 0,417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DFBetaStd(X1)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14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A714-4C59-AE52-5E92547F8585}"/>
              </c:ext>
            </c:extLst>
          </c:dPt>
          <c:cat>
            <c:strRef>
              <c:f>'9PFASvsTOC NH'!$B$189:$B$211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'9PFASvsTOC NH'!$R$189:$R$211</c:f>
              <c:numCache>
                <c:formatCode>0.000</c:formatCode>
                <c:ptCount val="23"/>
                <c:pt idx="0">
                  <c:v>0.10162035408500483</c:v>
                </c:pt>
                <c:pt idx="1">
                  <c:v>0.18106188391063197</c:v>
                </c:pt>
                <c:pt idx="2">
                  <c:v>0.12654951379816359</c:v>
                </c:pt>
                <c:pt idx="3">
                  <c:v>9.3655644736859289E-3</c:v>
                </c:pt>
                <c:pt idx="4">
                  <c:v>-0.10111617044099383</c:v>
                </c:pt>
                <c:pt idx="5">
                  <c:v>3.2348867514516357E-2</c:v>
                </c:pt>
                <c:pt idx="6">
                  <c:v>-2.9056521532684457E-2</c:v>
                </c:pt>
                <c:pt idx="7">
                  <c:v>-7.3132596545684672E-2</c:v>
                </c:pt>
                <c:pt idx="8">
                  <c:v>-3.354801645622555E-2</c:v>
                </c:pt>
                <c:pt idx="9">
                  <c:v>-8.1571259599788629E-2</c:v>
                </c:pt>
                <c:pt idx="10">
                  <c:v>-2.4758621155553526E-2</c:v>
                </c:pt>
                <c:pt idx="11">
                  <c:v>-6.1627029131077052E-2</c:v>
                </c:pt>
                <c:pt idx="12">
                  <c:v>-6.5861488113158062E-2</c:v>
                </c:pt>
                <c:pt idx="13">
                  <c:v>-0.13843066467300943</c:v>
                </c:pt>
                <c:pt idx="14">
                  <c:v>0.94129698098463233</c:v>
                </c:pt>
                <c:pt idx="15">
                  <c:v>-0.34028044304017074</c:v>
                </c:pt>
                <c:pt idx="16">
                  <c:v>-2.5871260825572891E-2</c:v>
                </c:pt>
                <c:pt idx="17">
                  <c:v>-0.14361878562228805</c:v>
                </c:pt>
                <c:pt idx="18">
                  <c:v>0.13837901782188694</c:v>
                </c:pt>
                <c:pt idx="19">
                  <c:v>1.2127172630531896E-4</c:v>
                </c:pt>
                <c:pt idx="20">
                  <c:v>-0.16468262129221176</c:v>
                </c:pt>
                <c:pt idx="21">
                  <c:v>-2.5977296358668318E-2</c:v>
                </c:pt>
                <c:pt idx="22">
                  <c:v>2.7003088652815858E-2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714-4C59-AE52-5E92547F8585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14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A714-4C59-AE52-5E92547F858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A714-4C59-AE52-5E92547F858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A714-4C59-AE52-5E92547F858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714-4C59-AE52-5E92547F858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714-4C59-AE52-5E92547F858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714-4C59-AE52-5E92547F858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714-4C59-AE52-5E92547F858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714-4C59-AE52-5E92547F858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714-4C59-AE52-5E92547F858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714-4C59-AE52-5E92547F858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714-4C59-AE52-5E92547F858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714-4C59-AE52-5E92547F858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714-4C59-AE52-5E92547F858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714-4C59-AE52-5E92547F858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714-4C59-AE52-5E92547F858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Obs15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714-4C59-AE52-5E92547F858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714-4C59-AE52-5E92547F858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714-4C59-AE52-5E92547F858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A714-4C59-AE52-5E92547F858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A714-4C59-AE52-5E92547F858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A714-4C59-AE52-5E92547F858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A714-4C59-AE52-5E92547F858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A714-4C59-AE52-5E92547F858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A714-4C59-AE52-5E92547F8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NH'!$B$189:$B$211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'9PFASvsTOC NH'!$Q$189:$Q$211</c:f>
              <c:numCache>
                <c:formatCode>0.000</c:formatCode>
                <c:ptCount val="23"/>
                <c:pt idx="0">
                  <c:v>-0.20506249328469972</c:v>
                </c:pt>
                <c:pt idx="1">
                  <c:v>-0.3822307266623865</c:v>
                </c:pt>
                <c:pt idx="2">
                  <c:v>-0.33785771430658584</c:v>
                </c:pt>
                <c:pt idx="3">
                  <c:v>2.6623766552901371E-2</c:v>
                </c:pt>
                <c:pt idx="4">
                  <c:v>-0.17503889074259787</c:v>
                </c:pt>
                <c:pt idx="5">
                  <c:v>-6.2396192148749467E-2</c:v>
                </c:pt>
                <c:pt idx="6">
                  <c:v>4.8369311323795766E-2</c:v>
                </c:pt>
                <c:pt idx="7">
                  <c:v>0.2876359682222891</c:v>
                </c:pt>
                <c:pt idx="8">
                  <c:v>7.5315039295292915E-2</c:v>
                </c:pt>
                <c:pt idx="9">
                  <c:v>0.21857780516564462</c:v>
                </c:pt>
                <c:pt idx="10">
                  <c:v>5.208240943959911E-2</c:v>
                </c:pt>
                <c:pt idx="11">
                  <c:v>0.15638348907410096</c:v>
                </c:pt>
                <c:pt idx="12">
                  <c:v>0.17913709234770286</c:v>
                </c:pt>
                <c:pt idx="13">
                  <c:v>-8.3792303648370665E-3</c:v>
                </c:pt>
                <c:pt idx="14">
                  <c:v>-0.45300986347561373</c:v>
                </c:pt>
                <c:pt idx="15">
                  <c:v>0.16423266625533889</c:v>
                </c:pt>
                <c:pt idx="16">
                  <c:v>-0.11650003480104178</c:v>
                </c:pt>
                <c:pt idx="17">
                  <c:v>0.32591961103956474</c:v>
                </c:pt>
                <c:pt idx="18">
                  <c:v>-0.29109507426799874</c:v>
                </c:pt>
                <c:pt idx="19">
                  <c:v>1.4958265226541665E-3</c:v>
                </c:pt>
                <c:pt idx="20">
                  <c:v>0.36823988357602055</c:v>
                </c:pt>
                <c:pt idx="21">
                  <c:v>4.7092797714728851E-2</c:v>
                </c:pt>
                <c:pt idx="22">
                  <c:v>-5.1983426509867196E-2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4-4C59-AE52-5E92547F8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82107120"/>
        <c:axId val="1082111080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0.41702882811414954</c:v>
              </c:pt>
              <c:pt idx="1">
                <c:v>0.41702882811414954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A-A714-4C59-AE52-5E92547F8585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-0.41702882811414954</c:v>
              </c:pt>
              <c:pt idx="1">
                <c:v>-0.41702882811414954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B-A714-4C59-AE52-5E92547F8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106400"/>
        <c:axId val="1082104600"/>
      </c:scatterChart>
      <c:catAx>
        <c:axId val="1082107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2111080"/>
        <c:crosses val="autoZero"/>
        <c:auto val="1"/>
        <c:lblAlgn val="ctr"/>
        <c:lblOffset val="100"/>
        <c:noMultiLvlLbl val="0"/>
      </c:catAx>
      <c:valAx>
        <c:axId val="1082111080"/>
        <c:scaling>
          <c:orientation val="minMax"/>
          <c:max val="1.5"/>
          <c:min val="-1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82107120"/>
        <c:crosses val="autoZero"/>
        <c:crossBetween val="between"/>
      </c:valAx>
      <c:valAx>
        <c:axId val="1082104600"/>
        <c:scaling>
          <c:orientation val="minMax"/>
          <c:max val="23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082106400"/>
        <c:crosses val="max"/>
        <c:crossBetween val="midCat"/>
      </c:valAx>
      <c:valAx>
        <c:axId val="1082106400"/>
        <c:scaling>
          <c:orientation val="minMax"/>
          <c:max val="1.5"/>
          <c:min val="-1"/>
        </c:scaling>
        <c:delete val="1"/>
        <c:axPos val="b"/>
        <c:numFmt formatCode="General" sourceLinked="1"/>
        <c:majorTickMark val="none"/>
        <c:minorTickMark val="none"/>
        <c:tickLblPos val="none"/>
        <c:crossAx val="10821046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1.3665809645532057</c:v>
                </c:pt>
              </c:numLit>
            </c:plus>
            <c:minus>
              <c:numLit>
                <c:formatCode>General</c:formatCode>
                <c:ptCount val="1"/>
                <c:pt idx="0">
                  <c:v>1.3665809645532057</c:v>
                </c:pt>
              </c:numLit>
            </c:minus>
          </c:errBars>
          <c:cat>
            <c:strRef>
              <c:f>'9PFASvsTOC south'!$B$79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'9PFASvsTOC south'!$C$79</c:f>
              <c:numCache>
                <c:formatCode>0.000</c:formatCode>
                <c:ptCount val="1"/>
                <c:pt idx="0">
                  <c:v>0.1423628851648357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4F-442F-8954-391D3B8E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90444120"/>
        <c:axId val="390444480"/>
      </c:barChart>
      <c:catAx>
        <c:axId val="390444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90444480"/>
        <c:crosses val="autoZero"/>
        <c:auto val="1"/>
        <c:lblAlgn val="ctr"/>
        <c:lblOffset val="100"/>
        <c:noMultiLvlLbl val="0"/>
      </c:catAx>
      <c:valAx>
        <c:axId val="390444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904441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(R²=0,020)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south'!$D$104:$D$109</c:f>
              <c:numCache>
                <c:formatCode>0.000</c:formatCode>
                <c:ptCount val="6"/>
                <c:pt idx="0">
                  <c:v>2.33</c:v>
                </c:pt>
                <c:pt idx="1">
                  <c:v>2.19</c:v>
                </c:pt>
                <c:pt idx="2">
                  <c:v>2.09</c:v>
                </c:pt>
                <c:pt idx="3">
                  <c:v>5.5</c:v>
                </c:pt>
                <c:pt idx="4">
                  <c:v>1.9</c:v>
                </c:pt>
                <c:pt idx="5">
                  <c:v>1.57</c:v>
                </c:pt>
              </c:numCache>
            </c:numRef>
          </c:xVal>
          <c:yVal>
            <c:numRef>
              <c:f>'9PFASvsTOC south'!$E$104:$E$109</c:f>
              <c:numCache>
                <c:formatCode>0.000</c:formatCode>
                <c:ptCount val="6"/>
                <c:pt idx="0">
                  <c:v>2.9981266829922575</c:v>
                </c:pt>
                <c:pt idx="1">
                  <c:v>4.3994084153738067</c:v>
                </c:pt>
                <c:pt idx="2">
                  <c:v>1.0316349967318377</c:v>
                </c:pt>
                <c:pt idx="3">
                  <c:v>2.3247379793243841</c:v>
                </c:pt>
                <c:pt idx="4">
                  <c:v>0.75296526158782251</c:v>
                </c:pt>
                <c:pt idx="5">
                  <c:v>1.6701747514585559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8B-4CAD-92D7-B20C57FCE2C6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2.19</c:v>
              </c:pt>
            </c:numLit>
          </c:xVal>
          <c:yVal>
            <c:numLit>
              <c:formatCode>General</c:formatCode>
              <c:ptCount val="1"/>
              <c:pt idx="0">
                <c:v>4.3994084153738067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68B-4CAD-92D7-B20C57FCE2C6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1.177</c:v>
              </c:pt>
              <c:pt idx="1">
                <c:v>5.8929999999999998</c:v>
              </c:pt>
            </c:numLit>
          </c:xVal>
          <c:yVal>
            <c:numLit>
              <c:formatCode>General</c:formatCode>
              <c:ptCount val="2"/>
              <c:pt idx="0">
                <c:v>2.0063432692849719</c:v>
              </c:pt>
              <c:pt idx="1">
                <c:v>2.6369454802282291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68B-4CAD-92D7-B20C57FCE2C6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south'!xdata1</c:f>
              <c:numCache>
                <c:formatCode>General</c:formatCode>
                <c:ptCount val="70"/>
                <c:pt idx="0">
                  <c:v>1.177</c:v>
                </c:pt>
                <c:pt idx="1">
                  <c:v>1.2453478260999999</c:v>
                </c:pt>
                <c:pt idx="2">
                  <c:v>1.3136956522000001</c:v>
                </c:pt>
                <c:pt idx="3">
                  <c:v>1.3820434783</c:v>
                </c:pt>
                <c:pt idx="4">
                  <c:v>1.4503913044000001</c:v>
                </c:pt>
                <c:pt idx="5">
                  <c:v>1.5187391305</c:v>
                </c:pt>
                <c:pt idx="6">
                  <c:v>1.5870869565999999</c:v>
                </c:pt>
                <c:pt idx="7">
                  <c:v>1.6554347827</c:v>
                </c:pt>
                <c:pt idx="8">
                  <c:v>1.7237826088000001</c:v>
                </c:pt>
                <c:pt idx="9">
                  <c:v>1.7921304349</c:v>
                </c:pt>
                <c:pt idx="10">
                  <c:v>1.8604782609999999</c:v>
                </c:pt>
                <c:pt idx="11">
                  <c:v>1.9288260871</c:v>
                </c:pt>
                <c:pt idx="12">
                  <c:v>1.9971739131999999</c:v>
                </c:pt>
                <c:pt idx="13">
                  <c:v>2.0655217392999998</c:v>
                </c:pt>
                <c:pt idx="14">
                  <c:v>2.1338695653999999</c:v>
                </c:pt>
                <c:pt idx="15">
                  <c:v>2.2022173915000001</c:v>
                </c:pt>
                <c:pt idx="16">
                  <c:v>2.2705652175999997</c:v>
                </c:pt>
                <c:pt idx="17">
                  <c:v>2.3389130436999999</c:v>
                </c:pt>
                <c:pt idx="18">
                  <c:v>2.4072608698</c:v>
                </c:pt>
                <c:pt idx="19">
                  <c:v>2.4756086959000001</c:v>
                </c:pt>
                <c:pt idx="20">
                  <c:v>2.5439565220000002</c:v>
                </c:pt>
                <c:pt idx="21">
                  <c:v>2.6123043480999999</c:v>
                </c:pt>
                <c:pt idx="22">
                  <c:v>2.6806521742</c:v>
                </c:pt>
                <c:pt idx="23">
                  <c:v>2.7490000002999997</c:v>
                </c:pt>
                <c:pt idx="24">
                  <c:v>2.8173478263999998</c:v>
                </c:pt>
                <c:pt idx="25">
                  <c:v>2.8856956524999999</c:v>
                </c:pt>
                <c:pt idx="26">
                  <c:v>2.9540434786</c:v>
                </c:pt>
                <c:pt idx="27">
                  <c:v>3.0223913047000002</c:v>
                </c:pt>
                <c:pt idx="28">
                  <c:v>3.0907391307999998</c:v>
                </c:pt>
                <c:pt idx="29">
                  <c:v>3.1590869569</c:v>
                </c:pt>
                <c:pt idx="30">
                  <c:v>3.2274347830000001</c:v>
                </c:pt>
                <c:pt idx="31">
                  <c:v>3.2957826090999998</c:v>
                </c:pt>
                <c:pt idx="32">
                  <c:v>3.3641304351999999</c:v>
                </c:pt>
                <c:pt idx="33">
                  <c:v>3.4324782613</c:v>
                </c:pt>
                <c:pt idx="34">
                  <c:v>3.5008260873999997</c:v>
                </c:pt>
                <c:pt idx="35">
                  <c:v>3.5691739134999998</c:v>
                </c:pt>
                <c:pt idx="36">
                  <c:v>3.6375217395999999</c:v>
                </c:pt>
                <c:pt idx="37">
                  <c:v>3.7058695657</c:v>
                </c:pt>
                <c:pt idx="38">
                  <c:v>3.7742173917999997</c:v>
                </c:pt>
                <c:pt idx="39">
                  <c:v>3.8425652178999998</c:v>
                </c:pt>
                <c:pt idx="40">
                  <c:v>3.9109130439999999</c:v>
                </c:pt>
                <c:pt idx="41">
                  <c:v>3.9792608700999996</c:v>
                </c:pt>
                <c:pt idx="42">
                  <c:v>4.0476086961999993</c:v>
                </c:pt>
                <c:pt idx="43">
                  <c:v>4.1159565222999994</c:v>
                </c:pt>
                <c:pt idx="44">
                  <c:v>4.1843043483999995</c:v>
                </c:pt>
                <c:pt idx="45">
                  <c:v>4.2526521744999997</c:v>
                </c:pt>
                <c:pt idx="46">
                  <c:v>4.3210000005999998</c:v>
                </c:pt>
                <c:pt idx="47">
                  <c:v>4.3893478266999999</c:v>
                </c:pt>
                <c:pt idx="48">
                  <c:v>4.4576956528</c:v>
                </c:pt>
                <c:pt idx="49">
                  <c:v>4.5260434789000001</c:v>
                </c:pt>
                <c:pt idx="50">
                  <c:v>4.5943913050000003</c:v>
                </c:pt>
                <c:pt idx="51">
                  <c:v>4.6627391311000004</c:v>
                </c:pt>
                <c:pt idx="52">
                  <c:v>4.7310869571999996</c:v>
                </c:pt>
                <c:pt idx="53">
                  <c:v>4.7994347832999997</c:v>
                </c:pt>
                <c:pt idx="54">
                  <c:v>4.8677826093999998</c:v>
                </c:pt>
                <c:pt idx="55">
                  <c:v>4.9361304355</c:v>
                </c:pt>
                <c:pt idx="56">
                  <c:v>5.0044782615999992</c:v>
                </c:pt>
                <c:pt idx="57">
                  <c:v>5.0728260876999993</c:v>
                </c:pt>
                <c:pt idx="58">
                  <c:v>5.1411739137999994</c:v>
                </c:pt>
                <c:pt idx="59">
                  <c:v>5.2095217398999996</c:v>
                </c:pt>
                <c:pt idx="60">
                  <c:v>5.2778695659999997</c:v>
                </c:pt>
                <c:pt idx="61">
                  <c:v>5.3462173920999998</c:v>
                </c:pt>
                <c:pt idx="62">
                  <c:v>5.4145652181999999</c:v>
                </c:pt>
                <c:pt idx="63">
                  <c:v>5.4829130443</c:v>
                </c:pt>
                <c:pt idx="64">
                  <c:v>5.5512608704000002</c:v>
                </c:pt>
                <c:pt idx="65">
                  <c:v>5.6196086965000003</c:v>
                </c:pt>
                <c:pt idx="66">
                  <c:v>5.6879565226000004</c:v>
                </c:pt>
                <c:pt idx="67">
                  <c:v>5.7563043487000005</c:v>
                </c:pt>
                <c:pt idx="68">
                  <c:v>5.8246521747999989</c:v>
                </c:pt>
                <c:pt idx="69">
                  <c:v>5.893000000899999</c:v>
                </c:pt>
              </c:numCache>
            </c:numRef>
          </c:xVal>
          <c:yVal>
            <c:numRef>
              <c:f>'9PFASvsTOC south'!ydata2</c:f>
              <c:numCache>
                <c:formatCode>General</c:formatCode>
                <c:ptCount val="70"/>
                <c:pt idx="0">
                  <c:v>-0.49596194726065068</c:v>
                </c:pt>
                <c:pt idx="1">
                  <c:v>-0.42297279879680438</c:v>
                </c:pt>
                <c:pt idx="2">
                  <c:v>-0.35154312470628923</c:v>
                </c:pt>
                <c:pt idx="3">
                  <c:v>-0.28179878195144914</c:v>
                </c:pt>
                <c:pt idx="4">
                  <c:v>-0.21387555215986831</c:v>
                </c:pt>
                <c:pt idx="5">
                  <c:v>-0.14791942351112608</c:v>
                </c:pt>
                <c:pt idx="6">
                  <c:v>-8.4086696686700435E-2</c:v>
                </c:pt>
                <c:pt idx="7">
                  <c:v>-2.2543853386864487E-2</c:v>
                </c:pt>
                <c:pt idx="8">
                  <c:v>3.6532883210880662E-2</c:v>
                </c:pt>
                <c:pt idx="9">
                  <c:v>9.2958373609373757E-2</c:v>
                </c:pt>
                <c:pt idx="10">
                  <c:v>0.14653985303485451</c:v>
                </c:pt>
                <c:pt idx="11">
                  <c:v>0.19707876459214124</c:v>
                </c:pt>
                <c:pt idx="12">
                  <c:v>0.24437319711320948</c:v>
                </c:pt>
                <c:pt idx="13">
                  <c:v>0.28822096430112665</c:v>
                </c:pt>
                <c:pt idx="14">
                  <c:v>0.32842332154148246</c:v>
                </c:pt>
                <c:pt idx="15">
                  <c:v>0.36478926210809437</c:v>
                </c:pt>
                <c:pt idx="16">
                  <c:v>0.39714026802994873</c:v>
                </c:pt>
                <c:pt idx="17">
                  <c:v>0.42531531875912076</c:v>
                </c:pt>
                <c:pt idx="18">
                  <c:v>0.44917589278771164</c:v>
                </c:pt>
                <c:pt idx="19">
                  <c:v>0.46861064598033142</c:v>
                </c:pt>
                <c:pt idx="20">
                  <c:v>0.48353942849739373</c:v>
                </c:pt>
                <c:pt idx="21">
                  <c:v>0.49391631980731487</c:v>
                </c:pt>
                <c:pt idx="22">
                  <c:v>0.4997314221921163</c:v>
                </c:pt>
                <c:pt idx="23">
                  <c:v>0.50101125256317802</c:v>
                </c:pt>
                <c:pt idx="24">
                  <c:v>0.49781769693748124</c:v>
                </c:pt>
                <c:pt idx="25">
                  <c:v>0.49024562218140821</c:v>
                </c:pt>
                <c:pt idx="26">
                  <c:v>0.47841935480204079</c:v>
                </c:pt>
                <c:pt idx="27">
                  <c:v>0.46248831953067837</c:v>
                </c:pt>
                <c:pt idx="28">
                  <c:v>0.44262217158986661</c:v>
                </c:pt>
                <c:pt idx="29">
                  <c:v>0.41900575515952032</c:v>
                </c:pt>
                <c:pt idx="30">
                  <c:v>0.39183418367285738</c:v>
                </c:pt>
                <c:pt idx="31">
                  <c:v>0.36130827694942758</c:v>
                </c:pt>
                <c:pt idx="32">
                  <c:v>0.32763051886334393</c:v>
                </c:pt>
                <c:pt idx="33">
                  <c:v>0.29100162870620849</c:v>
                </c:pt>
                <c:pt idx="34">
                  <c:v>0.2516177778140527</c:v>
                </c:pt>
                <c:pt idx="35">
                  <c:v>0.20966843484537812</c:v>
                </c:pt>
                <c:pt idx="36">
                  <c:v>0.16533478953838587</c:v>
                </c:pt>
                <c:pt idx="37">
                  <c:v>0.11878868474653581</c:v>
                </c:pt>
                <c:pt idx="38">
                  <c:v>7.0191977659335603E-2</c:v>
                </c:pt>
                <c:pt idx="39">
                  <c:v>1.9696250504875223E-2</c:v>
                </c:pt>
                <c:pt idx="40">
                  <c:v>-3.2557204040155607E-2</c:v>
                </c:pt>
                <c:pt idx="41">
                  <c:v>-8.6437189352345012E-2</c:v>
                </c:pt>
                <c:pt idx="42">
                  <c:v>-0.14182226028298217</c:v>
                </c:pt>
                <c:pt idx="43">
                  <c:v>-0.19860027467418151</c:v>
                </c:pt>
                <c:pt idx="44">
                  <c:v>-0.25666787887480513</c:v>
                </c:pt>
                <c:pt idx="45">
                  <c:v>-0.31592995688683878</c:v>
                </c:pt>
                <c:pt idx="46">
                  <c:v>-0.37629906567875659</c:v>
                </c:pt>
                <c:pt idx="47">
                  <c:v>-0.43769487330965973</c:v>
                </c:pt>
                <c:pt idx="48">
                  <c:v>-0.50004361174014411</c:v>
                </c:pt>
                <c:pt idx="49">
                  <c:v>-0.56327755243581512</c:v>
                </c:pt>
                <c:pt idx="50">
                  <c:v>-0.62733450995098572</c:v>
                </c:pt>
                <c:pt idx="51">
                  <c:v>-0.69215737646758457</c:v>
                </c:pt>
                <c:pt idx="52">
                  <c:v>-0.75769368862306985</c:v>
                </c:pt>
                <c:pt idx="53">
                  <c:v>-0.82389522677335059</c:v>
                </c:pt>
                <c:pt idx="54">
                  <c:v>-0.89071764600236536</c:v>
                </c:pt>
                <c:pt idx="55">
                  <c:v>-0.9581201376267896</c:v>
                </c:pt>
                <c:pt idx="56">
                  <c:v>-1.026065119585843</c:v>
                </c:pt>
                <c:pt idx="57">
                  <c:v>-1.0945179538995942</c:v>
                </c:pt>
                <c:pt idx="58">
                  <c:v>-1.1634466892833397</c:v>
                </c:pt>
                <c:pt idx="59">
                  <c:v>-1.2328218269887667</c:v>
                </c:pt>
                <c:pt idx="60">
                  <c:v>-1.3026161079804446</c:v>
                </c:pt>
                <c:pt idx="61">
                  <c:v>-1.3728043196305801</c:v>
                </c:pt>
                <c:pt idx="62">
                  <c:v>-1.443363120212378</c:v>
                </c:pt>
                <c:pt idx="63">
                  <c:v>-1.5142708795828677</c:v>
                </c:pt>
                <c:pt idx="64">
                  <c:v>-1.5855075345625682</c:v>
                </c:pt>
                <c:pt idx="65">
                  <c:v>-1.6570544576369151</c:v>
                </c:pt>
                <c:pt idx="66">
                  <c:v>-1.7288943377194057</c:v>
                </c:pt>
                <c:pt idx="67">
                  <c:v>-1.8010110718267978</c:v>
                </c:pt>
                <c:pt idx="68">
                  <c:v>-1.8733896666208971</c:v>
                </c:pt>
                <c:pt idx="69">
                  <c:v>-1.946016148868841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8B-4CAD-92D7-B20C57FCE2C6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'9PFASvsTOC south'!xdata3</c:f>
              <c:numCache>
                <c:formatCode>General</c:formatCode>
                <c:ptCount val="70"/>
                <c:pt idx="0">
                  <c:v>1.177</c:v>
                </c:pt>
                <c:pt idx="1">
                  <c:v>1.2453478260999999</c:v>
                </c:pt>
                <c:pt idx="2">
                  <c:v>1.3136956522000001</c:v>
                </c:pt>
                <c:pt idx="3">
                  <c:v>1.3820434783</c:v>
                </c:pt>
                <c:pt idx="4">
                  <c:v>1.4503913044000001</c:v>
                </c:pt>
                <c:pt idx="5">
                  <c:v>1.5187391305</c:v>
                </c:pt>
                <c:pt idx="6">
                  <c:v>1.5870869565999999</c:v>
                </c:pt>
                <c:pt idx="7">
                  <c:v>1.6554347827</c:v>
                </c:pt>
                <c:pt idx="8">
                  <c:v>1.7237826088000001</c:v>
                </c:pt>
                <c:pt idx="9">
                  <c:v>1.7921304349</c:v>
                </c:pt>
                <c:pt idx="10">
                  <c:v>1.8604782609999999</c:v>
                </c:pt>
                <c:pt idx="11">
                  <c:v>1.9288260871</c:v>
                </c:pt>
                <c:pt idx="12">
                  <c:v>1.9971739131999999</c:v>
                </c:pt>
                <c:pt idx="13">
                  <c:v>2.0655217392999998</c:v>
                </c:pt>
                <c:pt idx="14">
                  <c:v>2.1338695653999999</c:v>
                </c:pt>
                <c:pt idx="15">
                  <c:v>2.2022173915000001</c:v>
                </c:pt>
                <c:pt idx="16">
                  <c:v>2.2705652175999997</c:v>
                </c:pt>
                <c:pt idx="17">
                  <c:v>2.3389130436999999</c:v>
                </c:pt>
                <c:pt idx="18">
                  <c:v>2.4072608698</c:v>
                </c:pt>
                <c:pt idx="19">
                  <c:v>2.4756086959000001</c:v>
                </c:pt>
                <c:pt idx="20">
                  <c:v>2.5439565220000002</c:v>
                </c:pt>
                <c:pt idx="21">
                  <c:v>2.6123043480999999</c:v>
                </c:pt>
                <c:pt idx="22">
                  <c:v>2.6806521742</c:v>
                </c:pt>
                <c:pt idx="23">
                  <c:v>2.7490000002999997</c:v>
                </c:pt>
                <c:pt idx="24">
                  <c:v>2.8173478263999998</c:v>
                </c:pt>
                <c:pt idx="25">
                  <c:v>2.8856956524999999</c:v>
                </c:pt>
                <c:pt idx="26">
                  <c:v>2.9540434786</c:v>
                </c:pt>
                <c:pt idx="27">
                  <c:v>3.0223913047000002</c:v>
                </c:pt>
                <c:pt idx="28">
                  <c:v>3.0907391307999998</c:v>
                </c:pt>
                <c:pt idx="29">
                  <c:v>3.1590869569</c:v>
                </c:pt>
                <c:pt idx="30">
                  <c:v>3.2274347830000001</c:v>
                </c:pt>
                <c:pt idx="31">
                  <c:v>3.2957826090999998</c:v>
                </c:pt>
                <c:pt idx="32">
                  <c:v>3.3641304351999999</c:v>
                </c:pt>
                <c:pt idx="33">
                  <c:v>3.4324782613</c:v>
                </c:pt>
                <c:pt idx="34">
                  <c:v>3.5008260873999997</c:v>
                </c:pt>
                <c:pt idx="35">
                  <c:v>3.5691739134999998</c:v>
                </c:pt>
                <c:pt idx="36">
                  <c:v>3.6375217395999999</c:v>
                </c:pt>
                <c:pt idx="37">
                  <c:v>3.7058695657</c:v>
                </c:pt>
                <c:pt idx="38">
                  <c:v>3.7742173917999997</c:v>
                </c:pt>
                <c:pt idx="39">
                  <c:v>3.8425652178999998</c:v>
                </c:pt>
                <c:pt idx="40">
                  <c:v>3.9109130439999999</c:v>
                </c:pt>
                <c:pt idx="41">
                  <c:v>3.9792608700999996</c:v>
                </c:pt>
                <c:pt idx="42">
                  <c:v>4.0476086961999993</c:v>
                </c:pt>
                <c:pt idx="43">
                  <c:v>4.1159565222999994</c:v>
                </c:pt>
                <c:pt idx="44">
                  <c:v>4.1843043483999995</c:v>
                </c:pt>
                <c:pt idx="45">
                  <c:v>4.2526521744999997</c:v>
                </c:pt>
                <c:pt idx="46">
                  <c:v>4.3210000005999998</c:v>
                </c:pt>
                <c:pt idx="47">
                  <c:v>4.3893478266999999</c:v>
                </c:pt>
                <c:pt idx="48">
                  <c:v>4.4576956528</c:v>
                </c:pt>
                <c:pt idx="49">
                  <c:v>4.5260434789000001</c:v>
                </c:pt>
                <c:pt idx="50">
                  <c:v>4.5943913050000003</c:v>
                </c:pt>
                <c:pt idx="51">
                  <c:v>4.6627391311000004</c:v>
                </c:pt>
                <c:pt idx="52">
                  <c:v>4.7310869571999996</c:v>
                </c:pt>
                <c:pt idx="53">
                  <c:v>4.7994347832999997</c:v>
                </c:pt>
                <c:pt idx="54">
                  <c:v>4.8677826093999998</c:v>
                </c:pt>
                <c:pt idx="55">
                  <c:v>4.9361304355</c:v>
                </c:pt>
                <c:pt idx="56">
                  <c:v>5.0044782615999992</c:v>
                </c:pt>
                <c:pt idx="57">
                  <c:v>5.0728260876999993</c:v>
                </c:pt>
                <c:pt idx="58">
                  <c:v>5.1411739137999994</c:v>
                </c:pt>
                <c:pt idx="59">
                  <c:v>5.2095217398999996</c:v>
                </c:pt>
                <c:pt idx="60">
                  <c:v>5.2778695659999997</c:v>
                </c:pt>
                <c:pt idx="61">
                  <c:v>5.3462173920999998</c:v>
                </c:pt>
                <c:pt idx="62">
                  <c:v>5.4145652181999999</c:v>
                </c:pt>
                <c:pt idx="63">
                  <c:v>5.4829130443</c:v>
                </c:pt>
                <c:pt idx="64">
                  <c:v>5.5512608704000002</c:v>
                </c:pt>
                <c:pt idx="65">
                  <c:v>5.6196086965000003</c:v>
                </c:pt>
                <c:pt idx="66">
                  <c:v>5.6879565226000004</c:v>
                </c:pt>
                <c:pt idx="67">
                  <c:v>5.7563043487000005</c:v>
                </c:pt>
                <c:pt idx="68">
                  <c:v>5.8246521747999989</c:v>
                </c:pt>
                <c:pt idx="69">
                  <c:v>5.893000000899999</c:v>
                </c:pt>
              </c:numCache>
            </c:numRef>
          </c:xVal>
          <c:yVal>
            <c:numRef>
              <c:f>'9PFASvsTOC south'!ydata4</c:f>
              <c:numCache>
                <c:formatCode>General</c:formatCode>
                <c:ptCount val="70"/>
                <c:pt idx="0">
                  <c:v>4.5086484858305989</c:v>
                </c:pt>
                <c:pt idx="1">
                  <c:v>4.4539376623251181</c:v>
                </c:pt>
                <c:pt idx="2">
                  <c:v>4.4007863131929676</c:v>
                </c:pt>
                <c:pt idx="3">
                  <c:v>4.3493202953964936</c:v>
                </c:pt>
                <c:pt idx="4">
                  <c:v>4.2996753905632783</c:v>
                </c:pt>
                <c:pt idx="5">
                  <c:v>4.2519975868728999</c:v>
                </c:pt>
                <c:pt idx="6">
                  <c:v>4.2064431850068402</c:v>
                </c:pt>
                <c:pt idx="7">
                  <c:v>4.1631786666653703</c:v>
                </c:pt>
                <c:pt idx="8">
                  <c:v>4.1223802550259894</c:v>
                </c:pt>
                <c:pt idx="9">
                  <c:v>4.0842330895858616</c:v>
                </c:pt>
                <c:pt idx="10">
                  <c:v>4.0489299351187462</c:v>
                </c:pt>
                <c:pt idx="11">
                  <c:v>4.0166693485198248</c:v>
                </c:pt>
                <c:pt idx="12">
                  <c:v>3.9876532409571217</c:v>
                </c:pt>
                <c:pt idx="13">
                  <c:v>3.9620837987275701</c:v>
                </c:pt>
                <c:pt idx="14">
                  <c:v>3.9401597664455794</c:v>
                </c:pt>
                <c:pt idx="15">
                  <c:v>3.9220721508373328</c:v>
                </c:pt>
                <c:pt idx="16">
                  <c:v>3.9079994698738432</c:v>
                </c:pt>
                <c:pt idx="17">
                  <c:v>3.8981027441030367</c:v>
                </c:pt>
                <c:pt idx="18">
                  <c:v>3.8925204950328114</c:v>
                </c:pt>
                <c:pt idx="19">
                  <c:v>3.8913640667985572</c:v>
                </c:pt>
                <c:pt idx="20">
                  <c:v>3.8947136092398598</c:v>
                </c:pt>
                <c:pt idx="21">
                  <c:v>3.902615042888304</c:v>
                </c:pt>
                <c:pt idx="22">
                  <c:v>3.9150782654618679</c:v>
                </c:pt>
                <c:pt idx="23">
                  <c:v>3.9320767600491711</c:v>
                </c:pt>
                <c:pt idx="24">
                  <c:v>3.9535486406332332</c:v>
                </c:pt>
                <c:pt idx="25">
                  <c:v>3.9793990403476718</c:v>
                </c:pt>
                <c:pt idx="26">
                  <c:v>4.0095036326854041</c:v>
                </c:pt>
                <c:pt idx="27">
                  <c:v>4.0437129929151325</c:v>
                </c:pt>
                <c:pt idx="28">
                  <c:v>4.0818574658143083</c:v>
                </c:pt>
                <c:pt idx="29">
                  <c:v>4.1237522072030206</c:v>
                </c:pt>
                <c:pt idx="30">
                  <c:v>4.1692021036480487</c:v>
                </c:pt>
                <c:pt idx="31">
                  <c:v>4.2180063353298429</c:v>
                </c:pt>
                <c:pt idx="32">
                  <c:v>4.269962418374293</c:v>
                </c:pt>
                <c:pt idx="33">
                  <c:v>4.3248696334897936</c:v>
                </c:pt>
                <c:pt idx="34">
                  <c:v>4.3825318093403141</c:v>
                </c:pt>
                <c:pt idx="35">
                  <c:v>4.4427594772673542</c:v>
                </c:pt>
                <c:pt idx="36">
                  <c:v>4.5053714475327116</c:v>
                </c:pt>
                <c:pt idx="37">
                  <c:v>4.5701958772829272</c:v>
                </c:pt>
                <c:pt idx="38">
                  <c:v>4.637070909328493</c:v>
                </c:pt>
                <c:pt idx="39">
                  <c:v>4.7058449614413185</c:v>
                </c:pt>
                <c:pt idx="40">
                  <c:v>4.7763767409447144</c:v>
                </c:pt>
                <c:pt idx="41">
                  <c:v>4.8485350512152685</c:v>
                </c:pt>
                <c:pt idx="42">
                  <c:v>4.9221984471042717</c:v>
                </c:pt>
                <c:pt idx="43">
                  <c:v>4.9972547864538353</c:v>
                </c:pt>
                <c:pt idx="44">
                  <c:v>5.0736007156128249</c:v>
                </c:pt>
                <c:pt idx="45">
                  <c:v>5.1511411185832241</c:v>
                </c:pt>
                <c:pt idx="46">
                  <c:v>5.2297885523335061</c:v>
                </c:pt>
                <c:pt idx="47">
                  <c:v>5.3094626849227753</c:v>
                </c:pt>
                <c:pt idx="48">
                  <c:v>5.3900897483116257</c:v>
                </c:pt>
                <c:pt idx="49">
                  <c:v>5.4716020139656614</c:v>
                </c:pt>
                <c:pt idx="50">
                  <c:v>5.5539372964391971</c:v>
                </c:pt>
                <c:pt idx="51">
                  <c:v>5.6370384879141611</c:v>
                </c:pt>
                <c:pt idx="52">
                  <c:v>5.720853125028011</c:v>
                </c:pt>
                <c:pt idx="53">
                  <c:v>5.8053329881366578</c:v>
                </c:pt>
                <c:pt idx="54">
                  <c:v>5.8904337323240377</c:v>
                </c:pt>
                <c:pt idx="55">
                  <c:v>5.9761145489068266</c:v>
                </c:pt>
                <c:pt idx="56">
                  <c:v>6.0623378558242464</c:v>
                </c:pt>
                <c:pt idx="57">
                  <c:v>6.1490690150963623</c:v>
                </c:pt>
                <c:pt idx="58">
                  <c:v>6.2362760754384734</c:v>
                </c:pt>
                <c:pt idx="59">
                  <c:v>6.3239295381022655</c:v>
                </c:pt>
                <c:pt idx="60">
                  <c:v>6.4120021440523089</c:v>
                </c:pt>
                <c:pt idx="61">
                  <c:v>6.5004686806608092</c:v>
                </c:pt>
                <c:pt idx="62">
                  <c:v>6.5893058062009722</c:v>
                </c:pt>
                <c:pt idx="63">
                  <c:v>6.6784918905298278</c:v>
                </c:pt>
                <c:pt idx="64">
                  <c:v>6.7680068704678931</c:v>
                </c:pt>
                <c:pt idx="65">
                  <c:v>6.857832118500605</c:v>
                </c:pt>
                <c:pt idx="66">
                  <c:v>6.9479503235414617</c:v>
                </c:pt>
                <c:pt idx="67">
                  <c:v>7.0383453826072184</c:v>
                </c:pt>
                <c:pt idx="68">
                  <c:v>7.1290023023596838</c:v>
                </c:pt>
                <c:pt idx="69">
                  <c:v>7.2199071095659928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8B-4CAD-92D7-B20C57FCE2C6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south'!xdata5</c:f>
              <c:numCache>
                <c:formatCode>General</c:formatCode>
                <c:ptCount val="100"/>
                <c:pt idx="0">
                  <c:v>1.177</c:v>
                </c:pt>
                <c:pt idx="1">
                  <c:v>1.2246363635999999</c:v>
                </c:pt>
                <c:pt idx="2">
                  <c:v>1.2722727272000001</c:v>
                </c:pt>
                <c:pt idx="3">
                  <c:v>1.3199090908</c:v>
                </c:pt>
                <c:pt idx="4">
                  <c:v>1.3675454544000001</c:v>
                </c:pt>
                <c:pt idx="5">
                  <c:v>1.415181818</c:v>
                </c:pt>
                <c:pt idx="6">
                  <c:v>1.4628181816000001</c:v>
                </c:pt>
                <c:pt idx="7">
                  <c:v>1.5104545452</c:v>
                </c:pt>
                <c:pt idx="8">
                  <c:v>1.5580909088000001</c:v>
                </c:pt>
                <c:pt idx="9">
                  <c:v>1.6057272724</c:v>
                </c:pt>
                <c:pt idx="10">
                  <c:v>1.6533636360000001</c:v>
                </c:pt>
                <c:pt idx="11">
                  <c:v>1.7009999996</c:v>
                </c:pt>
                <c:pt idx="12">
                  <c:v>1.7486363632000002</c:v>
                </c:pt>
                <c:pt idx="13">
                  <c:v>1.7962727268000001</c:v>
                </c:pt>
                <c:pt idx="14">
                  <c:v>1.8439090904</c:v>
                </c:pt>
                <c:pt idx="15">
                  <c:v>1.8915454540000001</c:v>
                </c:pt>
                <c:pt idx="16">
                  <c:v>1.9391818176000002</c:v>
                </c:pt>
                <c:pt idx="17">
                  <c:v>1.9868181812000001</c:v>
                </c:pt>
                <c:pt idx="18">
                  <c:v>2.0344545448</c:v>
                </c:pt>
                <c:pt idx="19">
                  <c:v>2.0820909084000001</c:v>
                </c:pt>
                <c:pt idx="20">
                  <c:v>2.1297272720000002</c:v>
                </c:pt>
                <c:pt idx="21">
                  <c:v>2.1773636355999999</c:v>
                </c:pt>
                <c:pt idx="22">
                  <c:v>2.2249999992</c:v>
                </c:pt>
                <c:pt idx="23">
                  <c:v>2.2726363628000001</c:v>
                </c:pt>
                <c:pt idx="24">
                  <c:v>2.3202727263999998</c:v>
                </c:pt>
                <c:pt idx="25">
                  <c:v>2.3679090900000004</c:v>
                </c:pt>
                <c:pt idx="26">
                  <c:v>2.4155454536000001</c:v>
                </c:pt>
                <c:pt idx="27">
                  <c:v>2.4631818172000002</c:v>
                </c:pt>
                <c:pt idx="28">
                  <c:v>2.5108181808000003</c:v>
                </c:pt>
                <c:pt idx="29">
                  <c:v>2.5584545444</c:v>
                </c:pt>
                <c:pt idx="30">
                  <c:v>2.6060909080000001</c:v>
                </c:pt>
                <c:pt idx="31">
                  <c:v>2.6537272716000002</c:v>
                </c:pt>
                <c:pt idx="32">
                  <c:v>2.7013636351999999</c:v>
                </c:pt>
                <c:pt idx="33">
                  <c:v>2.7489999988</c:v>
                </c:pt>
                <c:pt idx="34">
                  <c:v>2.7966363624000001</c:v>
                </c:pt>
                <c:pt idx="35">
                  <c:v>2.8442727259999998</c:v>
                </c:pt>
                <c:pt idx="36">
                  <c:v>2.8919090896000004</c:v>
                </c:pt>
                <c:pt idx="37">
                  <c:v>2.9395454532</c:v>
                </c:pt>
                <c:pt idx="38">
                  <c:v>2.9871818168000002</c:v>
                </c:pt>
                <c:pt idx="39">
                  <c:v>3.0348181804000003</c:v>
                </c:pt>
                <c:pt idx="40">
                  <c:v>3.082454544</c:v>
                </c:pt>
                <c:pt idx="41">
                  <c:v>3.1300909076000001</c:v>
                </c:pt>
                <c:pt idx="42">
                  <c:v>3.1777272712000002</c:v>
                </c:pt>
                <c:pt idx="43">
                  <c:v>3.2253636348000003</c:v>
                </c:pt>
                <c:pt idx="44">
                  <c:v>3.2729999984</c:v>
                </c:pt>
                <c:pt idx="45">
                  <c:v>3.3206363620000001</c:v>
                </c:pt>
                <c:pt idx="46">
                  <c:v>3.3682727256000002</c:v>
                </c:pt>
                <c:pt idx="47">
                  <c:v>3.4159090892000004</c:v>
                </c:pt>
                <c:pt idx="48">
                  <c:v>3.4635454528</c:v>
                </c:pt>
                <c:pt idx="49">
                  <c:v>3.5111818164000002</c:v>
                </c:pt>
                <c:pt idx="50">
                  <c:v>3.5588181800000003</c:v>
                </c:pt>
                <c:pt idx="51">
                  <c:v>3.6064545436</c:v>
                </c:pt>
                <c:pt idx="52">
                  <c:v>3.6540909072000001</c:v>
                </c:pt>
                <c:pt idx="53">
                  <c:v>3.7017272708000002</c:v>
                </c:pt>
                <c:pt idx="54">
                  <c:v>3.7493636344000003</c:v>
                </c:pt>
                <c:pt idx="55">
                  <c:v>3.796999998</c:v>
                </c:pt>
                <c:pt idx="56">
                  <c:v>3.8446363616000001</c:v>
                </c:pt>
                <c:pt idx="57">
                  <c:v>3.8922727252000002</c:v>
                </c:pt>
                <c:pt idx="58">
                  <c:v>3.9399090888000003</c:v>
                </c:pt>
                <c:pt idx="59">
                  <c:v>3.9875454524</c:v>
                </c:pt>
                <c:pt idx="60">
                  <c:v>4.0351818159999997</c:v>
                </c:pt>
                <c:pt idx="61">
                  <c:v>4.0828181796000003</c:v>
                </c:pt>
                <c:pt idx="62">
                  <c:v>4.1304545432000008</c:v>
                </c:pt>
                <c:pt idx="63">
                  <c:v>4.1780909067999996</c:v>
                </c:pt>
                <c:pt idx="64">
                  <c:v>4.2257272704000002</c:v>
                </c:pt>
                <c:pt idx="65">
                  <c:v>4.2733636340000007</c:v>
                </c:pt>
                <c:pt idx="66">
                  <c:v>4.3209999975999995</c:v>
                </c:pt>
                <c:pt idx="67">
                  <c:v>4.3686363612000001</c:v>
                </c:pt>
                <c:pt idx="68">
                  <c:v>4.4162727248000007</c:v>
                </c:pt>
                <c:pt idx="69">
                  <c:v>4.4639090884000003</c:v>
                </c:pt>
                <c:pt idx="70">
                  <c:v>4.511545452</c:v>
                </c:pt>
                <c:pt idx="71">
                  <c:v>4.5591818156000006</c:v>
                </c:pt>
                <c:pt idx="72">
                  <c:v>4.6068181792000003</c:v>
                </c:pt>
                <c:pt idx="73">
                  <c:v>4.6544545427999999</c:v>
                </c:pt>
                <c:pt idx="74">
                  <c:v>4.7020909064000005</c:v>
                </c:pt>
                <c:pt idx="75">
                  <c:v>4.7497272700000002</c:v>
                </c:pt>
                <c:pt idx="76">
                  <c:v>4.7973636335999998</c:v>
                </c:pt>
                <c:pt idx="77">
                  <c:v>4.8449999972000004</c:v>
                </c:pt>
                <c:pt idx="78">
                  <c:v>4.8926363608000001</c:v>
                </c:pt>
                <c:pt idx="79">
                  <c:v>4.9402727243999998</c:v>
                </c:pt>
                <c:pt idx="80">
                  <c:v>4.9879090880000003</c:v>
                </c:pt>
                <c:pt idx="81">
                  <c:v>5.0355454516</c:v>
                </c:pt>
                <c:pt idx="82">
                  <c:v>5.0831818151999997</c:v>
                </c:pt>
                <c:pt idx="83">
                  <c:v>5.1308181788000002</c:v>
                </c:pt>
                <c:pt idx="84">
                  <c:v>5.1784545424000008</c:v>
                </c:pt>
                <c:pt idx="85">
                  <c:v>5.2260909059999996</c:v>
                </c:pt>
                <c:pt idx="86">
                  <c:v>5.2737272696000002</c:v>
                </c:pt>
                <c:pt idx="87">
                  <c:v>5.3213636332000007</c:v>
                </c:pt>
                <c:pt idx="88">
                  <c:v>5.3689999967999995</c:v>
                </c:pt>
                <c:pt idx="89">
                  <c:v>5.4166363604000001</c:v>
                </c:pt>
                <c:pt idx="90">
                  <c:v>5.4642727240000006</c:v>
                </c:pt>
                <c:pt idx="91">
                  <c:v>5.5119090875999994</c:v>
                </c:pt>
                <c:pt idx="92">
                  <c:v>5.5595454512</c:v>
                </c:pt>
                <c:pt idx="93">
                  <c:v>5.6071818148000006</c:v>
                </c:pt>
                <c:pt idx="94">
                  <c:v>5.6548181784000011</c:v>
                </c:pt>
                <c:pt idx="95">
                  <c:v>5.7024545419999999</c:v>
                </c:pt>
                <c:pt idx="96">
                  <c:v>5.7500909056000005</c:v>
                </c:pt>
                <c:pt idx="97">
                  <c:v>5.797727269200001</c:v>
                </c:pt>
                <c:pt idx="98">
                  <c:v>5.8453636327999998</c:v>
                </c:pt>
                <c:pt idx="99">
                  <c:v>5.8929999964000004</c:v>
                </c:pt>
              </c:numCache>
            </c:numRef>
          </c:xVal>
          <c:yVal>
            <c:numRef>
              <c:f>'9PFASvsTOC south'!ydata6</c:f>
              <c:numCache>
                <c:formatCode>General</c:formatCode>
                <c:ptCount val="100"/>
                <c:pt idx="0">
                  <c:v>-2.8606812763473641</c:v>
                </c:pt>
                <c:pt idx="1">
                  <c:v>-2.8315014207740963</c:v>
                </c:pt>
                <c:pt idx="2">
                  <c:v>-2.802997572448084</c:v>
                </c:pt>
                <c:pt idx="3">
                  <c:v>-2.7751790819180071</c:v>
                </c:pt>
                <c:pt idx="4">
                  <c:v>-2.7480551754228109</c:v>
                </c:pt>
                <c:pt idx="5">
                  <c:v>-2.7216349387179859</c:v>
                </c:pt>
                <c:pt idx="6">
                  <c:v>-2.6959273006020212</c:v>
                </c:pt>
                <c:pt idx="7">
                  <c:v>-2.6709410161950271</c:v>
                </c:pt>
                <c:pt idx="8">
                  <c:v>-2.6466846500259695</c:v>
                </c:pt>
                <c:pt idx="9">
                  <c:v>-2.6231665589892068</c:v>
                </c:pt>
                <c:pt idx="10">
                  <c:v>-2.6003948752350787</c:v>
                </c:pt>
                <c:pt idx="11">
                  <c:v>-2.5783774890629667</c:v>
                </c:pt>
                <c:pt idx="12">
                  <c:v>-2.5571220318886865</c:v>
                </c:pt>
                <c:pt idx="13">
                  <c:v>-2.5366358593609659</c:v>
                </c:pt>
                <c:pt idx="14">
                  <c:v>-2.5169260347042974</c:v>
                </c:pt>
                <c:pt idx="15">
                  <c:v>-2.4979993123673765</c:v>
                </c:pt>
                <c:pt idx="16">
                  <c:v>-2.4798621220576882</c:v>
                </c:pt>
                <c:pt idx="17">
                  <c:v>-2.4625205532435808</c:v>
                </c:pt>
                <c:pt idx="18">
                  <c:v>-2.445980340205189</c:v>
                </c:pt>
                <c:pt idx="19">
                  <c:v>-2.430246847714931</c:v>
                </c:pt>
                <c:pt idx="20">
                  <c:v>-2.4153250574269562</c:v>
                </c:pt>
                <c:pt idx="21">
                  <c:v>-2.4012195550527569</c:v>
                </c:pt>
                <c:pt idx="22">
                  <c:v>-2.3879345183973126</c:v>
                </c:pt>
                <c:pt idx="23">
                  <c:v>-2.3754737063265123</c:v>
                </c:pt>
                <c:pt idx="24">
                  <c:v>-2.3638404487322515</c:v>
                </c:pt>
                <c:pt idx="25">
                  <c:v>-2.3530376375565329</c:v>
                </c:pt>
                <c:pt idx="26">
                  <c:v>-2.3430677189302234</c:v>
                </c:pt>
                <c:pt idx="27">
                  <c:v>-2.3339326864757681</c:v>
                </c:pt>
                <c:pt idx="28">
                  <c:v>-2.3256340758163061</c:v>
                </c:pt>
                <c:pt idx="29">
                  <c:v>-2.3181729603262768</c:v>
                </c:pt>
                <c:pt idx="30">
                  <c:v>-2.3115499481508448</c:v>
                </c:pt>
                <c:pt idx="31">
                  <c:v>-2.3057651805134194</c:v>
                </c:pt>
                <c:pt idx="32">
                  <c:v>-2.3008183313222328</c:v>
                </c:pt>
                <c:pt idx="33">
                  <c:v>-2.2967086080785455</c:v>
                </c:pt>
                <c:pt idx="34">
                  <c:v>-2.2934347540805664</c:v>
                </c:pt>
                <c:pt idx="35">
                  <c:v>-2.2909950519088249</c:v>
                </c:pt>
                <c:pt idx="36">
                  <c:v>-2.2893873281704975</c:v>
                </c:pt>
                <c:pt idx="37">
                  <c:v>-2.288608959472251</c:v>
                </c:pt>
                <c:pt idx="38">
                  <c:v>-2.2886568795835429</c:v>
                </c:pt>
                <c:pt idx="39">
                  <c:v>-2.2895275877451615</c:v>
                </c:pt>
                <c:pt idx="40">
                  <c:v>-2.2912171580711331</c:v>
                </c:pt>
                <c:pt idx="41">
                  <c:v>-2.2937212499860102</c:v>
                </c:pt>
                <c:pt idx="42">
                  <c:v>-2.2970351196341241</c:v>
                </c:pt>
                <c:pt idx="43">
                  <c:v>-2.3011536321926118</c:v>
                </c:pt>
                <c:pt idx="44">
                  <c:v>-2.3060712750159302</c:v>
                </c:pt>
                <c:pt idx="45">
                  <c:v>-2.3117821715362949</c:v>
                </c:pt>
                <c:pt idx="46">
                  <c:v>-2.3182800958418683</c:v>
                </c:pt>
                <c:pt idx="47">
                  <c:v>-2.3255584878527067</c:v>
                </c:pt>
                <c:pt idx="48">
                  <c:v>-2.333610469013403</c:v>
                </c:pt>
                <c:pt idx="49">
                  <c:v>-2.3424288584209743</c:v>
                </c:pt>
                <c:pt idx="50">
                  <c:v>-2.3520061893069224</c:v>
                </c:pt>
                <c:pt idx="51">
                  <c:v>-2.3623347257933163</c:v>
                </c:pt>
                <c:pt idx="52">
                  <c:v>-2.3734064798444159</c:v>
                </c:pt>
                <c:pt idx="53">
                  <c:v>-2.3852132283374829</c:v>
                </c:pt>
                <c:pt idx="54">
                  <c:v>-2.3977465301790994</c:v>
                </c:pt>
                <c:pt idx="55">
                  <c:v>-2.4109977433964778</c:v>
                </c:pt>
                <c:pt idx="56">
                  <c:v>-2.4249580421367214</c:v>
                </c:pt>
                <c:pt idx="57">
                  <c:v>-2.4396184335108932</c:v>
                </c:pt>
                <c:pt idx="58">
                  <c:v>-2.4549697742238341</c:v>
                </c:pt>
                <c:pt idx="59">
                  <c:v>-2.4710027869350482</c:v>
                </c:pt>
                <c:pt idx="60">
                  <c:v>-2.4877080763004189</c:v>
                </c:pt>
                <c:pt idx="61">
                  <c:v>-2.5050761446491463</c:v>
                </c:pt>
                <c:pt idx="62">
                  <c:v>-2.5230974072548937</c:v>
                </c:pt>
                <c:pt idx="63">
                  <c:v>-2.541762207164775</c:v>
                </c:pt>
                <c:pt idx="64">
                  <c:v>-2.5610608295544051</c:v>
                </c:pt>
                <c:pt idx="65">
                  <c:v>-2.5809835155816714</c:v>
                </c:pt>
                <c:pt idx="66">
                  <c:v>-2.6015204757163342</c:v>
                </c:pt>
                <c:pt idx="67">
                  <c:v>-2.6226619025266977</c:v>
                </c:pt>
                <c:pt idx="68">
                  <c:v>-2.644397982908651</c:v>
                </c:pt>
                <c:pt idx="69">
                  <c:v>-2.6667189097462383</c:v>
                </c:pt>
                <c:pt idx="70">
                  <c:v>-2.6896148929964516</c:v>
                </c:pt>
                <c:pt idx="71">
                  <c:v>-2.7130761701943826</c:v>
                </c:pt>
                <c:pt idx="72">
                  <c:v>-2.7370930163779565</c:v>
                </c:pt>
                <c:pt idx="73">
                  <c:v>-2.76165575343438</c:v>
                </c:pt>
                <c:pt idx="74">
                  <c:v>-2.7867547588730486</c:v>
                </c:pt>
                <c:pt idx="75">
                  <c:v>-2.8123804740320422</c:v>
                </c:pt>
                <c:pt idx="76">
                  <c:v>-2.8385234117275089</c:v>
                </c:pt>
                <c:pt idx="77">
                  <c:v>-2.8651741633570764</c:v>
                </c:pt>
                <c:pt idx="78">
                  <c:v>-2.8923234054701448</c:v>
                </c:pt>
                <c:pt idx="79">
                  <c:v>-2.919961905819322</c:v>
                </c:pt>
                <c:pt idx="80">
                  <c:v>-2.9480805289085126</c:v>
                </c:pt>
                <c:pt idx="81">
                  <c:v>-2.976670241054153</c:v>
                </c:pt>
                <c:pt idx="82">
                  <c:v>-3.0057221149769955</c:v>
                </c:pt>
                <c:pt idx="83">
                  <c:v>-3.0352273339423945</c:v>
                </c:pt>
                <c:pt idx="84">
                  <c:v>-3.0651771954676472</c:v>
                </c:pt>
                <c:pt idx="85">
                  <c:v>-3.0955631146151985</c:v>
                </c:pt>
                <c:pt idx="86">
                  <c:v>-3.1263766268907744</c:v>
                </c:pt>
                <c:pt idx="87">
                  <c:v>-3.15760939076555</c:v>
                </c:pt>
                <c:pt idx="88">
                  <c:v>-3.1892531898414571</c:v>
                </c:pt>
                <c:pt idx="89">
                  <c:v>-3.2212999346785618</c:v>
                </c:pt>
                <c:pt idx="90">
                  <c:v>-3.2537416643032384</c:v>
                </c:pt>
                <c:pt idx="91">
                  <c:v>-3.2865705474155806</c:v>
                </c:pt>
                <c:pt idx="92">
                  <c:v>-3.3197788833140636</c:v>
                </c:pt>
                <c:pt idx="93">
                  <c:v>-3.3533591025550855</c:v>
                </c:pt>
                <c:pt idx="94">
                  <c:v>-3.3873037673645428</c:v>
                </c:pt>
                <c:pt idx="95">
                  <c:v>-3.421605571818036</c:v>
                </c:pt>
                <c:pt idx="96">
                  <c:v>-3.4562573418057765</c:v>
                </c:pt>
                <c:pt idx="97">
                  <c:v>-3.4912520347976863</c:v>
                </c:pt>
                <c:pt idx="98">
                  <c:v>-3.5265827394235743</c:v>
                </c:pt>
                <c:pt idx="99">
                  <c:v>-3.5622426748826843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8B-4CAD-92D7-B20C57FCE2C6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south'!xdata7</c:f>
              <c:numCache>
                <c:formatCode>General</c:formatCode>
                <c:ptCount val="100"/>
                <c:pt idx="0">
                  <c:v>1.177</c:v>
                </c:pt>
                <c:pt idx="1">
                  <c:v>1.2246363635999999</c:v>
                </c:pt>
                <c:pt idx="2">
                  <c:v>1.2722727272000001</c:v>
                </c:pt>
                <c:pt idx="3">
                  <c:v>1.3199090908</c:v>
                </c:pt>
                <c:pt idx="4">
                  <c:v>1.3675454544000001</c:v>
                </c:pt>
                <c:pt idx="5">
                  <c:v>1.415181818</c:v>
                </c:pt>
                <c:pt idx="6">
                  <c:v>1.4628181816000001</c:v>
                </c:pt>
                <c:pt idx="7">
                  <c:v>1.5104545452</c:v>
                </c:pt>
                <c:pt idx="8">
                  <c:v>1.5580909088000001</c:v>
                </c:pt>
                <c:pt idx="9">
                  <c:v>1.6057272724</c:v>
                </c:pt>
                <c:pt idx="10">
                  <c:v>1.6533636360000001</c:v>
                </c:pt>
                <c:pt idx="11">
                  <c:v>1.7009999996</c:v>
                </c:pt>
                <c:pt idx="12">
                  <c:v>1.7486363632000002</c:v>
                </c:pt>
                <c:pt idx="13">
                  <c:v>1.7962727268000001</c:v>
                </c:pt>
                <c:pt idx="14">
                  <c:v>1.8439090904</c:v>
                </c:pt>
                <c:pt idx="15">
                  <c:v>1.8915454540000001</c:v>
                </c:pt>
                <c:pt idx="16">
                  <c:v>1.9391818176000002</c:v>
                </c:pt>
                <c:pt idx="17">
                  <c:v>1.9868181812000001</c:v>
                </c:pt>
                <c:pt idx="18">
                  <c:v>2.0344545448</c:v>
                </c:pt>
                <c:pt idx="19">
                  <c:v>2.0820909084000001</c:v>
                </c:pt>
                <c:pt idx="20">
                  <c:v>2.1297272720000002</c:v>
                </c:pt>
                <c:pt idx="21">
                  <c:v>2.1773636355999999</c:v>
                </c:pt>
                <c:pt idx="22">
                  <c:v>2.2249999992</c:v>
                </c:pt>
                <c:pt idx="23">
                  <c:v>2.2726363628000001</c:v>
                </c:pt>
                <c:pt idx="24">
                  <c:v>2.3202727263999998</c:v>
                </c:pt>
                <c:pt idx="25">
                  <c:v>2.3679090900000004</c:v>
                </c:pt>
                <c:pt idx="26">
                  <c:v>2.4155454536000001</c:v>
                </c:pt>
                <c:pt idx="27">
                  <c:v>2.4631818172000002</c:v>
                </c:pt>
                <c:pt idx="28">
                  <c:v>2.5108181808000003</c:v>
                </c:pt>
                <c:pt idx="29">
                  <c:v>2.5584545444</c:v>
                </c:pt>
                <c:pt idx="30">
                  <c:v>2.6060909080000001</c:v>
                </c:pt>
                <c:pt idx="31">
                  <c:v>2.6537272716000002</c:v>
                </c:pt>
                <c:pt idx="32">
                  <c:v>2.7013636351999999</c:v>
                </c:pt>
                <c:pt idx="33">
                  <c:v>2.7489999988</c:v>
                </c:pt>
                <c:pt idx="34">
                  <c:v>2.7966363624000001</c:v>
                </c:pt>
                <c:pt idx="35">
                  <c:v>2.8442727259999998</c:v>
                </c:pt>
                <c:pt idx="36">
                  <c:v>2.8919090896000004</c:v>
                </c:pt>
                <c:pt idx="37">
                  <c:v>2.9395454532</c:v>
                </c:pt>
                <c:pt idx="38">
                  <c:v>2.9871818168000002</c:v>
                </c:pt>
                <c:pt idx="39">
                  <c:v>3.0348181804000003</c:v>
                </c:pt>
                <c:pt idx="40">
                  <c:v>3.082454544</c:v>
                </c:pt>
                <c:pt idx="41">
                  <c:v>3.1300909076000001</c:v>
                </c:pt>
                <c:pt idx="42">
                  <c:v>3.1777272712000002</c:v>
                </c:pt>
                <c:pt idx="43">
                  <c:v>3.2253636348000003</c:v>
                </c:pt>
                <c:pt idx="44">
                  <c:v>3.2729999984</c:v>
                </c:pt>
                <c:pt idx="45">
                  <c:v>3.3206363620000001</c:v>
                </c:pt>
                <c:pt idx="46">
                  <c:v>3.3682727256000002</c:v>
                </c:pt>
                <c:pt idx="47">
                  <c:v>3.4159090892000004</c:v>
                </c:pt>
                <c:pt idx="48">
                  <c:v>3.4635454528</c:v>
                </c:pt>
                <c:pt idx="49">
                  <c:v>3.5111818164000002</c:v>
                </c:pt>
                <c:pt idx="50">
                  <c:v>3.5588181800000003</c:v>
                </c:pt>
                <c:pt idx="51">
                  <c:v>3.6064545436</c:v>
                </c:pt>
                <c:pt idx="52">
                  <c:v>3.6540909072000001</c:v>
                </c:pt>
                <c:pt idx="53">
                  <c:v>3.7017272708000002</c:v>
                </c:pt>
                <c:pt idx="54">
                  <c:v>3.7493636344000003</c:v>
                </c:pt>
                <c:pt idx="55">
                  <c:v>3.796999998</c:v>
                </c:pt>
                <c:pt idx="56">
                  <c:v>3.8446363616000001</c:v>
                </c:pt>
                <c:pt idx="57">
                  <c:v>3.8922727252000002</c:v>
                </c:pt>
                <c:pt idx="58">
                  <c:v>3.9399090888000003</c:v>
                </c:pt>
                <c:pt idx="59">
                  <c:v>3.9875454524</c:v>
                </c:pt>
                <c:pt idx="60">
                  <c:v>4.0351818159999997</c:v>
                </c:pt>
                <c:pt idx="61">
                  <c:v>4.0828181796000003</c:v>
                </c:pt>
                <c:pt idx="62">
                  <c:v>4.1304545432000008</c:v>
                </c:pt>
                <c:pt idx="63">
                  <c:v>4.1780909067999996</c:v>
                </c:pt>
                <c:pt idx="64">
                  <c:v>4.2257272704000002</c:v>
                </c:pt>
                <c:pt idx="65">
                  <c:v>4.2733636340000007</c:v>
                </c:pt>
                <c:pt idx="66">
                  <c:v>4.3209999975999995</c:v>
                </c:pt>
                <c:pt idx="67">
                  <c:v>4.3686363612000001</c:v>
                </c:pt>
                <c:pt idx="68">
                  <c:v>4.4162727248000007</c:v>
                </c:pt>
                <c:pt idx="69">
                  <c:v>4.4639090884000003</c:v>
                </c:pt>
                <c:pt idx="70">
                  <c:v>4.511545452</c:v>
                </c:pt>
                <c:pt idx="71">
                  <c:v>4.5591818156000006</c:v>
                </c:pt>
                <c:pt idx="72">
                  <c:v>4.6068181792000003</c:v>
                </c:pt>
                <c:pt idx="73">
                  <c:v>4.6544545427999999</c:v>
                </c:pt>
                <c:pt idx="74">
                  <c:v>4.7020909064000005</c:v>
                </c:pt>
                <c:pt idx="75">
                  <c:v>4.7497272700000002</c:v>
                </c:pt>
                <c:pt idx="76">
                  <c:v>4.7973636335999998</c:v>
                </c:pt>
                <c:pt idx="77">
                  <c:v>4.8449999972000004</c:v>
                </c:pt>
                <c:pt idx="78">
                  <c:v>4.8926363608000001</c:v>
                </c:pt>
                <c:pt idx="79">
                  <c:v>4.9402727243999998</c:v>
                </c:pt>
                <c:pt idx="80">
                  <c:v>4.9879090880000003</c:v>
                </c:pt>
                <c:pt idx="81">
                  <c:v>5.0355454516</c:v>
                </c:pt>
                <c:pt idx="82">
                  <c:v>5.0831818151999997</c:v>
                </c:pt>
                <c:pt idx="83">
                  <c:v>5.1308181788000002</c:v>
                </c:pt>
                <c:pt idx="84">
                  <c:v>5.1784545424000008</c:v>
                </c:pt>
                <c:pt idx="85">
                  <c:v>5.2260909059999996</c:v>
                </c:pt>
                <c:pt idx="86">
                  <c:v>5.2737272696000002</c:v>
                </c:pt>
                <c:pt idx="87">
                  <c:v>5.3213636332000007</c:v>
                </c:pt>
                <c:pt idx="88">
                  <c:v>5.3689999967999995</c:v>
                </c:pt>
                <c:pt idx="89">
                  <c:v>5.4166363604000001</c:v>
                </c:pt>
                <c:pt idx="90">
                  <c:v>5.4642727240000006</c:v>
                </c:pt>
                <c:pt idx="91">
                  <c:v>5.5119090875999994</c:v>
                </c:pt>
                <c:pt idx="92">
                  <c:v>5.5595454512</c:v>
                </c:pt>
                <c:pt idx="93">
                  <c:v>5.6071818148000006</c:v>
                </c:pt>
                <c:pt idx="94">
                  <c:v>5.6548181784000011</c:v>
                </c:pt>
                <c:pt idx="95">
                  <c:v>5.7024545419999999</c:v>
                </c:pt>
                <c:pt idx="96">
                  <c:v>5.7500909056000005</c:v>
                </c:pt>
                <c:pt idx="97">
                  <c:v>5.797727269200001</c:v>
                </c:pt>
                <c:pt idx="98">
                  <c:v>5.8453636327999998</c:v>
                </c:pt>
                <c:pt idx="99">
                  <c:v>5.8929999964000004</c:v>
                </c:pt>
              </c:numCache>
            </c:numRef>
          </c:xVal>
          <c:yVal>
            <c:numRef>
              <c:f>'9PFASvsTOC south'!ydata8</c:f>
              <c:numCache>
                <c:formatCode>General</c:formatCode>
                <c:ptCount val="100"/>
                <c:pt idx="0">
                  <c:v>6.8733678149173123</c:v>
                </c:pt>
                <c:pt idx="1">
                  <c:v>6.8569273979392342</c:v>
                </c:pt>
                <c:pt idx="2">
                  <c:v>6.8411629882084108</c:v>
                </c:pt>
                <c:pt idx="3">
                  <c:v>6.8260839362735242</c:v>
                </c:pt>
                <c:pt idx="4">
                  <c:v>6.8116994683735168</c:v>
                </c:pt>
                <c:pt idx="5">
                  <c:v>6.7980186702638816</c:v>
                </c:pt>
                <c:pt idx="6">
                  <c:v>6.7850504707431067</c:v>
                </c:pt>
                <c:pt idx="7">
                  <c:v>6.7728036249313028</c:v>
                </c:pt>
                <c:pt idx="8">
                  <c:v>6.7612866973574342</c:v>
                </c:pt>
                <c:pt idx="9">
                  <c:v>6.7505080449158612</c:v>
                </c:pt>
                <c:pt idx="10">
                  <c:v>6.740475799756922</c:v>
                </c:pt>
                <c:pt idx="11">
                  <c:v>6.7311978521800002</c:v>
                </c:pt>
                <c:pt idx="12">
                  <c:v>6.7226818336009089</c:v>
                </c:pt>
                <c:pt idx="13">
                  <c:v>6.7149350996683781</c:v>
                </c:pt>
                <c:pt idx="14">
                  <c:v>6.7079647136068985</c:v>
                </c:pt>
                <c:pt idx="15">
                  <c:v>6.7017774298651673</c:v>
                </c:pt>
                <c:pt idx="16">
                  <c:v>6.6963796781506693</c:v>
                </c:pt>
                <c:pt idx="17">
                  <c:v>6.6917775479317516</c:v>
                </c:pt>
                <c:pt idx="18">
                  <c:v>6.6879767734885487</c:v>
                </c:pt>
                <c:pt idx="19">
                  <c:v>6.6849827195934797</c:v>
                </c:pt>
                <c:pt idx="20">
                  <c:v>6.6828003679006951</c:v>
                </c:pt>
                <c:pt idx="21">
                  <c:v>6.6814343041216855</c:v>
                </c:pt>
                <c:pt idx="22">
                  <c:v>6.680888706061431</c:v>
                </c:pt>
                <c:pt idx="23">
                  <c:v>6.6811673325858196</c:v>
                </c:pt>
                <c:pt idx="24">
                  <c:v>6.6822735135867486</c:v>
                </c:pt>
                <c:pt idx="25">
                  <c:v>6.6842101410062202</c:v>
                </c:pt>
                <c:pt idx="26">
                  <c:v>6.6869796609750995</c:v>
                </c:pt>
                <c:pt idx="27">
                  <c:v>6.6905840671158341</c:v>
                </c:pt>
                <c:pt idx="28">
                  <c:v>6.695024895051561</c:v>
                </c:pt>
                <c:pt idx="29">
                  <c:v>6.7003032181567219</c:v>
                </c:pt>
                <c:pt idx="30">
                  <c:v>6.7064196445764797</c:v>
                </c:pt>
                <c:pt idx="31">
                  <c:v>6.7133743155342431</c:v>
                </c:pt>
                <c:pt idx="32">
                  <c:v>6.7211669049382454</c:v>
                </c:pt>
                <c:pt idx="33">
                  <c:v>6.7297966202897479</c:v>
                </c:pt>
                <c:pt idx="34">
                  <c:v>6.739262204886959</c:v>
                </c:pt>
                <c:pt idx="35">
                  <c:v>6.7495619413104073</c:v>
                </c:pt>
                <c:pt idx="36">
                  <c:v>6.7606936561672688</c:v>
                </c:pt>
                <c:pt idx="37">
                  <c:v>6.7726547260642125</c:v>
                </c:pt>
                <c:pt idx="38">
                  <c:v>6.7854420847706933</c:v>
                </c:pt>
                <c:pt idx="39">
                  <c:v>6.7990522315275017</c:v>
                </c:pt>
                <c:pt idx="40">
                  <c:v>6.8134812404486631</c:v>
                </c:pt>
                <c:pt idx="41">
                  <c:v>6.8287247709587291</c:v>
                </c:pt>
                <c:pt idx="42">
                  <c:v>6.8447780792020332</c:v>
                </c:pt>
                <c:pt idx="43">
                  <c:v>6.8616360303557098</c:v>
                </c:pt>
                <c:pt idx="44">
                  <c:v>6.879293111774218</c:v>
                </c:pt>
                <c:pt idx="45">
                  <c:v>6.8977434468897716</c:v>
                </c:pt>
                <c:pt idx="46">
                  <c:v>6.9169808097905348</c:v>
                </c:pt>
                <c:pt idx="47">
                  <c:v>6.9369986403965633</c:v>
                </c:pt>
                <c:pt idx="48">
                  <c:v>6.9577900601524494</c:v>
                </c:pt>
                <c:pt idx="49">
                  <c:v>6.9793478881552096</c:v>
                </c:pt>
                <c:pt idx="50">
                  <c:v>7.0016646576363479</c:v>
                </c:pt>
                <c:pt idx="51">
                  <c:v>7.0247326327179316</c:v>
                </c:pt>
                <c:pt idx="52">
                  <c:v>7.0485438253642201</c:v>
                </c:pt>
                <c:pt idx="53">
                  <c:v>7.0730900124524769</c:v>
                </c:pt>
                <c:pt idx="54">
                  <c:v>7.0983627528892823</c:v>
                </c:pt>
                <c:pt idx="55">
                  <c:v>7.1243534047018509</c:v>
                </c:pt>
                <c:pt idx="56">
                  <c:v>7.1510531420372843</c:v>
                </c:pt>
                <c:pt idx="57">
                  <c:v>7.178452972006645</c:v>
                </c:pt>
                <c:pt idx="58">
                  <c:v>7.2065437513147756</c:v>
                </c:pt>
                <c:pt idx="59">
                  <c:v>7.2353162026211786</c:v>
                </c:pt>
                <c:pt idx="60">
                  <c:v>7.2647609305817396</c:v>
                </c:pt>
                <c:pt idx="61">
                  <c:v>7.2948684375256558</c:v>
                </c:pt>
                <c:pt idx="62">
                  <c:v>7.325629138726593</c:v>
                </c:pt>
                <c:pt idx="63">
                  <c:v>7.3570333772316641</c:v>
                </c:pt>
                <c:pt idx="64">
                  <c:v>7.389071438216483</c:v>
                </c:pt>
                <c:pt idx="65">
                  <c:v>7.4217335628389396</c:v>
                </c:pt>
                <c:pt idx="66">
                  <c:v>7.4550099615687913</c:v>
                </c:pt>
                <c:pt idx="67">
                  <c:v>7.4888908269743446</c:v>
                </c:pt>
                <c:pt idx="68">
                  <c:v>7.5233663459514881</c:v>
                </c:pt>
                <c:pt idx="69">
                  <c:v>7.5584267113842643</c:v>
                </c:pt>
                <c:pt idx="70">
                  <c:v>7.5940621332296674</c:v>
                </c:pt>
                <c:pt idx="71">
                  <c:v>7.6302628490227882</c:v>
                </c:pt>
                <c:pt idx="72">
                  <c:v>7.667019133801551</c:v>
                </c:pt>
                <c:pt idx="73">
                  <c:v>7.7043213094531646</c:v>
                </c:pt>
                <c:pt idx="74">
                  <c:v>7.742159753487023</c:v>
                </c:pt>
                <c:pt idx="75">
                  <c:v>7.7805249072412055</c:v>
                </c:pt>
                <c:pt idx="76">
                  <c:v>7.8194072835318611</c:v>
                </c:pt>
                <c:pt idx="77">
                  <c:v>7.8587974737566189</c:v>
                </c:pt>
                <c:pt idx="78">
                  <c:v>7.898686154464877</c:v>
                </c:pt>
                <c:pt idx="79">
                  <c:v>7.9390640934092431</c:v>
                </c:pt>
                <c:pt idx="80">
                  <c:v>7.9799221550936235</c:v>
                </c:pt>
                <c:pt idx="81">
                  <c:v>8.0212513058344541</c:v>
                </c:pt>
                <c:pt idx="82">
                  <c:v>8.063042618352485</c:v>
                </c:pt>
                <c:pt idx="83">
                  <c:v>8.1052872759130743</c:v>
                </c:pt>
                <c:pt idx="84">
                  <c:v>8.1479765760335159</c:v>
                </c:pt>
                <c:pt idx="85">
                  <c:v>8.1911019337762561</c:v>
                </c:pt>
                <c:pt idx="86">
                  <c:v>8.2346548846470231</c:v>
                </c:pt>
                <c:pt idx="87">
                  <c:v>8.2786270871169876</c:v>
                </c:pt>
                <c:pt idx="88">
                  <c:v>8.3230103247880844</c:v>
                </c:pt>
                <c:pt idx="89">
                  <c:v>8.367796508220378</c:v>
                </c:pt>
                <c:pt idx="90">
                  <c:v>8.4129776764402457</c:v>
                </c:pt>
                <c:pt idx="91">
                  <c:v>8.4585459981477769</c:v>
                </c:pt>
                <c:pt idx="92">
                  <c:v>8.5044937726414496</c:v>
                </c:pt>
                <c:pt idx="93">
                  <c:v>8.5508134304776604</c:v>
                </c:pt>
                <c:pt idx="94">
                  <c:v>8.5974975338823079</c:v>
                </c:pt>
                <c:pt idx="95">
                  <c:v>8.6445387769309896</c:v>
                </c:pt>
                <c:pt idx="96">
                  <c:v>8.6919299855139194</c:v>
                </c:pt>
                <c:pt idx="97">
                  <c:v>8.7396641171010199</c:v>
                </c:pt>
                <c:pt idx="98">
                  <c:v>8.7877342603220967</c:v>
                </c:pt>
                <c:pt idx="99">
                  <c:v>8.836133634376397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B-4CAD-92D7-B20C57FC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854776"/>
        <c:axId val="580454400"/>
      </c:scatterChart>
      <c:valAx>
        <c:axId val="818854776"/>
        <c:scaling>
          <c:orientation val="minMax"/>
          <c:max val="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80454400"/>
        <c:crosses val="autoZero"/>
        <c:crossBetween val="midCat"/>
      </c:valAx>
      <c:valAx>
        <c:axId val="580454400"/>
        <c:scaling>
          <c:orientation val="minMax"/>
          <c:max val="10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18854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south'!$D$104:$D$109</c:f>
              <c:numCache>
                <c:formatCode>0.000</c:formatCode>
                <c:ptCount val="6"/>
                <c:pt idx="0">
                  <c:v>2.33</c:v>
                </c:pt>
                <c:pt idx="1">
                  <c:v>2.19</c:v>
                </c:pt>
                <c:pt idx="2">
                  <c:v>2.09</c:v>
                </c:pt>
                <c:pt idx="3">
                  <c:v>5.5</c:v>
                </c:pt>
                <c:pt idx="4">
                  <c:v>1.9</c:v>
                </c:pt>
                <c:pt idx="5">
                  <c:v>1.57</c:v>
                </c:pt>
              </c:numCache>
            </c:numRef>
          </c:xVal>
          <c:yVal>
            <c:numRef>
              <c:f>'9PFASvsTOC south'!$H$104:$H$109</c:f>
              <c:numCache>
                <c:formatCode>0.000</c:formatCode>
                <c:ptCount val="6"/>
                <c:pt idx="0">
                  <c:v>0.55709191979867567</c:v>
                </c:pt>
                <c:pt idx="1">
                  <c:v>1.501531564950541</c:v>
                </c:pt>
                <c:pt idx="2">
                  <c:v>-0.72947257153189504</c:v>
                </c:pt>
                <c:pt idx="3">
                  <c:v>-0.17269741965918331</c:v>
                </c:pt>
                <c:pt idx="4">
                  <c:v>-0.89791767533077083</c:v>
                </c:pt>
                <c:pt idx="5">
                  <c:v>-0.2585358182273681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E-4545-B68C-3A9DAA35FFDB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2.19</c:v>
              </c:pt>
            </c:numLit>
          </c:xVal>
          <c:yVal>
            <c:numLit>
              <c:formatCode>General</c:formatCode>
              <c:ptCount val="1"/>
              <c:pt idx="0">
                <c:v>1.501531564950541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1E-4545-B68C-3A9DAA35F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46440"/>
        <c:axId val="910144640"/>
      </c:scatterChart>
      <c:valAx>
        <c:axId val="910146440"/>
        <c:scaling>
          <c:orientation val="minMax"/>
          <c:max val="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44640"/>
        <c:crosses val="autoZero"/>
        <c:crossBetween val="midCat"/>
      </c:valAx>
      <c:valAx>
        <c:axId val="910144640"/>
        <c:scaling>
          <c:orientation val="minMax"/>
          <c:max val="2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464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south'!$E$104:$E$109</c:f>
              <c:numCache>
                <c:formatCode>0.000</c:formatCode>
                <c:ptCount val="6"/>
                <c:pt idx="0">
                  <c:v>2.9981266829922575</c:v>
                </c:pt>
                <c:pt idx="1">
                  <c:v>4.3994084153738067</c:v>
                </c:pt>
                <c:pt idx="2">
                  <c:v>1.0316349967318377</c:v>
                </c:pt>
                <c:pt idx="3">
                  <c:v>2.3247379793243841</c:v>
                </c:pt>
                <c:pt idx="4">
                  <c:v>0.75296526158782251</c:v>
                </c:pt>
                <c:pt idx="5">
                  <c:v>1.6701747514585559</c:v>
                </c:pt>
              </c:numCache>
            </c:numRef>
          </c:xVal>
          <c:yVal>
            <c:numRef>
              <c:f>'9PFASvsTOC south'!$H$104:$H$109</c:f>
              <c:numCache>
                <c:formatCode>0.000</c:formatCode>
                <c:ptCount val="6"/>
                <c:pt idx="0">
                  <c:v>0.55709191979867567</c:v>
                </c:pt>
                <c:pt idx="1">
                  <c:v>1.501531564950541</c:v>
                </c:pt>
                <c:pt idx="2">
                  <c:v>-0.72947257153189504</c:v>
                </c:pt>
                <c:pt idx="3">
                  <c:v>-0.17269741965918331</c:v>
                </c:pt>
                <c:pt idx="4">
                  <c:v>-0.89791767533077083</c:v>
                </c:pt>
                <c:pt idx="5">
                  <c:v>-0.2585358182273681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0A-4428-8DD6-E2319B6A936D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4.3994084153738067</c:v>
              </c:pt>
            </c:numLit>
          </c:xVal>
          <c:yVal>
            <c:numLit>
              <c:formatCode>General</c:formatCode>
              <c:ptCount val="1"/>
              <c:pt idx="0">
                <c:v>1.501531564950541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40A-4428-8DD6-E2319B6A9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48960"/>
        <c:axId val="910143560"/>
      </c:scatterChart>
      <c:valAx>
        <c:axId val="910148960"/>
        <c:scaling>
          <c:orientation val="minMax"/>
          <c:max val="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43560"/>
        <c:crosses val="autoZero"/>
        <c:crossBetween val="midCat"/>
      </c:valAx>
      <c:valAx>
        <c:axId val="910143560"/>
        <c:scaling>
          <c:orientation val="minMax"/>
          <c:max val="2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489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south'!$F$104:$F$109</c:f>
              <c:numCache>
                <c:formatCode>0.000</c:formatCode>
                <c:ptCount val="6"/>
                <c:pt idx="0">
                  <c:v>2.1605172195007425</c:v>
                </c:pt>
                <c:pt idx="1">
                  <c:v>2.1417970520851242</c:v>
                </c:pt>
                <c:pt idx="2">
                  <c:v>2.1284255039311111</c:v>
                </c:pt>
                <c:pt idx="3">
                  <c:v>2.5843952959829579</c:v>
                </c:pt>
                <c:pt idx="4">
                  <c:v>2.1030195624384866</c:v>
                </c:pt>
                <c:pt idx="5">
                  <c:v>2.058893453530243</c:v>
                </c:pt>
              </c:numCache>
            </c:numRef>
          </c:xVal>
          <c:yVal>
            <c:numRef>
              <c:f>'9PFASvsTOC south'!$H$104:$H$109</c:f>
              <c:numCache>
                <c:formatCode>0.000</c:formatCode>
                <c:ptCount val="6"/>
                <c:pt idx="0">
                  <c:v>0.55709191979867567</c:v>
                </c:pt>
                <c:pt idx="1">
                  <c:v>1.501531564950541</c:v>
                </c:pt>
                <c:pt idx="2">
                  <c:v>-0.72947257153189504</c:v>
                </c:pt>
                <c:pt idx="3">
                  <c:v>-0.17269741965918331</c:v>
                </c:pt>
                <c:pt idx="4">
                  <c:v>-0.89791767533077083</c:v>
                </c:pt>
                <c:pt idx="5">
                  <c:v>-0.2585358182273681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FE-421B-A094-9FADD639DB04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2.1417970520851242</c:v>
              </c:pt>
            </c:numLit>
          </c:xVal>
          <c:yVal>
            <c:numLit>
              <c:formatCode>General</c:formatCode>
              <c:ptCount val="1"/>
              <c:pt idx="0">
                <c:v>1.501531564950541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9FE-421B-A094-9FADD639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56880"/>
        <c:axId val="910164080"/>
      </c:scatterChart>
      <c:valAx>
        <c:axId val="910156880"/>
        <c:scaling>
          <c:orientation val="minMax"/>
          <c:max val="2.6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64080"/>
        <c:crosses val="autoZero"/>
        <c:crossBetween val="midCat"/>
      </c:valAx>
      <c:valAx>
        <c:axId val="910164080"/>
        <c:scaling>
          <c:orientation val="minMax"/>
          <c:max val="2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568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'9PFASvsTOC south'!$F$104:$F$109</c:f>
              <c:numCache>
                <c:formatCode>0.000</c:formatCode>
                <c:ptCount val="6"/>
                <c:pt idx="0">
                  <c:v>2.1605172195007425</c:v>
                </c:pt>
                <c:pt idx="1">
                  <c:v>2.1417970520851242</c:v>
                </c:pt>
                <c:pt idx="2">
                  <c:v>2.1284255039311111</c:v>
                </c:pt>
                <c:pt idx="3">
                  <c:v>2.5843952959829579</c:v>
                </c:pt>
                <c:pt idx="4">
                  <c:v>2.1030195624384866</c:v>
                </c:pt>
                <c:pt idx="5">
                  <c:v>2.058893453530243</c:v>
                </c:pt>
              </c:numCache>
            </c:numRef>
          </c:xVal>
          <c:yVal>
            <c:numRef>
              <c:f>'9PFASvsTOC south'!$E$104:$E$109</c:f>
              <c:numCache>
                <c:formatCode>0.000</c:formatCode>
                <c:ptCount val="6"/>
                <c:pt idx="0">
                  <c:v>2.9981266829922575</c:v>
                </c:pt>
                <c:pt idx="1">
                  <c:v>4.3994084153738067</c:v>
                </c:pt>
                <c:pt idx="2">
                  <c:v>1.0316349967318377</c:v>
                </c:pt>
                <c:pt idx="3">
                  <c:v>2.3247379793243841</c:v>
                </c:pt>
                <c:pt idx="4">
                  <c:v>0.75296526158782251</c:v>
                </c:pt>
                <c:pt idx="5">
                  <c:v>1.6701747514585559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A6-4478-98A7-97FA3E39437C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2.1417970520851242</c:v>
              </c:pt>
            </c:numLit>
          </c:xVal>
          <c:yVal>
            <c:numLit>
              <c:formatCode>General</c:formatCode>
              <c:ptCount val="1"/>
              <c:pt idx="0">
                <c:v>4.3994084153738067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BA6-4478-98A7-97FA3E39437C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south'!xdata9</c:f>
              <c:numCache>
                <c:formatCode>General</c:formatCode>
                <c:ptCount val="70"/>
                <c:pt idx="0">
                  <c:v>2.0378733798000002</c:v>
                </c:pt>
                <c:pt idx="1">
                  <c:v>2.0532849881000002</c:v>
                </c:pt>
                <c:pt idx="2">
                  <c:v>2.0686965964000001</c:v>
                </c:pt>
                <c:pt idx="3">
                  <c:v>2.0841082047000001</c:v>
                </c:pt>
                <c:pt idx="4">
                  <c:v>2.0995198130000001</c:v>
                </c:pt>
                <c:pt idx="5">
                  <c:v>2.1149314213000001</c:v>
                </c:pt>
                <c:pt idx="6">
                  <c:v>2.1303430296000001</c:v>
                </c:pt>
                <c:pt idx="7">
                  <c:v>2.1457546379000001</c:v>
                </c:pt>
                <c:pt idx="8">
                  <c:v>2.1611662462000001</c:v>
                </c:pt>
                <c:pt idx="9">
                  <c:v>2.1765778545000001</c:v>
                </c:pt>
                <c:pt idx="10">
                  <c:v>2.1919894628000001</c:v>
                </c:pt>
                <c:pt idx="11">
                  <c:v>2.2074010711000001</c:v>
                </c:pt>
                <c:pt idx="12">
                  <c:v>2.2228126794</c:v>
                </c:pt>
                <c:pt idx="13">
                  <c:v>2.2382242877</c:v>
                </c:pt>
                <c:pt idx="14">
                  <c:v>2.253635896</c:v>
                </c:pt>
                <c:pt idx="15">
                  <c:v>2.2690475043</c:v>
                </c:pt>
                <c:pt idx="16">
                  <c:v>2.2844591126</c:v>
                </c:pt>
                <c:pt idx="17">
                  <c:v>2.2998707209</c:v>
                </c:pt>
                <c:pt idx="18">
                  <c:v>2.3152823292</c:v>
                </c:pt>
                <c:pt idx="19">
                  <c:v>2.3306939375000004</c:v>
                </c:pt>
                <c:pt idx="20">
                  <c:v>2.3461055458000004</c:v>
                </c:pt>
                <c:pt idx="21">
                  <c:v>2.3615171541000004</c:v>
                </c:pt>
                <c:pt idx="22">
                  <c:v>2.3769287624000004</c:v>
                </c:pt>
                <c:pt idx="23">
                  <c:v>2.3923403707000004</c:v>
                </c:pt>
                <c:pt idx="24">
                  <c:v>2.4077519790000004</c:v>
                </c:pt>
                <c:pt idx="25">
                  <c:v>2.4231635873000004</c:v>
                </c:pt>
                <c:pt idx="26">
                  <c:v>2.4385751956000004</c:v>
                </c:pt>
                <c:pt idx="27">
                  <c:v>2.4539868039000003</c:v>
                </c:pt>
                <c:pt idx="28">
                  <c:v>2.4693984122000003</c:v>
                </c:pt>
                <c:pt idx="29">
                  <c:v>2.4848100205000003</c:v>
                </c:pt>
                <c:pt idx="30">
                  <c:v>2.5002216288000003</c:v>
                </c:pt>
                <c:pt idx="31">
                  <c:v>2.5156332371000003</c:v>
                </c:pt>
                <c:pt idx="32">
                  <c:v>2.5310448454000003</c:v>
                </c:pt>
                <c:pt idx="33">
                  <c:v>2.5464564537000003</c:v>
                </c:pt>
                <c:pt idx="34">
                  <c:v>2.5618680620000003</c:v>
                </c:pt>
                <c:pt idx="35">
                  <c:v>2.5772796703000003</c:v>
                </c:pt>
                <c:pt idx="36">
                  <c:v>2.5926912786000003</c:v>
                </c:pt>
                <c:pt idx="37">
                  <c:v>2.6081028869000003</c:v>
                </c:pt>
                <c:pt idx="38">
                  <c:v>2.6235144952000002</c:v>
                </c:pt>
                <c:pt idx="39">
                  <c:v>2.6389261035000002</c:v>
                </c:pt>
                <c:pt idx="40">
                  <c:v>2.6543377118000002</c:v>
                </c:pt>
                <c:pt idx="41">
                  <c:v>2.6697493201000002</c:v>
                </c:pt>
                <c:pt idx="42">
                  <c:v>2.6851609284000002</c:v>
                </c:pt>
                <c:pt idx="43">
                  <c:v>2.7005725367000002</c:v>
                </c:pt>
                <c:pt idx="44">
                  <c:v>2.7159841450000002</c:v>
                </c:pt>
                <c:pt idx="45">
                  <c:v>2.7313957533000002</c:v>
                </c:pt>
                <c:pt idx="46">
                  <c:v>2.7468073616000002</c:v>
                </c:pt>
                <c:pt idx="47">
                  <c:v>2.7622189699000002</c:v>
                </c:pt>
                <c:pt idx="48">
                  <c:v>2.7776305782000001</c:v>
                </c:pt>
                <c:pt idx="49">
                  <c:v>2.7930421865000001</c:v>
                </c:pt>
                <c:pt idx="50">
                  <c:v>2.8084537948000001</c:v>
                </c:pt>
                <c:pt idx="51">
                  <c:v>2.8238654031000001</c:v>
                </c:pt>
                <c:pt idx="52">
                  <c:v>2.8392770114000001</c:v>
                </c:pt>
                <c:pt idx="53">
                  <c:v>2.8546886197000001</c:v>
                </c:pt>
                <c:pt idx="54">
                  <c:v>2.8701002280000001</c:v>
                </c:pt>
                <c:pt idx="55">
                  <c:v>2.8855118363000001</c:v>
                </c:pt>
                <c:pt idx="56">
                  <c:v>2.9009234446000001</c:v>
                </c:pt>
                <c:pt idx="57">
                  <c:v>2.9163350529000001</c:v>
                </c:pt>
                <c:pt idx="58">
                  <c:v>2.9317466612</c:v>
                </c:pt>
                <c:pt idx="59">
                  <c:v>2.9471582695</c:v>
                </c:pt>
                <c:pt idx="60">
                  <c:v>2.9625698778</c:v>
                </c:pt>
                <c:pt idx="61">
                  <c:v>2.9779814861</c:v>
                </c:pt>
                <c:pt idx="62">
                  <c:v>2.9933930944</c:v>
                </c:pt>
                <c:pt idx="63">
                  <c:v>3.0088047027</c:v>
                </c:pt>
                <c:pt idx="64">
                  <c:v>3.024216311</c:v>
                </c:pt>
                <c:pt idx="65">
                  <c:v>3.0396279193</c:v>
                </c:pt>
                <c:pt idx="66">
                  <c:v>3.0550395276</c:v>
                </c:pt>
                <c:pt idx="67">
                  <c:v>3.0704511359</c:v>
                </c:pt>
                <c:pt idx="68">
                  <c:v>3.0858627442</c:v>
                </c:pt>
                <c:pt idx="69">
                  <c:v>3.1012743524999999</c:v>
                </c:pt>
              </c:numCache>
            </c:numRef>
          </c:xVal>
          <c:yVal>
            <c:numRef>
              <c:f>'9PFASvsTOC south'!ydata10</c:f>
              <c:numCache>
                <c:formatCode>General</c:formatCode>
                <c:ptCount val="70"/>
                <c:pt idx="0">
                  <c:v>-2.4764470874897593</c:v>
                </c:pt>
                <c:pt idx="1">
                  <c:v>-2.4600445710425887</c:v>
                </c:pt>
                <c:pt idx="2">
                  <c:v>-2.4437432765967162</c:v>
                </c:pt>
                <c:pt idx="3">
                  <c:v>-2.4275432640343042</c:v>
                </c:pt>
                <c:pt idx="4">
                  <c:v>-2.4114445864600067</c:v>
                </c:pt>
                <c:pt idx="5">
                  <c:v>-2.3954472901831223</c:v>
                </c:pt>
                <c:pt idx="6">
                  <c:v>-2.3795514147020067</c:v>
                </c:pt>
                <c:pt idx="7">
                  <c:v>-2.3637569926907749</c:v>
                </c:pt>
                <c:pt idx="8">
                  <c:v>-2.3480640499882761</c:v>
                </c:pt>
                <c:pt idx="9">
                  <c:v>-2.3324726055893907</c:v>
                </c:pt>
                <c:pt idx="10">
                  <c:v>-2.3169826716386104</c:v>
                </c:pt>
                <c:pt idx="11">
                  <c:v>-2.3015942534259417</c:v>
                </c:pt>
                <c:pt idx="12">
                  <c:v>-2.2863073493851194</c:v>
                </c:pt>
                <c:pt idx="13">
                  <c:v>-2.2711219510941363</c:v>
                </c:pt>
                <c:pt idx="14">
                  <c:v>-2.2560380432780849</c:v>
                </c:pt>
                <c:pt idx="15">
                  <c:v>-2.2410556038143166</c:v>
                </c:pt>
                <c:pt idx="16">
                  <c:v>-2.2261746037399006</c:v>
                </c:pt>
                <c:pt idx="17">
                  <c:v>-2.2113950072613968</c:v>
                </c:pt>
                <c:pt idx="18">
                  <c:v>-2.1967167717669152</c:v>
                </c:pt>
                <c:pt idx="19">
                  <c:v>-2.1821398478404612</c:v>
                </c:pt>
                <c:pt idx="20">
                  <c:v>-2.1676641792785576</c:v>
                </c:pt>
                <c:pt idx="21">
                  <c:v>-2.1532897031091327</c:v>
                </c:pt>
                <c:pt idx="22">
                  <c:v>-2.1390163496126391</c:v>
                </c:pt>
                <c:pt idx="23">
                  <c:v>-2.1248440423454182</c:v>
                </c:pt>
                <c:pt idx="24">
                  <c:v>-2.1107726981652695</c:v>
                </c:pt>
                <c:pt idx="25">
                  <c:v>-2.0968022272592117</c:v>
                </c:pt>
                <c:pt idx="26">
                  <c:v>-2.0829325331734152</c:v>
                </c:pt>
                <c:pt idx="27">
                  <c:v>-2.0691635128452806</c:v>
                </c:pt>
                <c:pt idx="28">
                  <c:v>-2.0554950566376391</c:v>
                </c:pt>
                <c:pt idx="29">
                  <c:v>-2.0419270483750536</c:v>
                </c:pt>
                <c:pt idx="30">
                  <c:v>-2.0284593653821794</c:v>
                </c:pt>
                <c:pt idx="31">
                  <c:v>-2.0150918785241707</c:v>
                </c:pt>
                <c:pt idx="32">
                  <c:v>-2.0018244522490969</c:v>
                </c:pt>
                <c:pt idx="33">
                  <c:v>-1.988656944632325</c:v>
                </c:pt>
                <c:pt idx="34">
                  <c:v>-1.9755892074228569</c:v>
                </c:pt>
                <c:pt idx="35">
                  <c:v>-1.9626210860915609</c:v>
                </c:pt>
                <c:pt idx="36">
                  <c:v>-1.9497524198812917</c:v>
                </c:pt>
                <c:pt idx="37">
                  <c:v>-1.9369830418588307</c:v>
                </c:pt>
                <c:pt idx="38">
                  <c:v>-1.924312778968627</c:v>
                </c:pt>
                <c:pt idx="39">
                  <c:v>-1.9117414520882949</c:v>
                </c:pt>
                <c:pt idx="40">
                  <c:v>-1.8992688760858325</c:v>
                </c:pt>
                <c:pt idx="41">
                  <c:v>-1.8868948598785016</c:v>
                </c:pt>
                <c:pt idx="42">
                  <c:v>-1.8746192064933522</c:v>
                </c:pt>
                <c:pt idx="43">
                  <c:v>-1.8624417131293285</c:v>
                </c:pt>
                <c:pt idx="44">
                  <c:v>-1.8503621712209224</c:v>
                </c:pt>
                <c:pt idx="45">
                  <c:v>-1.8383803665033165</c:v>
                </c:pt>
                <c:pt idx="46">
                  <c:v>-1.8264960790789919</c:v>
                </c:pt>
                <c:pt idx="47">
                  <c:v>-1.814709083485738</c:v>
                </c:pt>
                <c:pt idx="48">
                  <c:v>-1.8030191487660119</c:v>
                </c:pt>
                <c:pt idx="49">
                  <c:v>-1.7914260385376251</c:v>
                </c:pt>
                <c:pt idx="50">
                  <c:v>-1.7799295110656788</c:v>
                </c:pt>
                <c:pt idx="51">
                  <c:v>-1.7685293193357223</c:v>
                </c:pt>
                <c:pt idx="52">
                  <c:v>-1.7572252111280697</c:v>
                </c:pt>
                <c:pt idx="53">
                  <c:v>-1.7460169290932379</c:v>
                </c:pt>
                <c:pt idx="54">
                  <c:v>-1.7349042108284456</c:v>
                </c:pt>
                <c:pt idx="55">
                  <c:v>-1.723886788955129</c:v>
                </c:pt>
                <c:pt idx="56">
                  <c:v>-1.7129643911974251</c:v>
                </c:pt>
                <c:pt idx="57">
                  <c:v>-1.7021367404615697</c:v>
                </c:pt>
                <c:pt idx="58">
                  <c:v>-1.6914035549161488</c:v>
                </c:pt>
                <c:pt idx="59">
                  <c:v>-1.6807645480731876</c:v>
                </c:pt>
                <c:pt idx="60">
                  <c:v>-1.6702194288699781</c:v>
                </c:pt>
                <c:pt idx="61">
                  <c:v>-1.6597679017516374</c:v>
                </c:pt>
                <c:pt idx="62">
                  <c:v>-1.6494096667543197</c:v>
                </c:pt>
                <c:pt idx="63">
                  <c:v>-1.6391444195890452</c:v>
                </c:pt>
                <c:pt idx="64">
                  <c:v>-1.6289718517260914</c:v>
                </c:pt>
                <c:pt idx="65">
                  <c:v>-1.6188916504799034</c:v>
                </c:pt>
                <c:pt idx="66">
                  <c:v>-1.6089034990944562</c:v>
                </c:pt>
                <c:pt idx="67">
                  <c:v>-1.5990070768290456</c:v>
                </c:pt>
                <c:pt idx="68">
                  <c:v>-1.5892020590444451</c:v>
                </c:pt>
                <c:pt idx="69">
                  <c:v>-1.5794881172893724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A6-4478-98A7-97FA3E39437C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'9PFASvsTOC south'!xdata11</c:f>
              <c:numCache>
                <c:formatCode>General</c:formatCode>
                <c:ptCount val="70"/>
                <c:pt idx="0">
                  <c:v>1.6471147628</c:v>
                </c:pt>
                <c:pt idx="1">
                  <c:v>1.6681895394999999</c:v>
                </c:pt>
                <c:pt idx="2">
                  <c:v>1.6892643162000001</c:v>
                </c:pt>
                <c:pt idx="3">
                  <c:v>1.7103390929</c:v>
                </c:pt>
                <c:pt idx="4">
                  <c:v>1.7314138696000001</c:v>
                </c:pt>
                <c:pt idx="5">
                  <c:v>1.7524886463</c:v>
                </c:pt>
                <c:pt idx="6">
                  <c:v>1.7735634230000001</c:v>
                </c:pt>
                <c:pt idx="7">
                  <c:v>1.7946381997</c:v>
                </c:pt>
                <c:pt idx="8">
                  <c:v>1.8157129764</c:v>
                </c:pt>
                <c:pt idx="9">
                  <c:v>1.8367877531000001</c:v>
                </c:pt>
                <c:pt idx="10">
                  <c:v>1.8578625298</c:v>
                </c:pt>
                <c:pt idx="11">
                  <c:v>1.8789373065000001</c:v>
                </c:pt>
                <c:pt idx="12">
                  <c:v>1.9000120832</c:v>
                </c:pt>
                <c:pt idx="13">
                  <c:v>1.9210868598999999</c:v>
                </c:pt>
                <c:pt idx="14">
                  <c:v>1.9421616366000001</c:v>
                </c:pt>
                <c:pt idx="15">
                  <c:v>1.9632364133</c:v>
                </c:pt>
                <c:pt idx="16">
                  <c:v>1.9843111900000001</c:v>
                </c:pt>
                <c:pt idx="17">
                  <c:v>2.0053859667</c:v>
                </c:pt>
                <c:pt idx="18">
                  <c:v>2.0264607433999999</c:v>
                </c:pt>
                <c:pt idx="19">
                  <c:v>2.0475355200999998</c:v>
                </c:pt>
                <c:pt idx="20">
                  <c:v>2.0686102968000002</c:v>
                </c:pt>
                <c:pt idx="21">
                  <c:v>2.0896850735000001</c:v>
                </c:pt>
                <c:pt idx="22">
                  <c:v>2.1107598502</c:v>
                </c:pt>
                <c:pt idx="23">
                  <c:v>2.1318346268999999</c:v>
                </c:pt>
                <c:pt idx="24">
                  <c:v>2.1529094035999998</c:v>
                </c:pt>
                <c:pt idx="25">
                  <c:v>2.1739841802999997</c:v>
                </c:pt>
                <c:pt idx="26">
                  <c:v>2.1950589570000001</c:v>
                </c:pt>
                <c:pt idx="27">
                  <c:v>2.2161337337</c:v>
                </c:pt>
                <c:pt idx="28">
                  <c:v>2.2372085103999999</c:v>
                </c:pt>
                <c:pt idx="29">
                  <c:v>2.2582832871000003</c:v>
                </c:pt>
                <c:pt idx="30">
                  <c:v>2.2793580638000002</c:v>
                </c:pt>
                <c:pt idx="31">
                  <c:v>2.3004328405000001</c:v>
                </c:pt>
                <c:pt idx="32">
                  <c:v>2.3215076172</c:v>
                </c:pt>
                <c:pt idx="33">
                  <c:v>2.3425823938999999</c:v>
                </c:pt>
                <c:pt idx="34">
                  <c:v>2.3636571705999998</c:v>
                </c:pt>
                <c:pt idx="35">
                  <c:v>2.3847319472999997</c:v>
                </c:pt>
                <c:pt idx="36">
                  <c:v>2.4058067240000001</c:v>
                </c:pt>
                <c:pt idx="37">
                  <c:v>2.4268815007</c:v>
                </c:pt>
                <c:pt idx="38">
                  <c:v>2.4479562773999999</c:v>
                </c:pt>
                <c:pt idx="39">
                  <c:v>2.4690310541000002</c:v>
                </c:pt>
                <c:pt idx="40">
                  <c:v>2.4901058308000001</c:v>
                </c:pt>
                <c:pt idx="41">
                  <c:v>2.5111806075000001</c:v>
                </c:pt>
                <c:pt idx="42">
                  <c:v>2.5322553842</c:v>
                </c:pt>
                <c:pt idx="43">
                  <c:v>2.5533301608999999</c:v>
                </c:pt>
                <c:pt idx="44">
                  <c:v>2.5744049375999998</c:v>
                </c:pt>
                <c:pt idx="45">
                  <c:v>2.5954797143000001</c:v>
                </c:pt>
                <c:pt idx="46">
                  <c:v>2.616554491</c:v>
                </c:pt>
                <c:pt idx="47">
                  <c:v>2.6376292676999999</c:v>
                </c:pt>
                <c:pt idx="48">
                  <c:v>2.6587040444000003</c:v>
                </c:pt>
                <c:pt idx="49">
                  <c:v>2.6797788211000002</c:v>
                </c:pt>
                <c:pt idx="50">
                  <c:v>2.7008535978000001</c:v>
                </c:pt>
                <c:pt idx="51">
                  <c:v>2.7219283745</c:v>
                </c:pt>
                <c:pt idx="52">
                  <c:v>2.7430031511999999</c:v>
                </c:pt>
                <c:pt idx="53">
                  <c:v>2.7640779278999998</c:v>
                </c:pt>
                <c:pt idx="54">
                  <c:v>2.7851527045999998</c:v>
                </c:pt>
                <c:pt idx="55">
                  <c:v>2.8062274812999997</c:v>
                </c:pt>
                <c:pt idx="56">
                  <c:v>2.827302258</c:v>
                </c:pt>
                <c:pt idx="57">
                  <c:v>2.8483770346999999</c:v>
                </c:pt>
                <c:pt idx="58">
                  <c:v>2.8694518114000003</c:v>
                </c:pt>
                <c:pt idx="59">
                  <c:v>2.8905265881000002</c:v>
                </c:pt>
                <c:pt idx="60">
                  <c:v>2.9116013648000001</c:v>
                </c:pt>
                <c:pt idx="61">
                  <c:v>2.9326761415</c:v>
                </c:pt>
                <c:pt idx="62">
                  <c:v>2.9537509181999999</c:v>
                </c:pt>
                <c:pt idx="63">
                  <c:v>2.9748256948999998</c:v>
                </c:pt>
                <c:pt idx="64">
                  <c:v>2.9959004715999997</c:v>
                </c:pt>
                <c:pt idx="65">
                  <c:v>3.0169752482999996</c:v>
                </c:pt>
                <c:pt idx="66">
                  <c:v>3.038050025</c:v>
                </c:pt>
                <c:pt idx="67">
                  <c:v>3.0591248016999999</c:v>
                </c:pt>
                <c:pt idx="68">
                  <c:v>3.0801995784000002</c:v>
                </c:pt>
                <c:pt idx="69">
                  <c:v>3.1012743551000002</c:v>
                </c:pt>
              </c:numCache>
            </c:numRef>
          </c:xVal>
          <c:yVal>
            <c:numRef>
              <c:f>'9PFASvsTOC south'!ydata12</c:f>
              <c:numCache>
                <c:formatCode>General</c:formatCode>
                <c:ptCount val="70"/>
                <c:pt idx="0">
                  <c:v>6.2200537771521383</c:v>
                </c:pt>
                <c:pt idx="1">
                  <c:v>6.2363431685318682</c:v>
                </c:pt>
                <c:pt idx="2">
                  <c:v>6.2528151059996784</c:v>
                </c:pt>
                <c:pt idx="3">
                  <c:v>6.2694701424440531</c:v>
                </c:pt>
                <c:pt idx="4">
                  <c:v>6.286308810862991</c:v>
                </c:pt>
                <c:pt idx="5">
                  <c:v>6.3033316240526771</c:v>
                </c:pt>
                <c:pt idx="6">
                  <c:v>6.3205390743060033</c:v>
                </c:pt>
                <c:pt idx="7">
                  <c:v>6.3379316331213555</c:v>
                </c:pt>
                <c:pt idx="8">
                  <c:v>6.3555097509220371</c:v>
                </c:pt>
                <c:pt idx="9">
                  <c:v>6.3732738567867404</c:v>
                </c:pt>
                <c:pt idx="10">
                  <c:v>6.3912243581914048</c:v>
                </c:pt>
                <c:pt idx="11">
                  <c:v>6.4093616407628247</c:v>
                </c:pt>
                <c:pt idx="12">
                  <c:v>6.427686068044359</c:v>
                </c:pt>
                <c:pt idx="13">
                  <c:v>6.4461979812740555</c:v>
                </c:pt>
                <c:pt idx="14">
                  <c:v>6.4648976991755145</c:v>
                </c:pt>
                <c:pt idx="15">
                  <c:v>6.4837855177617714</c:v>
                </c:pt>
                <c:pt idx="16">
                  <c:v>6.5028617101524873</c:v>
                </c:pt>
                <c:pt idx="17">
                  <c:v>6.5221265264047119</c:v>
                </c:pt>
                <c:pt idx="18">
                  <c:v>6.5415801933574524</c:v>
                </c:pt>
                <c:pt idx="19">
                  <c:v>6.5612229144902781</c:v>
                </c:pt>
                <c:pt idx="20">
                  <c:v>6.5810548697961542</c:v>
                </c:pt>
                <c:pt idx="21">
                  <c:v>6.6010762156687122</c:v>
                </c:pt>
                <c:pt idx="22">
                  <c:v>6.6212870848041021</c:v>
                </c:pt>
                <c:pt idx="23">
                  <c:v>6.6416875861175715</c:v>
                </c:pt>
                <c:pt idx="24">
                  <c:v>6.6622778046748969</c:v>
                </c:pt>
                <c:pt idx="25">
                  <c:v>6.6830578016387783</c:v>
                </c:pt>
                <c:pt idx="26">
                  <c:v>6.7040276142302506</c:v>
                </c:pt>
                <c:pt idx="27">
                  <c:v>6.7251872557051975</c:v>
                </c:pt>
                <c:pt idx="28">
                  <c:v>6.7465367153459788</c:v>
                </c:pt>
                <c:pt idx="29">
                  <c:v>6.7680759584681986</c:v>
                </c:pt>
                <c:pt idx="30">
                  <c:v>6.7898049264425948</c:v>
                </c:pt>
                <c:pt idx="31">
                  <c:v>6.811723536732031</c:v>
                </c:pt>
                <c:pt idx="32">
                  <c:v>6.8338316829435151</c:v>
                </c:pt>
                <c:pt idx="33">
                  <c:v>6.8561292348951861</c:v>
                </c:pt>
                <c:pt idx="34">
                  <c:v>6.8786160386981683</c:v>
                </c:pt>
                <c:pt idx="35">
                  <c:v>6.9012919168531663</c:v>
                </c:pt>
                <c:pt idx="36">
                  <c:v>6.9241566683616647</c:v>
                </c:pt>
                <c:pt idx="37">
                  <c:v>6.947210068851561</c:v>
                </c:pt>
                <c:pt idx="38">
                  <c:v>6.9704518707170759</c:v>
                </c:pt>
                <c:pt idx="39">
                  <c:v>6.993881803272699</c:v>
                </c:pt>
                <c:pt idx="40">
                  <c:v>7.0174995729209835</c:v>
                </c:pt>
                <c:pt idx="41">
                  <c:v>7.0413048633339264</c:v>
                </c:pt>
                <c:pt idx="42">
                  <c:v>7.0652973356476876</c:v>
                </c:pt>
                <c:pt idx="43">
                  <c:v>7.0894766286703668</c:v>
                </c:pt>
                <c:pt idx="44">
                  <c:v>7.1138423591025397</c:v>
                </c:pt>
                <c:pt idx="45">
                  <c:v>7.138394121770256</c:v>
                </c:pt>
                <c:pt idx="46">
                  <c:v>7.163131489870155</c:v>
                </c:pt>
                <c:pt idx="47">
                  <c:v>7.1880540152263919</c:v>
                </c:pt>
                <c:pt idx="48">
                  <c:v>7.2131612285589677</c:v>
                </c:pt>
                <c:pt idx="49">
                  <c:v>7.238452639763163</c:v>
                </c:pt>
                <c:pt idx="50">
                  <c:v>7.2639277381996354</c:v>
                </c:pt>
                <c:pt idx="51">
                  <c:v>7.2895859929948328</c:v>
                </c:pt>
                <c:pt idx="52">
                  <c:v>7.3154268533513047</c:v>
                </c:pt>
                <c:pt idx="53">
                  <c:v>7.3414497488675021</c:v>
                </c:pt>
                <c:pt idx="54">
                  <c:v>7.3676540898666518</c:v>
                </c:pt>
                <c:pt idx="55">
                  <c:v>7.3940392677342865</c:v>
                </c:pt>
                <c:pt idx="56">
                  <c:v>7.4206046552639862</c:v>
                </c:pt>
                <c:pt idx="57">
                  <c:v>7.4473496070108993</c:v>
                </c:pt>
                <c:pt idx="58">
                  <c:v>7.4742734596526139</c:v>
                </c:pt>
                <c:pt idx="59">
                  <c:v>7.5013755323569091</c:v>
                </c:pt>
                <c:pt idx="60">
                  <c:v>7.5286551271559592</c:v>
                </c:pt>
                <c:pt idx="61">
                  <c:v>7.556111529326536</c:v>
                </c:pt>
                <c:pt idx="62">
                  <c:v>7.5837440077757563</c:v>
                </c:pt>
                <c:pt idx="63">
                  <c:v>7.6115518154319144</c:v>
                </c:pt>
                <c:pt idx="64">
                  <c:v>7.6395341896399751</c:v>
                </c:pt>
                <c:pt idx="65">
                  <c:v>7.6676903525612481</c:v>
                </c:pt>
                <c:pt idx="66">
                  <c:v>7.6960195115768286</c:v>
                </c:pt>
                <c:pt idx="67">
                  <c:v>7.7245208596943318</c:v>
                </c:pt>
                <c:pt idx="68">
                  <c:v>7.753193575957499</c:v>
                </c:pt>
                <c:pt idx="69">
                  <c:v>7.7820368258582553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A6-4478-98A7-97FA3E39437C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-4</c:v>
              </c:pt>
              <c:pt idx="1">
                <c:v>8</c:v>
              </c:pt>
            </c:numLit>
          </c:xVal>
          <c:yVal>
            <c:numLit>
              <c:formatCode>General</c:formatCode>
              <c:ptCount val="2"/>
              <c:pt idx="0">
                <c:v>-4</c:v>
              </c:pt>
              <c:pt idx="1">
                <c:v>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ABA6-4478-98A7-97FA3E39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165880"/>
        <c:axId val="910161200"/>
      </c:scatterChart>
      <c:valAx>
        <c:axId val="910165880"/>
        <c:scaling>
          <c:orientation val="minMax"/>
          <c:max val="8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0161200"/>
        <c:crosses val="autoZero"/>
        <c:crossBetween val="midCat"/>
      </c:valAx>
      <c:valAx>
        <c:axId val="910161200"/>
        <c:scaling>
          <c:orientation val="minMax"/>
          <c:max val="8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01658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'9PFASvsTOC south'!$B$104:$B$109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'9PFASvsTOC south'!$H$104:$H$109</c:f>
              <c:numCache>
                <c:formatCode>0.000</c:formatCode>
                <c:ptCount val="6"/>
                <c:pt idx="0">
                  <c:v>0.55709191979867567</c:v>
                </c:pt>
                <c:pt idx="1">
                  <c:v>1.501531564950541</c:v>
                </c:pt>
                <c:pt idx="2">
                  <c:v>-0.72947257153189504</c:v>
                </c:pt>
                <c:pt idx="3">
                  <c:v>-0.17269741965918331</c:v>
                </c:pt>
                <c:pt idx="4">
                  <c:v>-0.89791767533077083</c:v>
                </c:pt>
                <c:pt idx="5">
                  <c:v>-0.2585358182273681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48-46DD-9CDA-2FABC836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18854416"/>
        <c:axId val="818854776"/>
      </c:barChart>
      <c:catAx>
        <c:axId val="818854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18854776"/>
        <c:crosses val="autoZero"/>
        <c:auto val="1"/>
        <c:lblAlgn val="ctr"/>
        <c:lblOffset val="100"/>
        <c:noMultiLvlLbl val="0"/>
      </c:catAx>
      <c:valAx>
        <c:axId val="818854776"/>
        <c:scaling>
          <c:orientation val="minMax"/>
          <c:max val="2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1885441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residuals(Var1)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E9A-4103-ABF3-2F46D3DF47AE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E9A-4103-ABF3-2F46D3DF47AE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E9A-4103-ABF3-2F46D3DF47AE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E9A-4103-ABF3-2F46D3DF47AE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E9A-4103-ABF3-2F46D3DF47AE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E9A-4103-ABF3-2F46D3DF47A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E9A-4103-ABF3-2F46D3DF47A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FE9A-4103-ABF3-2F46D3DF47A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E9A-4103-ABF3-2F46D3DF47A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Obs4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E9A-4103-ABF3-2F46D3DF47A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E9A-4103-ABF3-2F46D3DF47A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E9A-4103-ABF3-2F46D3DF47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south'!$B$172:$B$177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'9PFASvsTOC south'!$H$172:$H$177</c:f>
              <c:numCache>
                <c:formatCode>0.000</c:formatCode>
                <c:ptCount val="6"/>
                <c:pt idx="0">
                  <c:v>0.61319783871830202</c:v>
                </c:pt>
                <c:pt idx="1">
                  <c:v>2.854323044502372</c:v>
                </c:pt>
                <c:pt idx="2">
                  <c:v>-0.85452137985801002</c:v>
                </c:pt>
                <c:pt idx="3">
                  <c:v>-6.3381478884165672</c:v>
                </c:pt>
                <c:pt idx="4">
                  <c:v>-1.1457178856025509</c:v>
                </c:pt>
                <c:pt idx="5">
                  <c:v>-0.30917549701995833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A-4103-ABF3-2F46D3DF4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7520216"/>
        <c:axId val="91752345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FE9A-4103-ABF3-2F46D3DF47A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FE9A-4103-ABF3-2F46D3DF4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32816"/>
        <c:axId val="917534256"/>
      </c:scatterChart>
      <c:catAx>
        <c:axId val="917520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7523456"/>
        <c:crosses val="autoZero"/>
        <c:auto val="1"/>
        <c:lblAlgn val="ctr"/>
        <c:lblOffset val="100"/>
        <c:noMultiLvlLbl val="0"/>
      </c:catAx>
      <c:valAx>
        <c:axId val="91752345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7520216"/>
        <c:crosses val="autoZero"/>
        <c:crossBetween val="between"/>
      </c:valAx>
      <c:valAx>
        <c:axId val="917534256"/>
        <c:scaling>
          <c:orientation val="minMax"/>
          <c:max val="6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7532816"/>
        <c:crosses val="max"/>
        <c:crossBetween val="midCat"/>
      </c:valAx>
      <c:valAx>
        <c:axId val="917532816"/>
        <c:scaling>
          <c:orientation val="minMax"/>
          <c:max val="7"/>
          <c:min val="-8"/>
        </c:scaling>
        <c:delete val="1"/>
        <c:axPos val="b"/>
        <c:numFmt formatCode="General" sourceLinked="1"/>
        <c:majorTickMark val="none"/>
        <c:minorTickMark val="none"/>
        <c:tickLblPos val="none"/>
        <c:crossAx val="9175342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distances(Var1) - Threshold = 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056-47F6-A9C6-FD306A4C4729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056-47F6-A9C6-FD306A4C4729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56-47F6-A9C6-FD306A4C4729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056-47F6-A9C6-FD306A4C4729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56-47F6-A9C6-FD306A4C4729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056-47F6-A9C6-FD306A4C472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056-47F6-A9C6-FD306A4C472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056-47F6-A9C6-FD306A4C472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056-47F6-A9C6-FD306A4C472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Obs4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056-47F6-A9C6-FD306A4C472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056-47F6-A9C6-FD306A4C472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056-47F6-A9C6-FD306A4C47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south'!$B$172:$B$177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'9PFASvsTOC south'!$K$172:$K$177</c:f>
              <c:numCache>
                <c:formatCode>0.000</c:formatCode>
                <c:ptCount val="6"/>
                <c:pt idx="0">
                  <c:v>3.9401141636152381E-2</c:v>
                </c:pt>
                <c:pt idx="1">
                  <c:v>0.30777802477619004</c:v>
                </c:pt>
                <c:pt idx="2">
                  <c:v>7.7769254243892055E-2</c:v>
                </c:pt>
                <c:pt idx="3">
                  <c:v>19.011106664317886</c:v>
                </c:pt>
                <c:pt idx="4">
                  <c:v>0.13869342240067734</c:v>
                </c:pt>
                <c:pt idx="5">
                  <c:v>1.6652793586594338E-2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6-47F6-A9C6-FD306A4C4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7534976"/>
        <c:axId val="91752993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9056-47F6-A9C6-FD306A4C4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33536"/>
        <c:axId val="917530656"/>
      </c:scatterChart>
      <c:catAx>
        <c:axId val="917534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7529936"/>
        <c:crosses val="autoZero"/>
        <c:auto val="1"/>
        <c:lblAlgn val="ctr"/>
        <c:lblOffset val="100"/>
        <c:noMultiLvlLbl val="0"/>
      </c:catAx>
      <c:valAx>
        <c:axId val="91752993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7534976"/>
        <c:crosses val="autoZero"/>
        <c:crossBetween val="between"/>
      </c:valAx>
      <c:valAx>
        <c:axId val="917530656"/>
        <c:scaling>
          <c:orientation val="minMax"/>
          <c:max val="6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7533536"/>
        <c:crosses val="max"/>
        <c:crossBetween val="midCat"/>
      </c:valAx>
      <c:valAx>
        <c:axId val="917533536"/>
        <c:scaling>
          <c:orientation val="minMax"/>
          <c:max val="20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9175306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(Var1) - Threshold = 0,816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C89-4E40-889D-D68EA5DAB628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C89-4E40-889D-D68EA5DAB628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C89-4E40-889D-D68EA5DAB628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BC89-4E40-889D-D68EA5DAB628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C89-4E40-889D-D68EA5DAB628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BC89-4E40-889D-D68EA5DAB6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BC89-4E40-889D-D68EA5DAB6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Obs2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BC89-4E40-889D-D68EA5DAB6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BC89-4E40-889D-D68EA5DAB6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Obs4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BC89-4E40-889D-D68EA5DAB6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BC89-4E40-889D-D68EA5DAB6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BC89-4E40-889D-D68EA5DAB6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south'!$B$172:$B$177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'9PFASvsTOC south'!$N$172:$N$177</c:f>
              <c:numCache>
                <c:formatCode>0.000</c:formatCode>
                <c:ptCount val="6"/>
                <c:pt idx="0">
                  <c:v>0.25539067629232076</c:v>
                </c:pt>
                <c:pt idx="1">
                  <c:v>1.219281278633439</c:v>
                </c:pt>
                <c:pt idx="2">
                  <c:v>-0.37365583062759522</c:v>
                </c:pt>
                <c:pt idx="3">
                  <c:v>-6.2500129402216258</c:v>
                </c:pt>
                <c:pt idx="4">
                  <c:v>-0.52884299116836875</c:v>
                </c:pt>
                <c:pt idx="5">
                  <c:v>-0.15988203409394472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9-4E40-889D-D68EA5DAB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7533896"/>
        <c:axId val="91753461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0.81649658092772603</c:v>
              </c:pt>
              <c:pt idx="1">
                <c:v>0.81649658092772603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BC89-4E40-889D-D68EA5DAB628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-0.81649658092772603</c:v>
              </c:pt>
              <c:pt idx="1">
                <c:v>-0.81649658092772603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BC89-4E40-889D-D68EA5DAB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37856"/>
        <c:axId val="917538936"/>
      </c:scatterChart>
      <c:catAx>
        <c:axId val="917533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7534616"/>
        <c:crosses val="autoZero"/>
        <c:auto val="1"/>
        <c:lblAlgn val="ctr"/>
        <c:lblOffset val="100"/>
        <c:noMultiLvlLbl val="0"/>
      </c:catAx>
      <c:valAx>
        <c:axId val="9175346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7533896"/>
        <c:crosses val="autoZero"/>
        <c:crossBetween val="between"/>
      </c:valAx>
      <c:valAx>
        <c:axId val="917538936"/>
        <c:scaling>
          <c:orientation val="minMax"/>
          <c:max val="6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7537856"/>
        <c:crosses val="max"/>
        <c:crossBetween val="midCat"/>
      </c:valAx>
      <c:valAx>
        <c:axId val="917537856"/>
        <c:scaling>
          <c:orientation val="minMax"/>
          <c:max val="2"/>
          <c:min val="-8"/>
        </c:scaling>
        <c:delete val="1"/>
        <c:axPos val="b"/>
        <c:numFmt formatCode="General" sourceLinked="1"/>
        <c:majorTickMark val="none"/>
        <c:minorTickMark val="none"/>
        <c:tickLblPos val="none"/>
        <c:crossAx val="9175389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(Var1) - Threshold = 0,816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DFBetaStd(X1)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3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B39-4AAE-AB93-6155972C6867}"/>
              </c:ext>
            </c:extLst>
          </c:dPt>
          <c:cat>
            <c:strRef>
              <c:f>'9PFASvsTOC south'!$B$172:$B$177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'9PFASvsTOC south'!$R$172:$R$177</c:f>
              <c:numCache>
                <c:formatCode>0.000</c:formatCode>
                <c:ptCount val="6"/>
                <c:pt idx="0">
                  <c:v>-5.0554913730017657E-2</c:v>
                </c:pt>
                <c:pt idx="1">
                  <c:v>-0.35886881915696278</c:v>
                </c:pt>
                <c:pt idx="2">
                  <c:v>0.1338564466991608</c:v>
                </c:pt>
                <c:pt idx="3">
                  <c:v>-5.6892274206343592</c:v>
                </c:pt>
                <c:pt idx="4">
                  <c:v>0.24677249389463457</c:v>
                </c:pt>
                <c:pt idx="5">
                  <c:v>9.8136045873883346E-2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39-4AAE-AB93-6155972C6867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B39-4AAE-AB93-6155972C6867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B39-4AAE-AB93-6155972C686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B39-4AAE-AB93-6155972C686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Obs2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B39-4AAE-AB93-6155972C686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B39-4AAE-AB93-6155972C686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Obs4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B39-4AAE-AB93-6155972C686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B39-4AAE-AB93-6155972C686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B39-4AAE-AB93-6155972C68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'9PFASvsTOC south'!$B$172:$B$177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'9PFASvsTOC south'!$Q$172:$Q$177</c:f>
              <c:numCache>
                <c:formatCode>0.000</c:formatCode>
                <c:ptCount val="6"/>
                <c:pt idx="0">
                  <c:v>0.15853666203400943</c:v>
                </c:pt>
                <c:pt idx="1">
                  <c:v>0.84808281346800385</c:v>
                </c:pt>
                <c:pt idx="2">
                  <c:v>-0.27744632877355246</c:v>
                </c:pt>
                <c:pt idx="3">
                  <c:v>3.8982956354648177</c:v>
                </c:pt>
                <c:pt idx="4">
                  <c:v>-0.43198248330968081</c:v>
                </c:pt>
                <c:pt idx="5">
                  <c:v>-0.14468881615474047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9-4AAE-AB93-6155972C6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17542176"/>
        <c:axId val="917542536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0.81649658092772615</c:v>
              </c:pt>
              <c:pt idx="1">
                <c:v>0.81649658092772615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1B39-4AAE-AB93-6155972C686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-0.81649658092772615</c:v>
              </c:pt>
              <c:pt idx="1">
                <c:v>-0.81649658092772615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1B39-4AAE-AB93-6155972C6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535336"/>
        <c:axId val="917546496"/>
      </c:scatterChart>
      <c:catAx>
        <c:axId val="917542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17542536"/>
        <c:crosses val="autoZero"/>
        <c:auto val="1"/>
        <c:lblAlgn val="ctr"/>
        <c:lblOffset val="100"/>
        <c:noMultiLvlLbl val="0"/>
      </c:catAx>
      <c:valAx>
        <c:axId val="917542536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17542176"/>
        <c:crosses val="autoZero"/>
        <c:crossBetween val="between"/>
      </c:valAx>
      <c:valAx>
        <c:axId val="917546496"/>
        <c:scaling>
          <c:orientation val="minMax"/>
          <c:max val="6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17535336"/>
        <c:crosses val="max"/>
        <c:crossBetween val="midCat"/>
      </c:valAx>
      <c:valAx>
        <c:axId val="917535336"/>
        <c:scaling>
          <c:orientation val="minMax"/>
          <c:max val="5"/>
          <c:min val="-10"/>
        </c:scaling>
        <c:delete val="1"/>
        <c:axPos val="b"/>
        <c:numFmt formatCode="General" sourceLinked="1"/>
        <c:majorTickMark val="none"/>
        <c:minorTickMark val="none"/>
        <c:tickLblPos val="none"/>
        <c:crossAx val="9175464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9PFAS/KS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0.20779933202421841</c:v>
                </c:pt>
              </c:numLit>
            </c:plus>
            <c:minus>
              <c:numLit>
                <c:formatCode>General</c:formatCode>
                <c:ptCount val="1"/>
                <c:pt idx="0">
                  <c:v>0.20779933202421841</c:v>
                </c:pt>
              </c:numLit>
            </c:minus>
          </c:errBars>
          <c:cat>
            <c:strRef>
              <c:f>'9PFASdKS mot degN 19.01.'!$B$79</c:f>
              <c:strCache>
                <c:ptCount val="1"/>
                <c:pt idx="0">
                  <c:v>degrees</c:v>
                </c:pt>
              </c:strCache>
            </c:strRef>
          </c:cat>
          <c:val>
            <c:numRef>
              <c:f>'9PFASdKS mot degN 19.01.'!$C$79</c:f>
              <c:numCache>
                <c:formatCode>0.000</c:formatCode>
                <c:ptCount val="1"/>
                <c:pt idx="0">
                  <c:v>-2.0719808867384788E-2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43-4A21-8D1B-B728374B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82439856"/>
        <c:axId val="982435536"/>
      </c:barChart>
      <c:catAx>
        <c:axId val="98243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82435536"/>
        <c:crosses val="autoZero"/>
        <c:auto val="1"/>
        <c:lblAlgn val="ctr"/>
        <c:lblOffset val="100"/>
        <c:noMultiLvlLbl val="0"/>
      </c:catAx>
      <c:valAx>
        <c:axId val="982435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8243985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9PFAS/KS by degrees (R²=0,000)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'9PFASdKS mot degN 19.01.'!$D$104:$D$198</c:f>
              <c:numCache>
                <c:formatCode>0.000</c:formatCode>
                <c:ptCount val="95"/>
                <c:pt idx="0">
                  <c:v>78.151200000000003</c:v>
                </c:pt>
                <c:pt idx="1">
                  <c:v>77.685500000000005</c:v>
                </c:pt>
                <c:pt idx="2">
                  <c:v>76.521500000000003</c:v>
                </c:pt>
                <c:pt idx="3">
                  <c:v>78.984800000000007</c:v>
                </c:pt>
                <c:pt idx="4">
                  <c:v>79.104830000000007</c:v>
                </c:pt>
                <c:pt idx="5">
                  <c:v>79.019810000000007</c:v>
                </c:pt>
                <c:pt idx="6">
                  <c:v>80.039599999999993</c:v>
                </c:pt>
                <c:pt idx="7">
                  <c:v>80.09196</c:v>
                </c:pt>
                <c:pt idx="8">
                  <c:v>80.171499999999995</c:v>
                </c:pt>
                <c:pt idx="9">
                  <c:v>79.821169999999995</c:v>
                </c:pt>
                <c:pt idx="10">
                  <c:v>79.039460000000005</c:v>
                </c:pt>
                <c:pt idx="11">
                  <c:v>78.911299999999997</c:v>
                </c:pt>
                <c:pt idx="12">
                  <c:v>79.104799999999997</c:v>
                </c:pt>
                <c:pt idx="13">
                  <c:v>81.405970116666666</c:v>
                </c:pt>
                <c:pt idx="14">
                  <c:v>81.495077216666672</c:v>
                </c:pt>
                <c:pt idx="15">
                  <c:v>80.397921449999998</c:v>
                </c:pt>
                <c:pt idx="16">
                  <c:v>79.661333333333332</c:v>
                </c:pt>
                <c:pt idx="17">
                  <c:v>80.49766666666666</c:v>
                </c:pt>
                <c:pt idx="18">
                  <c:v>72.423500000000004</c:v>
                </c:pt>
                <c:pt idx="19">
                  <c:v>72.274833333333333</c:v>
                </c:pt>
                <c:pt idx="20">
                  <c:v>72.277666666666661</c:v>
                </c:pt>
                <c:pt idx="21">
                  <c:v>72.146166666666673</c:v>
                </c:pt>
                <c:pt idx="22">
                  <c:v>72.035166666666669</c:v>
                </c:pt>
                <c:pt idx="23">
                  <c:v>71.862274999999997</c:v>
                </c:pt>
                <c:pt idx="24">
                  <c:v>71.706000000000003</c:v>
                </c:pt>
                <c:pt idx="25">
                  <c:v>72.344314999999995</c:v>
                </c:pt>
                <c:pt idx="26">
                  <c:v>72.096166666666662</c:v>
                </c:pt>
                <c:pt idx="27">
                  <c:v>73.212119999999999</c:v>
                </c:pt>
                <c:pt idx="28">
                  <c:v>73.346493300000006</c:v>
                </c:pt>
                <c:pt idx="29">
                  <c:v>73.5998333</c:v>
                </c:pt>
                <c:pt idx="30">
                  <c:v>76.287700000000001</c:v>
                </c:pt>
                <c:pt idx="31">
                  <c:v>76.019199999999998</c:v>
                </c:pt>
                <c:pt idx="32">
                  <c:v>75.001199999999997</c:v>
                </c:pt>
                <c:pt idx="33">
                  <c:v>74.390299999999996</c:v>
                </c:pt>
                <c:pt idx="34">
                  <c:v>74.153199999999998</c:v>
                </c:pt>
                <c:pt idx="35">
                  <c:v>74.302890000000005</c:v>
                </c:pt>
                <c:pt idx="36">
                  <c:v>73.968670000000003</c:v>
                </c:pt>
                <c:pt idx="37">
                  <c:v>74.682329999999993</c:v>
                </c:pt>
                <c:pt idx="38">
                  <c:v>74.885000000000005</c:v>
                </c:pt>
                <c:pt idx="39">
                  <c:v>74.787700000000001</c:v>
                </c:pt>
                <c:pt idx="40">
                  <c:v>74.807689999999994</c:v>
                </c:pt>
                <c:pt idx="41">
                  <c:v>74.929820000000007</c:v>
                </c:pt>
                <c:pt idx="42">
                  <c:v>75.124816666666661</c:v>
                </c:pt>
                <c:pt idx="43">
                  <c:v>75.553503333333339</c:v>
                </c:pt>
                <c:pt idx="44">
                  <c:v>74.192236666666673</c:v>
                </c:pt>
                <c:pt idx="45">
                  <c:v>70.155311666666663</c:v>
                </c:pt>
                <c:pt idx="46">
                  <c:v>70.19283333333334</c:v>
                </c:pt>
                <c:pt idx="47">
                  <c:v>70.135666666666665</c:v>
                </c:pt>
                <c:pt idx="48">
                  <c:v>69.854333333333329</c:v>
                </c:pt>
                <c:pt idx="49">
                  <c:v>69.262333333333331</c:v>
                </c:pt>
                <c:pt idx="50">
                  <c:v>70.394076666666663</c:v>
                </c:pt>
                <c:pt idx="51">
                  <c:v>70.897666666666666</c:v>
                </c:pt>
                <c:pt idx="52">
                  <c:v>70.481666666666669</c:v>
                </c:pt>
                <c:pt idx="53">
                  <c:v>70.770499999999998</c:v>
                </c:pt>
                <c:pt idx="54">
                  <c:v>70.695674999999994</c:v>
                </c:pt>
                <c:pt idx="55">
                  <c:v>70.68383333333334</c:v>
                </c:pt>
                <c:pt idx="56">
                  <c:v>70.772833333333338</c:v>
                </c:pt>
                <c:pt idx="57">
                  <c:v>71.45183333333334</c:v>
                </c:pt>
                <c:pt idx="58">
                  <c:v>69.898328333333339</c:v>
                </c:pt>
                <c:pt idx="59">
                  <c:v>70.855321666666669</c:v>
                </c:pt>
                <c:pt idx="60">
                  <c:v>71.055833333333339</c:v>
                </c:pt>
                <c:pt idx="61">
                  <c:v>71.321999999999989</c:v>
                </c:pt>
                <c:pt idx="62">
                  <c:v>69.992878000000005</c:v>
                </c:pt>
                <c:pt idx="63">
                  <c:v>69.848384499999995</c:v>
                </c:pt>
                <c:pt idx="64">
                  <c:v>70.064458500000001</c:v>
                </c:pt>
                <c:pt idx="65">
                  <c:v>70.042101200000005</c:v>
                </c:pt>
                <c:pt idx="66">
                  <c:v>67.798661999999993</c:v>
                </c:pt>
                <c:pt idx="67">
                  <c:v>67.785863000000006</c:v>
                </c:pt>
                <c:pt idx="68">
                  <c:v>68.346999999999994</c:v>
                </c:pt>
                <c:pt idx="69">
                  <c:v>63.031451666666669</c:v>
                </c:pt>
                <c:pt idx="70">
                  <c:v>63.590666666666657</c:v>
                </c:pt>
                <c:pt idx="71">
                  <c:v>66.560500000000005</c:v>
                </c:pt>
                <c:pt idx="72">
                  <c:v>63.884830000000001</c:v>
                </c:pt>
                <c:pt idx="73">
                  <c:v>64.280169999999998</c:v>
                </c:pt>
                <c:pt idx="74">
                  <c:v>64.713499999999996</c:v>
                </c:pt>
                <c:pt idx="75">
                  <c:v>66.830169999999995</c:v>
                </c:pt>
                <c:pt idx="76">
                  <c:v>66.231669999999994</c:v>
                </c:pt>
                <c:pt idx="77">
                  <c:v>65.679169999999999</c:v>
                </c:pt>
                <c:pt idx="78">
                  <c:v>65.716999999999999</c:v>
                </c:pt>
                <c:pt idx="79">
                  <c:v>62.495393200000002</c:v>
                </c:pt>
                <c:pt idx="80">
                  <c:v>62.578690700000003</c:v>
                </c:pt>
                <c:pt idx="81">
                  <c:v>62.730829</c:v>
                </c:pt>
                <c:pt idx="82">
                  <c:v>62.673135299999998</c:v>
                </c:pt>
                <c:pt idx="83">
                  <c:v>65.358558333333335</c:v>
                </c:pt>
                <c:pt idx="84">
                  <c:v>62.8384</c:v>
                </c:pt>
                <c:pt idx="85">
                  <c:v>64.608649999999997</c:v>
                </c:pt>
                <c:pt idx="86">
                  <c:v>64.520368000000005</c:v>
                </c:pt>
                <c:pt idx="87">
                  <c:v>65.680823833333335</c:v>
                </c:pt>
                <c:pt idx="88">
                  <c:v>66.833394666666663</c:v>
                </c:pt>
                <c:pt idx="89">
                  <c:v>59.234572999999997</c:v>
                </c:pt>
                <c:pt idx="90">
                  <c:v>59.304736499999997</c:v>
                </c:pt>
                <c:pt idx="91">
                  <c:v>59.093418700000001</c:v>
                </c:pt>
                <c:pt idx="92">
                  <c:v>58.943842699999998</c:v>
                </c:pt>
                <c:pt idx="93">
                  <c:v>59.03151798333333</c:v>
                </c:pt>
                <c:pt idx="94">
                  <c:v>58.81283333333333</c:v>
                </c:pt>
              </c:numCache>
            </c:numRef>
          </c:xVal>
          <c:yVal>
            <c:numRef>
              <c:f>'9PFASdKS mot degN 19.01.'!$E$104:$E$198</c:f>
              <c:numCache>
                <c:formatCode>0.000</c:formatCode>
                <c:ptCount val="95"/>
                <c:pt idx="0">
                  <c:v>8.9378467103888703E-3</c:v>
                </c:pt>
                <c:pt idx="1">
                  <c:v>7.4466328948923893E-3</c:v>
                </c:pt>
                <c:pt idx="2">
                  <c:v>5.2893441526424981E-3</c:v>
                </c:pt>
                <c:pt idx="3">
                  <c:v>9.4361807039522478E-3</c:v>
                </c:pt>
                <c:pt idx="4">
                  <c:v>3.7281249982176563E-3</c:v>
                </c:pt>
                <c:pt idx="5">
                  <c:v>2.1478473635038057E-3</c:v>
                </c:pt>
                <c:pt idx="6">
                  <c:v>1.7863355926656079E-2</c:v>
                </c:pt>
                <c:pt idx="7">
                  <c:v>3.5290781880044503E-2</c:v>
                </c:pt>
                <c:pt idx="8">
                  <c:v>3.6044599631069978E-2</c:v>
                </c:pt>
                <c:pt idx="9">
                  <c:v>7.3891557752845272E-3</c:v>
                </c:pt>
                <c:pt idx="10">
                  <c:v>3.766651662534174E-3</c:v>
                </c:pt>
                <c:pt idx="11">
                  <c:v>1.0215061271937613E-4</c:v>
                </c:pt>
                <c:pt idx="12">
                  <c:v>2.4567075797999817E-3</c:v>
                </c:pt>
                <c:pt idx="13">
                  <c:v>1.9934220398819671E-2</c:v>
                </c:pt>
                <c:pt idx="14">
                  <c:v>1.4809582232708642E-2</c:v>
                </c:pt>
                <c:pt idx="15">
                  <c:v>1.8194026832765678E-2</c:v>
                </c:pt>
                <c:pt idx="16">
                  <c:v>4.8406484745828093E-2</c:v>
                </c:pt>
                <c:pt idx="17">
                  <c:v>4.2000972971690177E-2</c:v>
                </c:pt>
                <c:pt idx="18">
                  <c:v>1.7963198538085819E-2</c:v>
                </c:pt>
                <c:pt idx="19">
                  <c:v>0</c:v>
                </c:pt>
                <c:pt idx="20">
                  <c:v>4.7903566521925829E-3</c:v>
                </c:pt>
                <c:pt idx="21">
                  <c:v>1.3942857142857144E-2</c:v>
                </c:pt>
                <c:pt idx="22">
                  <c:v>5.5006661778461606E-2</c:v>
                </c:pt>
                <c:pt idx="23">
                  <c:v>5.6069373006277713E-2</c:v>
                </c:pt>
                <c:pt idx="24">
                  <c:v>0</c:v>
                </c:pt>
                <c:pt idx="25">
                  <c:v>1.9708182443700477E-2</c:v>
                </c:pt>
                <c:pt idx="26">
                  <c:v>2.4806045824650853E-2</c:v>
                </c:pt>
                <c:pt idx="27">
                  <c:v>2.8356495724620526E-2</c:v>
                </c:pt>
                <c:pt idx="28">
                  <c:v>1.5658400108977264E-2</c:v>
                </c:pt>
                <c:pt idx="29">
                  <c:v>1.1730205278592375E-3</c:v>
                </c:pt>
                <c:pt idx="30">
                  <c:v>5.0768769689539927E-3</c:v>
                </c:pt>
                <c:pt idx="31">
                  <c:v>1.2086751997117239E-2</c:v>
                </c:pt>
                <c:pt idx="32">
                  <c:v>9.8824076606762006E-3</c:v>
                </c:pt>
                <c:pt idx="33">
                  <c:v>4.0498833970587386E-2</c:v>
                </c:pt>
                <c:pt idx="34">
                  <c:v>3.044068298667215E-2</c:v>
                </c:pt>
                <c:pt idx="35">
                  <c:v>8.05667674776318E-3</c:v>
                </c:pt>
                <c:pt idx="36">
                  <c:v>4.3335675802295623E-3</c:v>
                </c:pt>
                <c:pt idx="37">
                  <c:v>1.8808777429467083E-3</c:v>
                </c:pt>
                <c:pt idx="38">
                  <c:v>0</c:v>
                </c:pt>
                <c:pt idx="39">
                  <c:v>4.5046928411355868E-3</c:v>
                </c:pt>
                <c:pt idx="40">
                  <c:v>1.070243613655124E-2</c:v>
                </c:pt>
                <c:pt idx="41">
                  <c:v>2.2809733787047203E-3</c:v>
                </c:pt>
                <c:pt idx="42">
                  <c:v>1.9350733786538676E-2</c:v>
                </c:pt>
                <c:pt idx="43">
                  <c:v>7.2704086282728477E-3</c:v>
                </c:pt>
                <c:pt idx="44">
                  <c:v>6.2577637991040715E-3</c:v>
                </c:pt>
                <c:pt idx="45">
                  <c:v>1.639971063095963E-2</c:v>
                </c:pt>
                <c:pt idx="46">
                  <c:v>9.3182642158122636E-3</c:v>
                </c:pt>
                <c:pt idx="47">
                  <c:v>3.814492759537199E-2</c:v>
                </c:pt>
                <c:pt idx="48">
                  <c:v>6.1972529107995784E-3</c:v>
                </c:pt>
                <c:pt idx="49">
                  <c:v>4.344179055940605E-2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1.5227723283079378E-2</c:v>
                </c:pt>
                <c:pt idx="54">
                  <c:v>1.2005287381684807E-2</c:v>
                </c:pt>
                <c:pt idx="55">
                  <c:v>1.6431723983040027E-2</c:v>
                </c:pt>
                <c:pt idx="56">
                  <c:v>2.3516738543134675E-2</c:v>
                </c:pt>
                <c:pt idx="57">
                  <c:v>1.6331658291457289E-3</c:v>
                </c:pt>
                <c:pt idx="58">
                  <c:v>8.2219938335046251E-3</c:v>
                </c:pt>
                <c:pt idx="59">
                  <c:v>2.7795518451142504E-2</c:v>
                </c:pt>
                <c:pt idx="60">
                  <c:v>2.377172668814442E-2</c:v>
                </c:pt>
                <c:pt idx="61">
                  <c:v>3.8690806791346503E-2</c:v>
                </c:pt>
                <c:pt idx="62">
                  <c:v>1.7862241076983264E-2</c:v>
                </c:pt>
                <c:pt idx="63">
                  <c:v>1.416241555761844E-2</c:v>
                </c:pt>
                <c:pt idx="64">
                  <c:v>1.6913957524607556E-2</c:v>
                </c:pt>
                <c:pt idx="65">
                  <c:v>1.1148915291767852E-2</c:v>
                </c:pt>
                <c:pt idx="66">
                  <c:v>7.1351351351351356E-3</c:v>
                </c:pt>
                <c:pt idx="67">
                  <c:v>0</c:v>
                </c:pt>
                <c:pt idx="68">
                  <c:v>1.4104372355430183E-4</c:v>
                </c:pt>
                <c:pt idx="69">
                  <c:v>1.2406015037593985E-2</c:v>
                </c:pt>
                <c:pt idx="70">
                  <c:v>0</c:v>
                </c:pt>
                <c:pt idx="71">
                  <c:v>1.2E-2</c:v>
                </c:pt>
                <c:pt idx="72">
                  <c:v>2.6976712401036555E-2</c:v>
                </c:pt>
                <c:pt idx="73">
                  <c:v>1.9337455751127896E-2</c:v>
                </c:pt>
                <c:pt idx="74">
                  <c:v>1.3039596236065305E-2</c:v>
                </c:pt>
                <c:pt idx="75">
                  <c:v>1.6509690426454594E-2</c:v>
                </c:pt>
                <c:pt idx="76">
                  <c:v>1.3795005527217772E-2</c:v>
                </c:pt>
                <c:pt idx="77">
                  <c:v>1.4292672269697007E-2</c:v>
                </c:pt>
                <c:pt idx="78">
                  <c:v>1.452364796139872E-2</c:v>
                </c:pt>
                <c:pt idx="79">
                  <c:v>5.0126520576503457E-3</c:v>
                </c:pt>
                <c:pt idx="80">
                  <c:v>1.466429029709929E-2</c:v>
                </c:pt>
                <c:pt idx="81">
                  <c:v>7.5329952846268679E-3</c:v>
                </c:pt>
                <c:pt idx="82">
                  <c:v>4.3970618535391004E-3</c:v>
                </c:pt>
                <c:pt idx="83">
                  <c:v>2.0651879861761899E-2</c:v>
                </c:pt>
                <c:pt idx="84">
                  <c:v>2.7296368008984605E-3</c:v>
                </c:pt>
                <c:pt idx="85">
                  <c:v>9.1770795208090082E-3</c:v>
                </c:pt>
                <c:pt idx="86">
                  <c:v>2.1866740372546052E-2</c:v>
                </c:pt>
                <c:pt idx="87">
                  <c:v>1.9682384684467712E-2</c:v>
                </c:pt>
                <c:pt idx="88">
                  <c:v>1.7344892450183644E-2</c:v>
                </c:pt>
                <c:pt idx="89">
                  <c:v>3.0940419845121334E-2</c:v>
                </c:pt>
                <c:pt idx="90">
                  <c:v>4.5354725931688732E-2</c:v>
                </c:pt>
                <c:pt idx="91">
                  <c:v>1.1696541913059383E-2</c:v>
                </c:pt>
                <c:pt idx="92">
                  <c:v>2.7609714718816913E-2</c:v>
                </c:pt>
                <c:pt idx="93">
                  <c:v>7.7306495029550561E-3</c:v>
                </c:pt>
                <c:pt idx="94">
                  <c:v>1.7307510377808869E-2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EF-4439-89E2-91D974BACB02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77.685500000000005</c:v>
              </c:pt>
            </c:numLit>
          </c:xVal>
          <c:yVal>
            <c:numLit>
              <c:formatCode>General</c:formatCode>
              <c:ptCount val="1"/>
              <c:pt idx="0">
                <c:v>7.4466328948923893E-3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CEF-4439-89E2-91D974BACB02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56.544608944999993</c:v>
              </c:pt>
              <c:pt idx="1">
                <c:v>83.763301605000009</c:v>
              </c:pt>
            </c:numLit>
          </c:xVal>
          <c:yVal>
            <c:numLit>
              <c:formatCode>General</c:formatCode>
              <c:ptCount val="2"/>
              <c:pt idx="0">
                <c:v>1.5802330317732302E-2</c:v>
              </c:pt>
              <c:pt idx="1">
                <c:v>1.4555926035876972E-2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CEF-4439-89E2-91D974BACB02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'9PFASdKS mot degN 19.01.'!xdata1</c:f>
              <c:numCache>
                <c:formatCode>General</c:formatCode>
                <c:ptCount val="70"/>
                <c:pt idx="0">
                  <c:v>56.544608945</c:v>
                </c:pt>
                <c:pt idx="1">
                  <c:v>56.939082751699999</c:v>
                </c:pt>
                <c:pt idx="2">
                  <c:v>57.333556558399998</c:v>
                </c:pt>
                <c:pt idx="3">
                  <c:v>57.728030365099997</c:v>
                </c:pt>
                <c:pt idx="4">
                  <c:v>58.122504171800003</c:v>
                </c:pt>
                <c:pt idx="5">
                  <c:v>58.516977978500002</c:v>
                </c:pt>
                <c:pt idx="6">
                  <c:v>58.911451785200001</c:v>
                </c:pt>
                <c:pt idx="7">
                  <c:v>59.305925591899999</c:v>
                </c:pt>
                <c:pt idx="8">
                  <c:v>59.700399398599998</c:v>
                </c:pt>
                <c:pt idx="9">
                  <c:v>60.094873205299997</c:v>
                </c:pt>
                <c:pt idx="10">
                  <c:v>60.489347012000003</c:v>
                </c:pt>
                <c:pt idx="11">
                  <c:v>60.883820818700002</c:v>
                </c:pt>
                <c:pt idx="12">
                  <c:v>61.278294625400001</c:v>
                </c:pt>
                <c:pt idx="13">
                  <c:v>61.6727684321</c:v>
                </c:pt>
                <c:pt idx="14">
                  <c:v>62.067242238799999</c:v>
                </c:pt>
                <c:pt idx="15">
                  <c:v>62.461716045499998</c:v>
                </c:pt>
                <c:pt idx="16">
                  <c:v>62.856189852200004</c:v>
                </c:pt>
                <c:pt idx="17">
                  <c:v>63.250663658900002</c:v>
                </c:pt>
                <c:pt idx="18">
                  <c:v>63.645137465600001</c:v>
                </c:pt>
                <c:pt idx="19">
                  <c:v>64.039611272299993</c:v>
                </c:pt>
                <c:pt idx="20">
                  <c:v>64.434085078999999</c:v>
                </c:pt>
                <c:pt idx="21">
                  <c:v>64.828558885700005</c:v>
                </c:pt>
                <c:pt idx="22">
                  <c:v>65.223032692399997</c:v>
                </c:pt>
                <c:pt idx="23">
                  <c:v>65.617506499100003</c:v>
                </c:pt>
                <c:pt idx="24">
                  <c:v>66.011980305799995</c:v>
                </c:pt>
                <c:pt idx="25">
                  <c:v>66.406454112500001</c:v>
                </c:pt>
                <c:pt idx="26">
                  <c:v>66.800927919200006</c:v>
                </c:pt>
                <c:pt idx="27">
                  <c:v>67.195401725899998</c:v>
                </c:pt>
                <c:pt idx="28">
                  <c:v>67.589875532600004</c:v>
                </c:pt>
                <c:pt idx="29">
                  <c:v>67.984349339299996</c:v>
                </c:pt>
                <c:pt idx="30">
                  <c:v>68.378823146000002</c:v>
                </c:pt>
                <c:pt idx="31">
                  <c:v>68.773296952699994</c:v>
                </c:pt>
                <c:pt idx="32">
                  <c:v>69.1677707594</c:v>
                </c:pt>
                <c:pt idx="33">
                  <c:v>69.562244566100006</c:v>
                </c:pt>
                <c:pt idx="34">
                  <c:v>69.956718372799997</c:v>
                </c:pt>
                <c:pt idx="35">
                  <c:v>70.351192179500003</c:v>
                </c:pt>
                <c:pt idx="36">
                  <c:v>70.745665986199995</c:v>
                </c:pt>
                <c:pt idx="37">
                  <c:v>71.140139792900001</c:v>
                </c:pt>
                <c:pt idx="38">
                  <c:v>71.534613599599993</c:v>
                </c:pt>
                <c:pt idx="39">
                  <c:v>71.929087406299999</c:v>
                </c:pt>
                <c:pt idx="40">
                  <c:v>72.323561213000005</c:v>
                </c:pt>
                <c:pt idx="41">
                  <c:v>72.718035019699997</c:v>
                </c:pt>
                <c:pt idx="42">
                  <c:v>73.112508826400003</c:v>
                </c:pt>
                <c:pt idx="43">
                  <c:v>73.506982633099994</c:v>
                </c:pt>
                <c:pt idx="44">
                  <c:v>73.9014564398</c:v>
                </c:pt>
                <c:pt idx="45">
                  <c:v>74.295930246500006</c:v>
                </c:pt>
                <c:pt idx="46">
                  <c:v>74.690404053199998</c:v>
                </c:pt>
                <c:pt idx="47">
                  <c:v>75.084877859900004</c:v>
                </c:pt>
                <c:pt idx="48">
                  <c:v>75.479351666599996</c:v>
                </c:pt>
                <c:pt idx="49">
                  <c:v>75.873825473300002</c:v>
                </c:pt>
                <c:pt idx="50">
                  <c:v>76.268299280000008</c:v>
                </c:pt>
                <c:pt idx="51">
                  <c:v>76.6627730867</c:v>
                </c:pt>
                <c:pt idx="52">
                  <c:v>77.057246893399991</c:v>
                </c:pt>
                <c:pt idx="53">
                  <c:v>77.451720700099997</c:v>
                </c:pt>
                <c:pt idx="54">
                  <c:v>77.846194506800003</c:v>
                </c:pt>
                <c:pt idx="55">
                  <c:v>78.240668313499995</c:v>
                </c:pt>
                <c:pt idx="56">
                  <c:v>78.635142120200001</c:v>
                </c:pt>
                <c:pt idx="57">
                  <c:v>79.029615926899993</c:v>
                </c:pt>
                <c:pt idx="58">
                  <c:v>79.424089733599999</c:v>
                </c:pt>
                <c:pt idx="59">
                  <c:v>79.818563540300005</c:v>
                </c:pt>
                <c:pt idx="60">
                  <c:v>80.213037346999997</c:v>
                </c:pt>
                <c:pt idx="61">
                  <c:v>80.607511153700003</c:v>
                </c:pt>
                <c:pt idx="62">
                  <c:v>81.001984960399994</c:v>
                </c:pt>
                <c:pt idx="63">
                  <c:v>81.3964587671</c:v>
                </c:pt>
                <c:pt idx="64">
                  <c:v>81.790932573800006</c:v>
                </c:pt>
                <c:pt idx="65">
                  <c:v>82.185406380499998</c:v>
                </c:pt>
                <c:pt idx="66">
                  <c:v>82.579880187200004</c:v>
                </c:pt>
                <c:pt idx="67">
                  <c:v>82.974353993899996</c:v>
                </c:pt>
                <c:pt idx="68">
                  <c:v>83.368827800600002</c:v>
                </c:pt>
                <c:pt idx="69">
                  <c:v>83.763301607300008</c:v>
                </c:pt>
              </c:numCache>
            </c:numRef>
          </c:xVal>
          <c:yVal>
            <c:numRef>
              <c:f>'9PFASdKS mot degN 19.01.'!ydata2</c:f>
              <c:numCache>
                <c:formatCode>General</c:formatCode>
                <c:ptCount val="70"/>
                <c:pt idx="0">
                  <c:v>8.6682940066913974E-3</c:v>
                </c:pt>
                <c:pt idx="1">
                  <c:v>8.8160389643833718E-3</c:v>
                </c:pt>
                <c:pt idx="2">
                  <c:v>8.9630898096564864E-3</c:v>
                </c:pt>
                <c:pt idx="3">
                  <c:v>9.1093947517235756E-3</c:v>
                </c:pt>
                <c:pt idx="4">
                  <c:v>9.2548969873283825E-3</c:v>
                </c:pt>
                <c:pt idx="5">
                  <c:v>9.3995341180561735E-3</c:v>
                </c:pt>
                <c:pt idx="6">
                  <c:v>9.5432374912552253E-3</c:v>
                </c:pt>
                <c:pt idx="7">
                  <c:v>9.6859314540839354E-3</c:v>
                </c:pt>
                <c:pt idx="8">
                  <c:v>9.8275325088993774E-3</c:v>
                </c:pt>
                <c:pt idx="9">
                  <c:v>9.9679483568431704E-3</c:v>
                </c:pt>
                <c:pt idx="10">
                  <c:v>1.0107076815113665E-2</c:v>
                </c:pt>
                <c:pt idx="11">
                  <c:v>1.0244804592128579E-2</c:v>
                </c:pt>
                <c:pt idx="12">
                  <c:v>1.0381005903718371E-2</c:v>
                </c:pt>
                <c:pt idx="13">
                  <c:v>1.0515540912859986E-2</c:v>
                </c:pt>
                <c:pt idx="14">
                  <c:v>1.06482539755763E-2</c:v>
                </c:pt>
                <c:pt idx="15">
                  <c:v>1.0778971676941505E-2</c:v>
                </c:pt>
                <c:pt idx="16">
                  <c:v>1.0907500644289116E-2</c:v>
                </c:pt>
                <c:pt idx="17">
                  <c:v>1.1033625130606736E-2</c:v>
                </c:pt>
                <c:pt idx="18">
                  <c:v>1.1157104370926936E-2</c:v>
                </c:pt>
                <c:pt idx="19">
                  <c:v>1.1277669729874035E-2</c:v>
                </c:pt>
                <c:pt idx="20">
                  <c:v>1.1395021681422559E-2</c:v>
                </c:pt>
                <c:pt idx="21">
                  <c:v>1.15088266948067E-2</c:v>
                </c:pt>
                <c:pt idx="22">
                  <c:v>1.1618714146137216E-2</c:v>
                </c:pt>
                <c:pt idx="23">
                  <c:v>1.1724273436343764E-2</c:v>
                </c:pt>
                <c:pt idx="24">
                  <c:v>1.1825051574557256E-2</c:v>
                </c:pt>
                <c:pt idx="25">
                  <c:v>1.1920551582031898E-2</c:v>
                </c:pt>
                <c:pt idx="26">
                  <c:v>1.2010232181386781E-2</c:v>
                </c:pt>
                <c:pt idx="27">
                  <c:v>1.2093509349029209E-2</c:v>
                </c:pt>
                <c:pt idx="28">
                  <c:v>1.2169760405179506E-2</c:v>
                </c:pt>
                <c:pt idx="29">
                  <c:v>1.2238331363700124E-2</c:v>
                </c:pt>
                <c:pt idx="30">
                  <c:v>1.2298548217987385E-2</c:v>
                </c:pt>
                <c:pt idx="31">
                  <c:v>1.2349732646735962E-2</c:v>
                </c:pt>
                <c:pt idx="32">
                  <c:v>1.2391222237229816E-2</c:v>
                </c:pt>
                <c:pt idx="33">
                  <c:v>1.2422394725735574E-2</c:v>
                </c:pt>
                <c:pt idx="34">
                  <c:v>1.2442694985020576E-2</c:v>
                </c:pt>
                <c:pt idx="35">
                  <c:v>1.2451662670757882E-2</c:v>
                </c:pt>
                <c:pt idx="36">
                  <c:v>1.2448957774680608E-2</c:v>
                </c:pt>
                <c:pt idx="37">
                  <c:v>1.2434381060763293E-2</c:v>
                </c:pt>
                <c:pt idx="38">
                  <c:v>1.2407886666580428E-2</c:v>
                </c:pt>
                <c:pt idx="39">
                  <c:v>1.2369585070111547E-2</c:v>
                </c:pt>
                <c:pt idx="40">
                  <c:v>1.2319735985050449E-2</c:v>
                </c:pt>
                <c:pt idx="41">
                  <c:v>1.2258732222633295E-2</c:v>
                </c:pt>
                <c:pt idx="42">
                  <c:v>1.2187076769106998E-2</c:v>
                </c:pt>
                <c:pt idx="43">
                  <c:v>1.2105356000393494E-2</c:v>
                </c:pt>
                <c:pt idx="44">
                  <c:v>1.201421200683756E-2</c:v>
                </c:pt>
                <c:pt idx="45">
                  <c:v>1.1914316538621076E-2</c:v>
                </c:pt>
                <c:pt idx="46">
                  <c:v>1.1806348325947688E-2</c:v>
                </c:pt>
                <c:pt idx="47">
                  <c:v>1.1690974709511722E-2</c:v>
                </c:pt>
                <c:pt idx="48">
                  <c:v>1.156883780855324E-2</c:v>
                </c:pt>
                <c:pt idx="49">
                  <c:v>1.14405449428409E-2</c:v>
                </c:pt>
                <c:pt idx="50">
                  <c:v>1.1306662723703582E-2</c:v>
                </c:pt>
                <c:pt idx="51">
                  <c:v>1.1167714104081414E-2</c:v>
                </c:pt>
                <c:pt idx="52">
                  <c:v>1.1024177676691557E-2</c:v>
                </c:pt>
                <c:pt idx="53">
                  <c:v>1.0876488582204337E-2</c:v>
                </c:pt>
                <c:pt idx="54">
                  <c:v>1.0725040495907471E-2</c:v>
                </c:pt>
                <c:pt idx="55">
                  <c:v>1.0570188274801048E-2</c:v>
                </c:pt>
                <c:pt idx="56">
                  <c:v>1.0412250951869562E-2</c:v>
                </c:pt>
                <c:pt idx="57">
                  <c:v>1.0251514853189319E-2</c:v>
                </c:pt>
                <c:pt idx="58">
                  <c:v>1.0088236684634804E-2</c:v>
                </c:pt>
                <c:pt idx="59">
                  <c:v>9.9226464892935313E-3</c:v>
                </c:pt>
                <c:pt idx="60">
                  <c:v>9.7549504166868292E-3</c:v>
                </c:pt>
                <c:pt idx="61">
                  <c:v>9.5853332733105145E-3</c:v>
                </c:pt>
                <c:pt idx="62">
                  <c:v>9.413960843499089E-3</c:v>
                </c:pt>
                <c:pt idx="63">
                  <c:v>9.2409819824537803E-3</c:v>
                </c:pt>
                <c:pt idx="64">
                  <c:v>9.0665304912956116E-3</c:v>
                </c:pt>
                <c:pt idx="65">
                  <c:v>8.890726788631495E-3</c:v>
                </c:pt>
                <c:pt idx="66">
                  <c:v>8.7136793954208439E-3</c:v>
                </c:pt>
                <c:pt idx="67">
                  <c:v>8.535486250681526E-3</c:v>
                </c:pt>
                <c:pt idx="68">
                  <c:v>8.3562358753334186E-3</c:v>
                </c:pt>
                <c:pt idx="69">
                  <c:v>8.1760084006362969E-3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EF-4439-89E2-91D974BACB02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'9PFASdKS mot degN 19.01.'!xdata3</c:f>
              <c:numCache>
                <c:formatCode>General</c:formatCode>
                <c:ptCount val="70"/>
                <c:pt idx="0">
                  <c:v>56.544608945</c:v>
                </c:pt>
                <c:pt idx="1">
                  <c:v>56.939082751699999</c:v>
                </c:pt>
                <c:pt idx="2">
                  <c:v>57.333556558399998</c:v>
                </c:pt>
                <c:pt idx="3">
                  <c:v>57.728030365099997</c:v>
                </c:pt>
                <c:pt idx="4">
                  <c:v>58.122504171800003</c:v>
                </c:pt>
                <c:pt idx="5">
                  <c:v>58.516977978500002</c:v>
                </c:pt>
                <c:pt idx="6">
                  <c:v>58.911451785200001</c:v>
                </c:pt>
                <c:pt idx="7">
                  <c:v>59.305925591899999</c:v>
                </c:pt>
                <c:pt idx="8">
                  <c:v>59.700399398599998</c:v>
                </c:pt>
                <c:pt idx="9">
                  <c:v>60.094873205299997</c:v>
                </c:pt>
                <c:pt idx="10">
                  <c:v>60.489347012000003</c:v>
                </c:pt>
                <c:pt idx="11">
                  <c:v>60.883820818700002</c:v>
                </c:pt>
                <c:pt idx="12">
                  <c:v>61.278294625400001</c:v>
                </c:pt>
                <c:pt idx="13">
                  <c:v>61.6727684321</c:v>
                </c:pt>
                <c:pt idx="14">
                  <c:v>62.067242238799999</c:v>
                </c:pt>
                <c:pt idx="15">
                  <c:v>62.461716045499998</c:v>
                </c:pt>
                <c:pt idx="16">
                  <c:v>62.856189852200004</c:v>
                </c:pt>
                <c:pt idx="17">
                  <c:v>63.250663658900002</c:v>
                </c:pt>
                <c:pt idx="18">
                  <c:v>63.645137465600001</c:v>
                </c:pt>
                <c:pt idx="19">
                  <c:v>64.039611272299993</c:v>
                </c:pt>
                <c:pt idx="20">
                  <c:v>64.434085078999999</c:v>
                </c:pt>
                <c:pt idx="21">
                  <c:v>64.828558885700005</c:v>
                </c:pt>
                <c:pt idx="22">
                  <c:v>65.223032692399997</c:v>
                </c:pt>
                <c:pt idx="23">
                  <c:v>65.617506499100003</c:v>
                </c:pt>
                <c:pt idx="24">
                  <c:v>66.011980305799995</c:v>
                </c:pt>
                <c:pt idx="25">
                  <c:v>66.406454112500001</c:v>
                </c:pt>
                <c:pt idx="26">
                  <c:v>66.800927919200006</c:v>
                </c:pt>
                <c:pt idx="27">
                  <c:v>67.195401725899998</c:v>
                </c:pt>
                <c:pt idx="28">
                  <c:v>67.589875532600004</c:v>
                </c:pt>
                <c:pt idx="29">
                  <c:v>67.984349339299996</c:v>
                </c:pt>
                <c:pt idx="30">
                  <c:v>68.378823146000002</c:v>
                </c:pt>
                <c:pt idx="31">
                  <c:v>68.773296952699994</c:v>
                </c:pt>
                <c:pt idx="32">
                  <c:v>69.1677707594</c:v>
                </c:pt>
                <c:pt idx="33">
                  <c:v>69.562244566100006</c:v>
                </c:pt>
                <c:pt idx="34">
                  <c:v>69.956718372799997</c:v>
                </c:pt>
                <c:pt idx="35">
                  <c:v>70.351192179500003</c:v>
                </c:pt>
                <c:pt idx="36">
                  <c:v>70.745665986199995</c:v>
                </c:pt>
                <c:pt idx="37">
                  <c:v>71.140139792900001</c:v>
                </c:pt>
                <c:pt idx="38">
                  <c:v>71.534613599599993</c:v>
                </c:pt>
                <c:pt idx="39">
                  <c:v>71.929087406299999</c:v>
                </c:pt>
                <c:pt idx="40">
                  <c:v>72.323561213000005</c:v>
                </c:pt>
                <c:pt idx="41">
                  <c:v>72.718035019699997</c:v>
                </c:pt>
                <c:pt idx="42">
                  <c:v>73.112508826400003</c:v>
                </c:pt>
                <c:pt idx="43">
                  <c:v>73.506982633099994</c:v>
                </c:pt>
                <c:pt idx="44">
                  <c:v>73.9014564398</c:v>
                </c:pt>
                <c:pt idx="45">
                  <c:v>74.295930246500006</c:v>
                </c:pt>
                <c:pt idx="46">
                  <c:v>74.690404053199998</c:v>
                </c:pt>
                <c:pt idx="47">
                  <c:v>75.084877859900004</c:v>
                </c:pt>
                <c:pt idx="48">
                  <c:v>75.479351666599996</c:v>
                </c:pt>
                <c:pt idx="49">
                  <c:v>75.873825473300002</c:v>
                </c:pt>
                <c:pt idx="50">
                  <c:v>76.268299280000008</c:v>
                </c:pt>
                <c:pt idx="51">
                  <c:v>76.6627730867</c:v>
                </c:pt>
                <c:pt idx="52">
                  <c:v>77.057246893399991</c:v>
                </c:pt>
                <c:pt idx="53">
                  <c:v>77.451720700099997</c:v>
                </c:pt>
                <c:pt idx="54">
                  <c:v>77.846194506800003</c:v>
                </c:pt>
                <c:pt idx="55">
                  <c:v>78.240668313499995</c:v>
                </c:pt>
                <c:pt idx="56">
                  <c:v>78.635142120200001</c:v>
                </c:pt>
                <c:pt idx="57">
                  <c:v>79.029615926899993</c:v>
                </c:pt>
                <c:pt idx="58">
                  <c:v>79.424089733599999</c:v>
                </c:pt>
                <c:pt idx="59">
                  <c:v>79.818563540300005</c:v>
                </c:pt>
                <c:pt idx="60">
                  <c:v>80.213037346999997</c:v>
                </c:pt>
                <c:pt idx="61">
                  <c:v>80.607511153700003</c:v>
                </c:pt>
                <c:pt idx="62">
                  <c:v>81.001984960399994</c:v>
                </c:pt>
                <c:pt idx="63">
                  <c:v>81.3964587671</c:v>
                </c:pt>
                <c:pt idx="64">
                  <c:v>81.790932573800006</c:v>
                </c:pt>
                <c:pt idx="65">
                  <c:v>82.185406380499998</c:v>
                </c:pt>
                <c:pt idx="66">
                  <c:v>82.579880187200004</c:v>
                </c:pt>
                <c:pt idx="67">
                  <c:v>82.974353993899996</c:v>
                </c:pt>
                <c:pt idx="68">
                  <c:v>83.368827800600002</c:v>
                </c:pt>
                <c:pt idx="69">
                  <c:v>83.763301607300008</c:v>
                </c:pt>
              </c:numCache>
            </c:numRef>
          </c:xVal>
          <c:yVal>
            <c:numRef>
              <c:f>'9PFASdKS mot degN 19.01.'!ydata4</c:f>
              <c:numCache>
                <c:formatCode>General</c:formatCode>
                <c:ptCount val="70"/>
                <c:pt idx="0">
                  <c:v>2.2936366628773207E-2</c:v>
                </c:pt>
                <c:pt idx="1">
                  <c:v>2.275249401073455E-2</c:v>
                </c:pt>
                <c:pt idx="2">
                  <c:v>2.2569315505114748E-2</c:v>
                </c:pt>
                <c:pt idx="3">
                  <c:v>2.238688290270097E-2</c:v>
                </c:pt>
                <c:pt idx="4">
                  <c:v>2.2205253006749477E-2</c:v>
                </c:pt>
                <c:pt idx="5">
                  <c:v>2.2024488215675004E-2</c:v>
                </c:pt>
                <c:pt idx="6">
                  <c:v>2.1844657182129266E-2</c:v>
                </c:pt>
                <c:pt idx="7">
                  <c:v>2.1665835558953874E-2</c:v>
                </c:pt>
                <c:pt idx="8">
                  <c:v>2.1488106843791741E-2</c:v>
                </c:pt>
                <c:pt idx="9">
                  <c:v>2.1311563335501264E-2</c:v>
                </c:pt>
                <c:pt idx="10">
                  <c:v>2.1136307216884087E-2</c:v>
                </c:pt>
                <c:pt idx="11">
                  <c:v>2.0962451779522485E-2</c:v>
                </c:pt>
                <c:pt idx="12">
                  <c:v>2.0790122807586006E-2</c:v>
                </c:pt>
                <c:pt idx="13">
                  <c:v>2.0619460138097706E-2</c:v>
                </c:pt>
                <c:pt idx="14">
                  <c:v>2.0450619415034708E-2</c:v>
                </c:pt>
                <c:pt idx="15">
                  <c:v>2.0283774053322816E-2</c:v>
                </c:pt>
                <c:pt idx="16">
                  <c:v>2.0119117425628521E-2</c:v>
                </c:pt>
                <c:pt idx="17">
                  <c:v>1.9956865278964214E-2</c:v>
                </c:pt>
                <c:pt idx="18">
                  <c:v>1.9797258378297329E-2</c:v>
                </c:pt>
                <c:pt idx="19">
                  <c:v>1.9640565359003548E-2</c:v>
                </c:pt>
                <c:pt idx="20">
                  <c:v>1.9487085747108335E-2</c:v>
                </c:pt>
                <c:pt idx="21">
                  <c:v>1.9337153073377508E-2</c:v>
                </c:pt>
                <c:pt idx="22">
                  <c:v>1.9191137961700307E-2</c:v>
                </c:pt>
                <c:pt idx="23">
                  <c:v>1.9049451011147075E-2</c:v>
                </c:pt>
                <c:pt idx="24">
                  <c:v>1.8912545212586895E-2</c:v>
                </c:pt>
                <c:pt idx="25">
                  <c:v>1.8780917544765571E-2</c:v>
                </c:pt>
                <c:pt idx="26">
                  <c:v>1.8655109285063996E-2</c:v>
                </c:pt>
                <c:pt idx="27">
                  <c:v>1.8535704457074888E-2</c:v>
                </c:pt>
                <c:pt idx="28">
                  <c:v>1.8423325740577902E-2</c:v>
                </c:pt>
                <c:pt idx="29">
                  <c:v>1.83186271217106E-2</c:v>
                </c:pt>
                <c:pt idx="30">
                  <c:v>1.8222282607076652E-2</c:v>
                </c:pt>
                <c:pt idx="31">
                  <c:v>1.8134970517981391E-2</c:v>
                </c:pt>
                <c:pt idx="32">
                  <c:v>1.8057353267140853E-2</c:v>
                </c:pt>
                <c:pt idx="33">
                  <c:v>1.7990053118288409E-2</c:v>
                </c:pt>
                <c:pt idx="34">
                  <c:v>1.7933625198656718E-2</c:v>
                </c:pt>
                <c:pt idx="35">
                  <c:v>1.7888529852572728E-2</c:v>
                </c:pt>
                <c:pt idx="36">
                  <c:v>1.7855107088303318E-2</c:v>
                </c:pt>
                <c:pt idx="37">
                  <c:v>1.7833556141873944E-2</c:v>
                </c:pt>
                <c:pt idx="38">
                  <c:v>1.7823922875710125E-2</c:v>
                </c:pt>
                <c:pt idx="39">
                  <c:v>1.782609681183232E-2</c:v>
                </c:pt>
                <c:pt idx="40">
                  <c:v>1.7839818236546734E-2</c:v>
                </c:pt>
                <c:pt idx="41">
                  <c:v>1.7864694338617201E-2</c:v>
                </c:pt>
                <c:pt idx="42">
                  <c:v>1.7900222131796813E-2</c:v>
                </c:pt>
                <c:pt idx="43">
                  <c:v>1.7945815240163629E-2</c:v>
                </c:pt>
                <c:pt idx="44">
                  <c:v>1.8000831573372879E-2</c:v>
                </c:pt>
                <c:pt idx="45">
                  <c:v>1.8064599381242677E-2</c:v>
                </c:pt>
                <c:pt idx="46">
                  <c:v>1.8136439933569379E-2</c:v>
                </c:pt>
                <c:pt idx="47">
                  <c:v>1.8215685889658662E-2</c:v>
                </c:pt>
                <c:pt idx="48">
                  <c:v>1.8301695130270457E-2</c:v>
                </c:pt>
                <c:pt idx="49">
                  <c:v>1.8393860335636114E-2</c:v>
                </c:pt>
                <c:pt idx="50">
                  <c:v>1.8491614894426744E-2</c:v>
                </c:pt>
                <c:pt idx="51">
                  <c:v>1.8594435853702226E-2</c:v>
                </c:pt>
                <c:pt idx="52">
                  <c:v>1.8701844620745398E-2</c:v>
                </c:pt>
                <c:pt idx="53">
                  <c:v>1.8813406054885934E-2</c:v>
                </c:pt>
                <c:pt idx="54">
                  <c:v>1.8928726480836114E-2</c:v>
                </c:pt>
                <c:pt idx="55">
                  <c:v>1.9047451041595852E-2</c:v>
                </c:pt>
                <c:pt idx="56">
                  <c:v>1.9169260704180652E-2</c:v>
                </c:pt>
                <c:pt idx="57">
                  <c:v>1.9293869142514207E-2</c:v>
                </c:pt>
                <c:pt idx="58">
                  <c:v>1.942101965072204E-2</c:v>
                </c:pt>
                <c:pt idx="59">
                  <c:v>1.9550482185716624E-2</c:v>
                </c:pt>
                <c:pt idx="60">
                  <c:v>1.968205059797664E-2</c:v>
                </c:pt>
                <c:pt idx="61">
                  <c:v>1.9815540081006271E-2</c:v>
                </c:pt>
                <c:pt idx="62">
                  <c:v>1.9950784850471012E-2</c:v>
                </c:pt>
                <c:pt idx="63">
                  <c:v>2.0087636051169633E-2</c:v>
                </c:pt>
                <c:pt idx="64">
                  <c:v>2.0225959881981115E-2</c:v>
                </c:pt>
                <c:pt idx="65">
                  <c:v>2.0365635924298547E-2</c:v>
                </c:pt>
                <c:pt idx="66">
                  <c:v>2.0506555657162515E-2</c:v>
                </c:pt>
                <c:pt idx="67">
                  <c:v>2.0648621141555145E-2</c:v>
                </c:pt>
                <c:pt idx="68">
                  <c:v>2.079174385655657E-2</c:v>
                </c:pt>
                <c:pt idx="69">
                  <c:v>2.0935843670907003E-2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EF-4439-89E2-91D974BACB02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'9PFASdKS mot degN 19.01.'!xdata5</c:f>
              <c:numCache>
                <c:formatCode>General</c:formatCode>
                <c:ptCount val="100"/>
                <c:pt idx="0">
                  <c:v>56.544608945</c:v>
                </c:pt>
                <c:pt idx="1">
                  <c:v>56.819545234499998</c:v>
                </c:pt>
                <c:pt idx="2">
                  <c:v>57.094481524000003</c:v>
                </c:pt>
                <c:pt idx="3">
                  <c:v>57.3694178135</c:v>
                </c:pt>
                <c:pt idx="4">
                  <c:v>57.644354102999998</c:v>
                </c:pt>
                <c:pt idx="5">
                  <c:v>57.919290392500002</c:v>
                </c:pt>
                <c:pt idx="6">
                  <c:v>58.194226682</c:v>
                </c:pt>
                <c:pt idx="7">
                  <c:v>58.469162971499998</c:v>
                </c:pt>
                <c:pt idx="8">
                  <c:v>58.744099261000002</c:v>
                </c:pt>
                <c:pt idx="9">
                  <c:v>59.0190355505</c:v>
                </c:pt>
                <c:pt idx="10">
                  <c:v>59.293971839999998</c:v>
                </c:pt>
                <c:pt idx="11">
                  <c:v>59.568908129500002</c:v>
                </c:pt>
                <c:pt idx="12">
                  <c:v>59.843844419</c:v>
                </c:pt>
                <c:pt idx="13">
                  <c:v>60.118780708499997</c:v>
                </c:pt>
                <c:pt idx="14">
                  <c:v>60.393716998000002</c:v>
                </c:pt>
                <c:pt idx="15">
                  <c:v>60.6686532875</c:v>
                </c:pt>
                <c:pt idx="16">
                  <c:v>60.943589576999997</c:v>
                </c:pt>
                <c:pt idx="17">
                  <c:v>61.218525866500002</c:v>
                </c:pt>
                <c:pt idx="18">
                  <c:v>61.493462156</c:v>
                </c:pt>
                <c:pt idx="19">
                  <c:v>61.768398445499997</c:v>
                </c:pt>
                <c:pt idx="20">
                  <c:v>62.043334735000002</c:v>
                </c:pt>
                <c:pt idx="21">
                  <c:v>62.3182710245</c:v>
                </c:pt>
                <c:pt idx="22">
                  <c:v>62.593207313999997</c:v>
                </c:pt>
                <c:pt idx="23">
                  <c:v>62.868143603500002</c:v>
                </c:pt>
                <c:pt idx="24">
                  <c:v>63.143079892999999</c:v>
                </c:pt>
                <c:pt idx="25">
                  <c:v>63.418016182499997</c:v>
                </c:pt>
                <c:pt idx="26">
                  <c:v>63.692952472000002</c:v>
                </c:pt>
                <c:pt idx="27">
                  <c:v>63.967888761499999</c:v>
                </c:pt>
                <c:pt idx="28">
                  <c:v>64.242825050999997</c:v>
                </c:pt>
                <c:pt idx="29">
                  <c:v>64.517761340500002</c:v>
                </c:pt>
                <c:pt idx="30">
                  <c:v>64.792697629999992</c:v>
                </c:pt>
                <c:pt idx="31">
                  <c:v>65.067633919499997</c:v>
                </c:pt>
                <c:pt idx="32">
                  <c:v>65.342570209000002</c:v>
                </c:pt>
                <c:pt idx="33">
                  <c:v>65.617506498500006</c:v>
                </c:pt>
                <c:pt idx="34">
                  <c:v>65.892442787999997</c:v>
                </c:pt>
                <c:pt idx="35">
                  <c:v>66.167379077500001</c:v>
                </c:pt>
                <c:pt idx="36">
                  <c:v>66.442315366999992</c:v>
                </c:pt>
                <c:pt idx="37">
                  <c:v>66.717251656499997</c:v>
                </c:pt>
                <c:pt idx="38">
                  <c:v>66.992187946000001</c:v>
                </c:pt>
                <c:pt idx="39">
                  <c:v>67.267124235500006</c:v>
                </c:pt>
                <c:pt idx="40">
                  <c:v>67.542060524999997</c:v>
                </c:pt>
                <c:pt idx="41">
                  <c:v>67.816996814500001</c:v>
                </c:pt>
                <c:pt idx="42">
                  <c:v>68.091933103999992</c:v>
                </c:pt>
                <c:pt idx="43">
                  <c:v>68.366869393499996</c:v>
                </c:pt>
                <c:pt idx="44">
                  <c:v>68.641805683000001</c:v>
                </c:pt>
                <c:pt idx="45">
                  <c:v>68.916741972500006</c:v>
                </c:pt>
                <c:pt idx="46">
                  <c:v>69.191678261999996</c:v>
                </c:pt>
                <c:pt idx="47">
                  <c:v>69.466614551500001</c:v>
                </c:pt>
                <c:pt idx="48">
                  <c:v>69.741550840999992</c:v>
                </c:pt>
                <c:pt idx="49">
                  <c:v>70.016487130499996</c:v>
                </c:pt>
                <c:pt idx="50">
                  <c:v>70.291423420000001</c:v>
                </c:pt>
                <c:pt idx="51">
                  <c:v>70.566359709500006</c:v>
                </c:pt>
                <c:pt idx="52">
                  <c:v>70.841295998999996</c:v>
                </c:pt>
                <c:pt idx="53">
                  <c:v>71.116232288500001</c:v>
                </c:pt>
                <c:pt idx="54">
                  <c:v>71.391168578000006</c:v>
                </c:pt>
                <c:pt idx="55">
                  <c:v>71.666104867499996</c:v>
                </c:pt>
                <c:pt idx="56">
                  <c:v>71.941041157000001</c:v>
                </c:pt>
                <c:pt idx="57">
                  <c:v>72.215977446500005</c:v>
                </c:pt>
                <c:pt idx="58">
                  <c:v>72.490913735999996</c:v>
                </c:pt>
                <c:pt idx="59">
                  <c:v>72.765850025500001</c:v>
                </c:pt>
                <c:pt idx="60">
                  <c:v>73.040786314999991</c:v>
                </c:pt>
                <c:pt idx="61">
                  <c:v>73.315722604499996</c:v>
                </c:pt>
                <c:pt idx="62">
                  <c:v>73.590658894000001</c:v>
                </c:pt>
                <c:pt idx="63">
                  <c:v>73.865595183500005</c:v>
                </c:pt>
                <c:pt idx="64">
                  <c:v>74.140531472999996</c:v>
                </c:pt>
                <c:pt idx="65">
                  <c:v>74.415467762500001</c:v>
                </c:pt>
                <c:pt idx="66">
                  <c:v>74.690404051999991</c:v>
                </c:pt>
                <c:pt idx="67">
                  <c:v>74.965340341499996</c:v>
                </c:pt>
                <c:pt idx="68">
                  <c:v>75.240276631</c:v>
                </c:pt>
                <c:pt idx="69">
                  <c:v>75.515212920500005</c:v>
                </c:pt>
                <c:pt idx="70">
                  <c:v>75.790149209999996</c:v>
                </c:pt>
                <c:pt idx="71">
                  <c:v>76.0650854995</c:v>
                </c:pt>
                <c:pt idx="72">
                  <c:v>76.340021788999991</c:v>
                </c:pt>
                <c:pt idx="73">
                  <c:v>76.614958078499996</c:v>
                </c:pt>
                <c:pt idx="74">
                  <c:v>76.889894368</c:v>
                </c:pt>
                <c:pt idx="75">
                  <c:v>77.164830657500005</c:v>
                </c:pt>
                <c:pt idx="76">
                  <c:v>77.439766946999995</c:v>
                </c:pt>
                <c:pt idx="77">
                  <c:v>77.7147032365</c:v>
                </c:pt>
                <c:pt idx="78">
                  <c:v>77.989639525999991</c:v>
                </c:pt>
                <c:pt idx="79">
                  <c:v>78.264575815499995</c:v>
                </c:pt>
                <c:pt idx="80">
                  <c:v>78.539512105</c:v>
                </c:pt>
                <c:pt idx="81">
                  <c:v>78.814448394500005</c:v>
                </c:pt>
                <c:pt idx="82">
                  <c:v>79.089384683999995</c:v>
                </c:pt>
                <c:pt idx="83">
                  <c:v>79.3643209735</c:v>
                </c:pt>
                <c:pt idx="84">
                  <c:v>79.63925726299999</c:v>
                </c:pt>
                <c:pt idx="85">
                  <c:v>79.914193552499995</c:v>
                </c:pt>
                <c:pt idx="86">
                  <c:v>80.189129842</c:v>
                </c:pt>
                <c:pt idx="87">
                  <c:v>80.464066131500005</c:v>
                </c:pt>
                <c:pt idx="88">
                  <c:v>80.739002420999995</c:v>
                </c:pt>
                <c:pt idx="89">
                  <c:v>81.0139387105</c:v>
                </c:pt>
                <c:pt idx="90">
                  <c:v>81.28887499999999</c:v>
                </c:pt>
                <c:pt idx="91">
                  <c:v>81.563811289499995</c:v>
                </c:pt>
                <c:pt idx="92">
                  <c:v>81.838747579</c:v>
                </c:pt>
                <c:pt idx="93">
                  <c:v>82.113683868500004</c:v>
                </c:pt>
                <c:pt idx="94">
                  <c:v>82.388620157999995</c:v>
                </c:pt>
                <c:pt idx="95">
                  <c:v>82.6635564475</c:v>
                </c:pt>
                <c:pt idx="96">
                  <c:v>82.93849273699999</c:v>
                </c:pt>
                <c:pt idx="97">
                  <c:v>83.213429026499995</c:v>
                </c:pt>
                <c:pt idx="98">
                  <c:v>83.488365315999999</c:v>
                </c:pt>
                <c:pt idx="99">
                  <c:v>83.763301605500004</c:v>
                </c:pt>
              </c:numCache>
            </c:numRef>
          </c:xVal>
          <c:yVal>
            <c:numRef>
              <c:f>'9PFASdKS mot degN 19.01.'!ydata6</c:f>
              <c:numCache>
                <c:formatCode>General</c:formatCode>
                <c:ptCount val="100"/>
                <c:pt idx="0">
                  <c:v>-1.1457548943677273E-2</c:v>
                </c:pt>
                <c:pt idx="1">
                  <c:v>-1.1440105451591777E-2</c:v>
                </c:pt>
                <c:pt idx="2">
                  <c:v>-1.1423204115787931E-2</c:v>
                </c:pt>
                <c:pt idx="3">
                  <c:v>-1.1406846701601133E-2</c:v>
                </c:pt>
                <c:pt idx="4">
                  <c:v>-1.1391034949269029E-2</c:v>
                </c:pt>
                <c:pt idx="5">
                  <c:v>-1.1375770573447946E-2</c:v>
                </c:pt>
                <c:pt idx="6">
                  <c:v>-1.1361055262732834E-2</c:v>
                </c:pt>
                <c:pt idx="7">
                  <c:v>-1.1346890679181043E-2</c:v>
                </c:pt>
                <c:pt idx="8">
                  <c:v>-1.1333278457840296E-2</c:v>
                </c:pt>
                <c:pt idx="9">
                  <c:v>-1.1320220206280981E-2</c:v>
                </c:pt>
                <c:pt idx="10">
                  <c:v>-1.1307717504133237E-2</c:v>
                </c:pt>
                <c:pt idx="11">
                  <c:v>-1.1295771902629016E-2</c:v>
                </c:pt>
                <c:pt idx="12">
                  <c:v>-1.1284384924149404E-2</c:v>
                </c:pt>
                <c:pt idx="13">
                  <c:v>-1.1273558061777551E-2</c:v>
                </c:pt>
                <c:pt idx="14">
                  <c:v>-1.1263292778857473E-2</c:v>
                </c:pt>
                <c:pt idx="15">
                  <c:v>-1.1253590508558949E-2</c:v>
                </c:pt>
                <c:pt idx="16">
                  <c:v>-1.1244452653448927E-2</c:v>
                </c:pt>
                <c:pt idx="17">
                  <c:v>-1.1235880585069613E-2</c:v>
                </c:pt>
                <c:pt idx="18">
                  <c:v>-1.1227875643523559E-2</c:v>
                </c:pt>
                <c:pt idx="19">
                  <c:v>-1.1220439137066038E-2</c:v>
                </c:pt>
                <c:pt idx="20">
                  <c:v>-1.1213572341705004E-2</c:v>
                </c:pt>
                <c:pt idx="21">
                  <c:v>-1.1207276500808848E-2</c:v>
                </c:pt>
                <c:pt idx="22">
                  <c:v>-1.1201552824722277E-2</c:v>
                </c:pt>
                <c:pt idx="23">
                  <c:v>-1.119640249039057E-2</c:v>
                </c:pt>
                <c:pt idx="24">
                  <c:v>-1.1191826640992447E-2</c:v>
                </c:pt>
                <c:pt idx="25">
                  <c:v>-1.1187826385581849E-2</c:v>
                </c:pt>
                <c:pt idx="26">
                  <c:v>-1.1184402798738873E-2</c:v>
                </c:pt>
                <c:pt idx="27">
                  <c:v>-1.1181556920230059E-2</c:v>
                </c:pt>
                <c:pt idx="28">
                  <c:v>-1.1179289754678398E-2</c:v>
                </c:pt>
                <c:pt idx="29">
                  <c:v>-1.1177602271243113E-2</c:v>
                </c:pt>
                <c:pt idx="30">
                  <c:v>-1.1176495403309675E-2</c:v>
                </c:pt>
                <c:pt idx="31">
                  <c:v>-1.1175970048190027E-2</c:v>
                </c:pt>
                <c:pt idx="32">
                  <c:v>-1.1176027066833502E-2</c:v>
                </c:pt>
                <c:pt idx="33">
                  <c:v>-1.1176667283548408E-2</c:v>
                </c:pt>
                <c:pt idx="34">
                  <c:v>-1.117789148573463E-2</c:v>
                </c:pt>
                <c:pt idx="35">
                  <c:v>-1.1179700423627441E-2</c:v>
                </c:pt>
                <c:pt idx="36">
                  <c:v>-1.118209481005265E-2</c:v>
                </c:pt>
                <c:pt idx="37">
                  <c:v>-1.1185075320193298E-2</c:v>
                </c:pt>
                <c:pt idx="38">
                  <c:v>-1.1188642591368139E-2</c:v>
                </c:pt>
                <c:pt idx="39">
                  <c:v>-1.1192797222821948E-2</c:v>
                </c:pt>
                <c:pt idx="40">
                  <c:v>-1.1197539775527971E-2</c:v>
                </c:pt>
                <c:pt idx="41">
                  <c:v>-1.1202870772002511E-2</c:v>
                </c:pt>
                <c:pt idx="42">
                  <c:v>-1.1208790696131904E-2</c:v>
                </c:pt>
                <c:pt idx="43">
                  <c:v>-1.1215299993011997E-2</c:v>
                </c:pt>
                <c:pt idx="44">
                  <c:v>-1.1222399068800196E-2</c:v>
                </c:pt>
                <c:pt idx="45">
                  <c:v>-1.1230088290580274E-2</c:v>
                </c:pt>
                <c:pt idx="46">
                  <c:v>-1.1238367986239972E-2</c:v>
                </c:pt>
                <c:pt idx="47">
                  <c:v>-1.1247238444361572E-2</c:v>
                </c:pt>
                <c:pt idx="48">
                  <c:v>-1.1256699914125423E-2</c:v>
                </c:pt>
                <c:pt idx="49">
                  <c:v>-1.1266752605226608E-2</c:v>
                </c:pt>
                <c:pt idx="50">
                  <c:v>-1.1277396687804709E-2</c:v>
                </c:pt>
                <c:pt idx="51">
                  <c:v>-1.1288632292386802E-2</c:v>
                </c:pt>
                <c:pt idx="52">
                  <c:v>-1.1300459509843704E-2</c:v>
                </c:pt>
                <c:pt idx="53">
                  <c:v>-1.131287839135949E-2</c:v>
                </c:pt>
                <c:pt idx="54">
                  <c:v>-1.132588894841432E-2</c:v>
                </c:pt>
                <c:pt idx="55">
                  <c:v>-1.1339491152780583E-2</c:v>
                </c:pt>
                <c:pt idx="56">
                  <c:v>-1.1353684936532386E-2</c:v>
                </c:pt>
                <c:pt idx="57">
                  <c:v>-1.1368470192068323E-2</c:v>
                </c:pt>
                <c:pt idx="58">
                  <c:v>-1.1383846772147557E-2</c:v>
                </c:pt>
                <c:pt idx="59">
                  <c:v>-1.1399814489939198E-2</c:v>
                </c:pt>
                <c:pt idx="60">
                  <c:v>-1.1416373119084852E-2</c:v>
                </c:pt>
                <c:pt idx="61">
                  <c:v>-1.1433522393774398E-2</c:v>
                </c:pt>
                <c:pt idx="62">
                  <c:v>-1.1451262008834905E-2</c:v>
                </c:pt>
                <c:pt idx="63">
                  <c:v>-1.1469591619832544E-2</c:v>
                </c:pt>
                <c:pt idx="64">
                  <c:v>-1.1488510843187505E-2</c:v>
                </c:pt>
                <c:pt idx="65">
                  <c:v>-1.1508019256301816E-2</c:v>
                </c:pt>
                <c:pt idx="66">
                  <c:v>-1.1528116397699916E-2</c:v>
                </c:pt>
                <c:pt idx="67">
                  <c:v>-1.1548801767181927E-2</c:v>
                </c:pt>
                <c:pt idx="68">
                  <c:v>-1.1570074825989469E-2</c:v>
                </c:pt>
                <c:pt idx="69">
                  <c:v>-1.1591934996983929E-2</c:v>
                </c:pt>
                <c:pt idx="70">
                  <c:v>-1.1614381664836994E-2</c:v>
                </c:pt>
                <c:pt idx="71">
                  <c:v>-1.1637414176233374E-2</c:v>
                </c:pt>
                <c:pt idx="72">
                  <c:v>-1.166103184008545E-2</c:v>
                </c:pt>
                <c:pt idx="73">
                  <c:v>-1.1685233927759858E-2</c:v>
                </c:pt>
                <c:pt idx="74">
                  <c:v>-1.171001967331561E-2</c:v>
                </c:pt>
                <c:pt idx="75">
                  <c:v>-1.1735388273753793E-2</c:v>
                </c:pt>
                <c:pt idx="76">
                  <c:v>-1.1761338889278513E-2</c:v>
                </c:pt>
                <c:pt idx="77">
                  <c:v>-1.1787870643568947E-2</c:v>
                </c:pt>
                <c:pt idx="78">
                  <c:v>-1.1814982624062286E-2</c:v>
                </c:pt>
                <c:pt idx="79">
                  <c:v>-1.1842673882247358E-2</c:v>
                </c:pt>
                <c:pt idx="80">
                  <c:v>-1.1870943433968731E-2</c:v>
                </c:pt>
                <c:pt idx="81">
                  <c:v>-1.1899790259741055E-2</c:v>
                </c:pt>
                <c:pt idx="82">
                  <c:v>-1.1929213305073412E-2</c:v>
                </c:pt>
                <c:pt idx="83">
                  <c:v>-1.1959211480803469E-2</c:v>
                </c:pt>
                <c:pt idx="84">
                  <c:v>-1.1989783663441111E-2</c:v>
                </c:pt>
                <c:pt idx="85">
                  <c:v>-1.202092869552147E-2</c:v>
                </c:pt>
                <c:pt idx="86">
                  <c:v>-1.2052645385966865E-2</c:v>
                </c:pt>
                <c:pt idx="87">
                  <c:v>-1.2084932510457657E-2</c:v>
                </c:pt>
                <c:pt idx="88">
                  <c:v>-1.2117788811811515E-2</c:v>
                </c:pt>
                <c:pt idx="89">
                  <c:v>-1.2151213000371006E-2</c:v>
                </c:pt>
                <c:pt idx="90">
                  <c:v>-1.2185203754399175E-2</c:v>
                </c:pt>
                <c:pt idx="91">
                  <c:v>-1.2219759720482823E-2</c:v>
                </c:pt>
                <c:pt idx="92">
                  <c:v>-1.22548795139432E-2</c:v>
                </c:pt>
                <c:pt idx="93">
                  <c:v>-1.229056171925394E-2</c:v>
                </c:pt>
                <c:pt idx="94">
                  <c:v>-1.2326804890465821E-2</c:v>
                </c:pt>
                <c:pt idx="95">
                  <c:v>-1.2363607551638116E-2</c:v>
                </c:pt>
                <c:pt idx="96">
                  <c:v>-1.2400968197276332E-2</c:v>
                </c:pt>
                <c:pt idx="97">
                  <c:v>-1.2438885292775899E-2</c:v>
                </c:pt>
                <c:pt idx="98">
                  <c:v>-1.2477357274871656E-2</c:v>
                </c:pt>
                <c:pt idx="99">
                  <c:v>-1.251638255209276E-2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EF-4439-89E2-91D974BACB02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'9PFASdKS mot degN 19.01.'!xdata7</c:f>
              <c:numCache>
                <c:formatCode>General</c:formatCode>
                <c:ptCount val="100"/>
                <c:pt idx="0">
                  <c:v>56.544608945</c:v>
                </c:pt>
                <c:pt idx="1">
                  <c:v>56.819545234499998</c:v>
                </c:pt>
                <c:pt idx="2">
                  <c:v>57.094481524000003</c:v>
                </c:pt>
                <c:pt idx="3">
                  <c:v>57.3694178135</c:v>
                </c:pt>
                <c:pt idx="4">
                  <c:v>57.644354102999998</c:v>
                </c:pt>
                <c:pt idx="5">
                  <c:v>57.919290392500002</c:v>
                </c:pt>
                <c:pt idx="6">
                  <c:v>58.194226682</c:v>
                </c:pt>
                <c:pt idx="7">
                  <c:v>58.469162971499998</c:v>
                </c:pt>
                <c:pt idx="8">
                  <c:v>58.744099261000002</c:v>
                </c:pt>
                <c:pt idx="9">
                  <c:v>59.0190355505</c:v>
                </c:pt>
                <c:pt idx="10">
                  <c:v>59.293971839999998</c:v>
                </c:pt>
                <c:pt idx="11">
                  <c:v>59.568908129500002</c:v>
                </c:pt>
                <c:pt idx="12">
                  <c:v>59.843844419</c:v>
                </c:pt>
                <c:pt idx="13">
                  <c:v>60.118780708499997</c:v>
                </c:pt>
                <c:pt idx="14">
                  <c:v>60.393716998000002</c:v>
                </c:pt>
                <c:pt idx="15">
                  <c:v>60.6686532875</c:v>
                </c:pt>
                <c:pt idx="16">
                  <c:v>60.943589576999997</c:v>
                </c:pt>
                <c:pt idx="17">
                  <c:v>61.218525866500002</c:v>
                </c:pt>
                <c:pt idx="18">
                  <c:v>61.493462156</c:v>
                </c:pt>
                <c:pt idx="19">
                  <c:v>61.768398445499997</c:v>
                </c:pt>
                <c:pt idx="20">
                  <c:v>62.043334735000002</c:v>
                </c:pt>
                <c:pt idx="21">
                  <c:v>62.3182710245</c:v>
                </c:pt>
                <c:pt idx="22">
                  <c:v>62.593207313999997</c:v>
                </c:pt>
                <c:pt idx="23">
                  <c:v>62.868143603500002</c:v>
                </c:pt>
                <c:pt idx="24">
                  <c:v>63.143079892999999</c:v>
                </c:pt>
                <c:pt idx="25">
                  <c:v>63.418016182499997</c:v>
                </c:pt>
                <c:pt idx="26">
                  <c:v>63.692952472000002</c:v>
                </c:pt>
                <c:pt idx="27">
                  <c:v>63.967888761499999</c:v>
                </c:pt>
                <c:pt idx="28">
                  <c:v>64.242825050999997</c:v>
                </c:pt>
                <c:pt idx="29">
                  <c:v>64.517761340500002</c:v>
                </c:pt>
                <c:pt idx="30">
                  <c:v>64.792697629999992</c:v>
                </c:pt>
                <c:pt idx="31">
                  <c:v>65.067633919499997</c:v>
                </c:pt>
                <c:pt idx="32">
                  <c:v>65.342570209000002</c:v>
                </c:pt>
                <c:pt idx="33">
                  <c:v>65.617506498500006</c:v>
                </c:pt>
                <c:pt idx="34">
                  <c:v>65.892442787999997</c:v>
                </c:pt>
                <c:pt idx="35">
                  <c:v>66.167379077500001</c:v>
                </c:pt>
                <c:pt idx="36">
                  <c:v>66.442315366999992</c:v>
                </c:pt>
                <c:pt idx="37">
                  <c:v>66.717251656499997</c:v>
                </c:pt>
                <c:pt idx="38">
                  <c:v>66.992187946000001</c:v>
                </c:pt>
                <c:pt idx="39">
                  <c:v>67.267124235500006</c:v>
                </c:pt>
                <c:pt idx="40">
                  <c:v>67.542060524999997</c:v>
                </c:pt>
                <c:pt idx="41">
                  <c:v>67.816996814500001</c:v>
                </c:pt>
                <c:pt idx="42">
                  <c:v>68.091933103999992</c:v>
                </c:pt>
                <c:pt idx="43">
                  <c:v>68.366869393499996</c:v>
                </c:pt>
                <c:pt idx="44">
                  <c:v>68.641805683000001</c:v>
                </c:pt>
                <c:pt idx="45">
                  <c:v>68.916741972500006</c:v>
                </c:pt>
                <c:pt idx="46">
                  <c:v>69.191678261999996</c:v>
                </c:pt>
                <c:pt idx="47">
                  <c:v>69.466614551500001</c:v>
                </c:pt>
                <c:pt idx="48">
                  <c:v>69.741550840999992</c:v>
                </c:pt>
                <c:pt idx="49">
                  <c:v>70.016487130499996</c:v>
                </c:pt>
                <c:pt idx="50">
                  <c:v>70.291423420000001</c:v>
                </c:pt>
                <c:pt idx="51">
                  <c:v>70.566359709500006</c:v>
                </c:pt>
                <c:pt idx="52">
                  <c:v>70.841295998999996</c:v>
                </c:pt>
                <c:pt idx="53">
                  <c:v>71.116232288500001</c:v>
                </c:pt>
                <c:pt idx="54">
                  <c:v>71.391168578000006</c:v>
                </c:pt>
                <c:pt idx="55">
                  <c:v>71.666104867499996</c:v>
                </c:pt>
                <c:pt idx="56">
                  <c:v>71.941041157000001</c:v>
                </c:pt>
                <c:pt idx="57">
                  <c:v>72.215977446500005</c:v>
                </c:pt>
                <c:pt idx="58">
                  <c:v>72.490913735999996</c:v>
                </c:pt>
                <c:pt idx="59">
                  <c:v>72.765850025500001</c:v>
                </c:pt>
                <c:pt idx="60">
                  <c:v>73.040786314999991</c:v>
                </c:pt>
                <c:pt idx="61">
                  <c:v>73.315722604499996</c:v>
                </c:pt>
                <c:pt idx="62">
                  <c:v>73.590658894000001</c:v>
                </c:pt>
                <c:pt idx="63">
                  <c:v>73.865595183500005</c:v>
                </c:pt>
                <c:pt idx="64">
                  <c:v>74.140531472999996</c:v>
                </c:pt>
                <c:pt idx="65">
                  <c:v>74.415467762500001</c:v>
                </c:pt>
                <c:pt idx="66">
                  <c:v>74.690404051999991</c:v>
                </c:pt>
                <c:pt idx="67">
                  <c:v>74.965340341499996</c:v>
                </c:pt>
                <c:pt idx="68">
                  <c:v>75.240276631</c:v>
                </c:pt>
                <c:pt idx="69">
                  <c:v>75.515212920500005</c:v>
                </c:pt>
                <c:pt idx="70">
                  <c:v>75.790149209999996</c:v>
                </c:pt>
                <c:pt idx="71">
                  <c:v>76.0650854995</c:v>
                </c:pt>
                <c:pt idx="72">
                  <c:v>76.340021788999991</c:v>
                </c:pt>
                <c:pt idx="73">
                  <c:v>76.614958078499996</c:v>
                </c:pt>
                <c:pt idx="74">
                  <c:v>76.889894368</c:v>
                </c:pt>
                <c:pt idx="75">
                  <c:v>77.164830657500005</c:v>
                </c:pt>
                <c:pt idx="76">
                  <c:v>77.439766946999995</c:v>
                </c:pt>
                <c:pt idx="77">
                  <c:v>77.7147032365</c:v>
                </c:pt>
                <c:pt idx="78">
                  <c:v>77.989639525999991</c:v>
                </c:pt>
                <c:pt idx="79">
                  <c:v>78.264575815499995</c:v>
                </c:pt>
                <c:pt idx="80">
                  <c:v>78.539512105</c:v>
                </c:pt>
                <c:pt idx="81">
                  <c:v>78.814448394500005</c:v>
                </c:pt>
                <c:pt idx="82">
                  <c:v>79.089384683999995</c:v>
                </c:pt>
                <c:pt idx="83">
                  <c:v>79.3643209735</c:v>
                </c:pt>
                <c:pt idx="84">
                  <c:v>79.63925726299999</c:v>
                </c:pt>
                <c:pt idx="85">
                  <c:v>79.914193552499995</c:v>
                </c:pt>
                <c:pt idx="86">
                  <c:v>80.189129842</c:v>
                </c:pt>
                <c:pt idx="87">
                  <c:v>80.464066131500005</c:v>
                </c:pt>
                <c:pt idx="88">
                  <c:v>80.739002420999995</c:v>
                </c:pt>
                <c:pt idx="89">
                  <c:v>81.0139387105</c:v>
                </c:pt>
                <c:pt idx="90">
                  <c:v>81.28887499999999</c:v>
                </c:pt>
                <c:pt idx="91">
                  <c:v>81.563811289499995</c:v>
                </c:pt>
                <c:pt idx="92">
                  <c:v>81.838747579</c:v>
                </c:pt>
                <c:pt idx="93">
                  <c:v>82.113683868500004</c:v>
                </c:pt>
                <c:pt idx="94">
                  <c:v>82.388620157999995</c:v>
                </c:pt>
                <c:pt idx="95">
                  <c:v>82.6635564475</c:v>
                </c:pt>
                <c:pt idx="96">
                  <c:v>82.93849273699999</c:v>
                </c:pt>
                <c:pt idx="97">
                  <c:v>83.213429026499995</c:v>
                </c:pt>
                <c:pt idx="98">
                  <c:v>83.488365315999999</c:v>
                </c:pt>
                <c:pt idx="99">
                  <c:v>83.763301605500004</c:v>
                </c:pt>
              </c:numCache>
            </c:numRef>
          </c:xVal>
          <c:yVal>
            <c:numRef>
              <c:f>'9PFASdKS mot degN 19.01.'!ydata8</c:f>
              <c:numCache>
                <c:formatCode>General</c:formatCode>
                <c:ptCount val="100"/>
                <c:pt idx="0">
                  <c:v>4.3062209579141877E-2</c:v>
                </c:pt>
                <c:pt idx="1">
                  <c:v>4.3019586202573991E-2</c:v>
                </c:pt>
                <c:pt idx="2">
                  <c:v>4.2977504982287765E-2</c:v>
                </c:pt>
                <c:pt idx="3">
                  <c:v>4.293596768361857E-2</c:v>
                </c:pt>
                <c:pt idx="4">
                  <c:v>4.2894976046804076E-2</c:v>
                </c:pt>
                <c:pt idx="5">
                  <c:v>4.2854531786500602E-2</c:v>
                </c:pt>
                <c:pt idx="6">
                  <c:v>4.2814636591303107E-2</c:v>
                </c:pt>
                <c:pt idx="7">
                  <c:v>4.2775292123268929E-2</c:v>
                </c:pt>
                <c:pt idx="8">
                  <c:v>4.2736500017445792E-2</c:v>
                </c:pt>
                <c:pt idx="9">
                  <c:v>4.269826188140409E-2</c:v>
                </c:pt>
                <c:pt idx="10">
                  <c:v>4.2660579294773959E-2</c:v>
                </c:pt>
                <c:pt idx="11">
                  <c:v>4.2623453808787348E-2</c:v>
                </c:pt>
                <c:pt idx="12">
                  <c:v>4.2586886945825346E-2</c:v>
                </c:pt>
                <c:pt idx="13">
                  <c:v>4.255088019897111E-2</c:v>
                </c:pt>
                <c:pt idx="14">
                  <c:v>4.2515435031568641E-2</c:v>
                </c:pt>
                <c:pt idx="15">
                  <c:v>4.2480552876787731E-2</c:v>
                </c:pt>
                <c:pt idx="16">
                  <c:v>4.2446235137195316E-2</c:v>
                </c:pt>
                <c:pt idx="17">
                  <c:v>4.2412483184333612E-2</c:v>
                </c:pt>
                <c:pt idx="18">
                  <c:v>4.2379298358305173E-2</c:v>
                </c:pt>
                <c:pt idx="19">
                  <c:v>4.2346681967365261E-2</c:v>
                </c:pt>
                <c:pt idx="20">
                  <c:v>4.2314635287521843E-2</c:v>
                </c:pt>
                <c:pt idx="21">
                  <c:v>4.2283159562143298E-2</c:v>
                </c:pt>
                <c:pt idx="22">
                  <c:v>4.225225600157434E-2</c:v>
                </c:pt>
                <c:pt idx="23">
                  <c:v>4.2221925782760239E-2</c:v>
                </c:pt>
                <c:pt idx="24">
                  <c:v>4.2192170048879728E-2</c:v>
                </c:pt>
                <c:pt idx="25">
                  <c:v>4.2162989908986745E-2</c:v>
                </c:pt>
                <c:pt idx="26">
                  <c:v>4.2134386437661375E-2</c:v>
                </c:pt>
                <c:pt idx="27">
                  <c:v>4.2106360674670176E-2</c:v>
                </c:pt>
                <c:pt idx="28">
                  <c:v>4.207891362463613E-2</c:v>
                </c:pt>
                <c:pt idx="29">
                  <c:v>4.2052046256718455E-2</c:v>
                </c:pt>
                <c:pt idx="30">
                  <c:v>4.2025759504302623E-2</c:v>
                </c:pt>
                <c:pt idx="31">
                  <c:v>4.200005426470059E-2</c:v>
                </c:pt>
                <c:pt idx="32">
                  <c:v>4.197493139886168E-2</c:v>
                </c:pt>
                <c:pt idx="33">
                  <c:v>4.1950391731094196E-2</c:v>
                </c:pt>
                <c:pt idx="34">
                  <c:v>4.1926436048798033E-2</c:v>
                </c:pt>
                <c:pt idx="35">
                  <c:v>4.1903065102208453E-2</c:v>
                </c:pt>
                <c:pt idx="36">
                  <c:v>4.1880279604151277E-2</c:v>
                </c:pt>
                <c:pt idx="37">
                  <c:v>4.1858080229809531E-2</c:v>
                </c:pt>
                <c:pt idx="38">
                  <c:v>4.1836467616501984E-2</c:v>
                </c:pt>
                <c:pt idx="39">
                  <c:v>4.1815442363473405E-2</c:v>
                </c:pt>
                <c:pt idx="40">
                  <c:v>4.1795005031697044E-2</c:v>
                </c:pt>
                <c:pt idx="41">
                  <c:v>4.1775156143689193E-2</c:v>
                </c:pt>
                <c:pt idx="42">
                  <c:v>4.1755896183336194E-2</c:v>
                </c:pt>
                <c:pt idx="43">
                  <c:v>4.1737225595733903E-2</c:v>
                </c:pt>
                <c:pt idx="44">
                  <c:v>4.1719144787039711E-2</c:v>
                </c:pt>
                <c:pt idx="45">
                  <c:v>4.1701654124337399E-2</c:v>
                </c:pt>
                <c:pt idx="46">
                  <c:v>4.1684753935514712E-2</c:v>
                </c:pt>
                <c:pt idx="47">
                  <c:v>4.1668444509153926E-2</c:v>
                </c:pt>
                <c:pt idx="48">
                  <c:v>4.1652726094435384E-2</c:v>
                </c:pt>
                <c:pt idx="49">
                  <c:v>4.1637598901054181E-2</c:v>
                </c:pt>
                <c:pt idx="50">
                  <c:v>4.1623063099149891E-2</c:v>
                </c:pt>
                <c:pt idx="51">
                  <c:v>4.1609118819249599E-2</c:v>
                </c:pt>
                <c:pt idx="52">
                  <c:v>4.1595766152224115E-2</c:v>
                </c:pt>
                <c:pt idx="53">
                  <c:v>4.1583005149257508E-2</c:v>
                </c:pt>
                <c:pt idx="54">
                  <c:v>4.1570835821829952E-2</c:v>
                </c:pt>
                <c:pt idx="55">
                  <c:v>4.1559258141713823E-2</c:v>
                </c:pt>
                <c:pt idx="56">
                  <c:v>4.1548272040983242E-2</c:v>
                </c:pt>
                <c:pt idx="57">
                  <c:v>4.1537877412036787E-2</c:v>
                </c:pt>
                <c:pt idx="58">
                  <c:v>4.1528074107633636E-2</c:v>
                </c:pt>
                <c:pt idx="59">
                  <c:v>4.1518861940942883E-2</c:v>
                </c:pt>
                <c:pt idx="60">
                  <c:v>4.1510240685606152E-2</c:v>
                </c:pt>
                <c:pt idx="61">
                  <c:v>4.1502210075813312E-2</c:v>
                </c:pt>
                <c:pt idx="62">
                  <c:v>4.1494769806391427E-2</c:v>
                </c:pt>
                <c:pt idx="63">
                  <c:v>4.1487919532906675E-2</c:v>
                </c:pt>
                <c:pt idx="64">
                  <c:v>4.1481658871779251E-2</c:v>
                </c:pt>
                <c:pt idx="65">
                  <c:v>4.1475987400411175E-2</c:v>
                </c:pt>
                <c:pt idx="66">
                  <c:v>4.147090465732689E-2</c:v>
                </c:pt>
                <c:pt idx="67">
                  <c:v>4.1466410142326507E-2</c:v>
                </c:pt>
                <c:pt idx="68">
                  <c:v>4.1462503316651661E-2</c:v>
                </c:pt>
                <c:pt idx="69">
                  <c:v>4.1459183603163731E-2</c:v>
                </c:pt>
                <c:pt idx="70">
                  <c:v>4.1456450386534408E-2</c:v>
                </c:pt>
                <c:pt idx="71">
                  <c:v>4.14543030134484E-2</c:v>
                </c:pt>
                <c:pt idx="72">
                  <c:v>4.1452740792818091E-2</c:v>
                </c:pt>
                <c:pt idx="73">
                  <c:v>4.1451762996010111E-2</c:v>
                </c:pt>
                <c:pt idx="74">
                  <c:v>4.1451368857083476E-2</c:v>
                </c:pt>
                <c:pt idx="75">
                  <c:v>4.1451557573039269E-2</c:v>
                </c:pt>
                <c:pt idx="76">
                  <c:v>4.1452328304081597E-2</c:v>
                </c:pt>
                <c:pt idx="77">
                  <c:v>4.1453680173889645E-2</c:v>
                </c:pt>
                <c:pt idx="78">
                  <c:v>4.1455612269900591E-2</c:v>
                </c:pt>
                <c:pt idx="79">
                  <c:v>4.1458123643603281E-2</c:v>
                </c:pt>
                <c:pt idx="80">
                  <c:v>4.1461213310842265E-2</c:v>
                </c:pt>
                <c:pt idx="81">
                  <c:v>4.14648802521322E-2</c:v>
                </c:pt>
                <c:pt idx="82">
                  <c:v>4.1469123412982166E-2</c:v>
                </c:pt>
                <c:pt idx="83">
                  <c:v>4.1473941704229834E-2</c:v>
                </c:pt>
                <c:pt idx="84">
                  <c:v>4.1479334002385092E-2</c:v>
                </c:pt>
                <c:pt idx="85">
                  <c:v>4.1485299149983057E-2</c:v>
                </c:pt>
                <c:pt idx="86">
                  <c:v>4.149183595594607E-2</c:v>
                </c:pt>
                <c:pt idx="87">
                  <c:v>4.1498943195954471E-2</c:v>
                </c:pt>
                <c:pt idx="88">
                  <c:v>4.1506619612825937E-2</c:v>
                </c:pt>
                <c:pt idx="89">
                  <c:v>4.1514863916903039E-2</c:v>
                </c:pt>
                <c:pt idx="90">
                  <c:v>4.1523674786448826E-2</c:v>
                </c:pt>
                <c:pt idx="91">
                  <c:v>4.1533050868050085E-2</c:v>
                </c:pt>
                <c:pt idx="92">
                  <c:v>4.1542990777028069E-2</c:v>
                </c:pt>
                <c:pt idx="93">
                  <c:v>4.1553493097856421E-2</c:v>
                </c:pt>
                <c:pt idx="94">
                  <c:v>4.1564556384585914E-2</c:v>
                </c:pt>
                <c:pt idx="95">
                  <c:v>4.1576179161275824E-2</c:v>
                </c:pt>
                <c:pt idx="96">
                  <c:v>4.158835992243165E-2</c:v>
                </c:pt>
                <c:pt idx="97">
                  <c:v>4.1601097133448832E-2</c:v>
                </c:pt>
                <c:pt idx="98">
                  <c:v>4.1614389231062199E-2</c:v>
                </c:pt>
                <c:pt idx="99">
                  <c:v>4.1628234623800914E-2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F-4439-89E2-91D974BAC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439496"/>
        <c:axId val="982430136"/>
      </c:scatterChart>
      <c:valAx>
        <c:axId val="982439496"/>
        <c:scaling>
          <c:orientation val="minMax"/>
          <c:max val="85"/>
          <c:min val="5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degrees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82430136"/>
        <c:crosses val="autoZero"/>
        <c:crossBetween val="midCat"/>
      </c:valAx>
      <c:valAx>
        <c:axId val="982430136"/>
        <c:scaling>
          <c:orientation val="minMax"/>
          <c:max val="0.06"/>
          <c:min val="-0.0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9PFAS/KS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824394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degrees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'9PFASdKS mot degN 19.01.'!$D$104:$D$198</c:f>
              <c:numCache>
                <c:formatCode>0.000</c:formatCode>
                <c:ptCount val="95"/>
                <c:pt idx="0">
                  <c:v>78.151200000000003</c:v>
                </c:pt>
                <c:pt idx="1">
                  <c:v>77.685500000000005</c:v>
                </c:pt>
                <c:pt idx="2">
                  <c:v>76.521500000000003</c:v>
                </c:pt>
                <c:pt idx="3">
                  <c:v>78.984800000000007</c:v>
                </c:pt>
                <c:pt idx="4">
                  <c:v>79.104830000000007</c:v>
                </c:pt>
                <c:pt idx="5">
                  <c:v>79.019810000000007</c:v>
                </c:pt>
                <c:pt idx="6">
                  <c:v>80.039599999999993</c:v>
                </c:pt>
                <c:pt idx="7">
                  <c:v>80.09196</c:v>
                </c:pt>
                <c:pt idx="8">
                  <c:v>80.171499999999995</c:v>
                </c:pt>
                <c:pt idx="9">
                  <c:v>79.821169999999995</c:v>
                </c:pt>
                <c:pt idx="10">
                  <c:v>79.039460000000005</c:v>
                </c:pt>
                <c:pt idx="11">
                  <c:v>78.911299999999997</c:v>
                </c:pt>
                <c:pt idx="12">
                  <c:v>79.104799999999997</c:v>
                </c:pt>
                <c:pt idx="13">
                  <c:v>81.405970116666666</c:v>
                </c:pt>
                <c:pt idx="14">
                  <c:v>81.495077216666672</c:v>
                </c:pt>
                <c:pt idx="15">
                  <c:v>80.397921449999998</c:v>
                </c:pt>
                <c:pt idx="16">
                  <c:v>79.661333333333332</c:v>
                </c:pt>
                <c:pt idx="17">
                  <c:v>80.49766666666666</c:v>
                </c:pt>
                <c:pt idx="18">
                  <c:v>72.423500000000004</c:v>
                </c:pt>
                <c:pt idx="19">
                  <c:v>72.274833333333333</c:v>
                </c:pt>
                <c:pt idx="20">
                  <c:v>72.277666666666661</c:v>
                </c:pt>
                <c:pt idx="21">
                  <c:v>72.146166666666673</c:v>
                </c:pt>
                <c:pt idx="22">
                  <c:v>72.035166666666669</c:v>
                </c:pt>
                <c:pt idx="23">
                  <c:v>71.862274999999997</c:v>
                </c:pt>
                <c:pt idx="24">
                  <c:v>71.706000000000003</c:v>
                </c:pt>
                <c:pt idx="25">
                  <c:v>72.344314999999995</c:v>
                </c:pt>
                <c:pt idx="26">
                  <c:v>72.096166666666662</c:v>
                </c:pt>
                <c:pt idx="27">
                  <c:v>73.212119999999999</c:v>
                </c:pt>
                <c:pt idx="28">
                  <c:v>73.346493300000006</c:v>
                </c:pt>
                <c:pt idx="29">
                  <c:v>73.5998333</c:v>
                </c:pt>
                <c:pt idx="30">
                  <c:v>76.287700000000001</c:v>
                </c:pt>
                <c:pt idx="31">
                  <c:v>76.019199999999998</c:v>
                </c:pt>
                <c:pt idx="32">
                  <c:v>75.001199999999997</c:v>
                </c:pt>
                <c:pt idx="33">
                  <c:v>74.390299999999996</c:v>
                </c:pt>
                <c:pt idx="34">
                  <c:v>74.153199999999998</c:v>
                </c:pt>
                <c:pt idx="35">
                  <c:v>74.302890000000005</c:v>
                </c:pt>
                <c:pt idx="36">
                  <c:v>73.968670000000003</c:v>
                </c:pt>
                <c:pt idx="37">
                  <c:v>74.682329999999993</c:v>
                </c:pt>
                <c:pt idx="38">
                  <c:v>74.885000000000005</c:v>
                </c:pt>
                <c:pt idx="39">
                  <c:v>74.787700000000001</c:v>
                </c:pt>
                <c:pt idx="40">
                  <c:v>74.807689999999994</c:v>
                </c:pt>
                <c:pt idx="41">
                  <c:v>74.929820000000007</c:v>
                </c:pt>
                <c:pt idx="42">
                  <c:v>75.124816666666661</c:v>
                </c:pt>
                <c:pt idx="43">
                  <c:v>75.553503333333339</c:v>
                </c:pt>
                <c:pt idx="44">
                  <c:v>74.192236666666673</c:v>
                </c:pt>
                <c:pt idx="45">
                  <c:v>70.155311666666663</c:v>
                </c:pt>
                <c:pt idx="46">
                  <c:v>70.19283333333334</c:v>
                </c:pt>
                <c:pt idx="47">
                  <c:v>70.135666666666665</c:v>
                </c:pt>
                <c:pt idx="48">
                  <c:v>69.854333333333329</c:v>
                </c:pt>
                <c:pt idx="49">
                  <c:v>69.262333333333331</c:v>
                </c:pt>
                <c:pt idx="50">
                  <c:v>70.394076666666663</c:v>
                </c:pt>
                <c:pt idx="51">
                  <c:v>70.897666666666666</c:v>
                </c:pt>
                <c:pt idx="52">
                  <c:v>70.481666666666669</c:v>
                </c:pt>
                <c:pt idx="53">
                  <c:v>70.770499999999998</c:v>
                </c:pt>
                <c:pt idx="54">
                  <c:v>70.695674999999994</c:v>
                </c:pt>
                <c:pt idx="55">
                  <c:v>70.68383333333334</c:v>
                </c:pt>
                <c:pt idx="56">
                  <c:v>70.772833333333338</c:v>
                </c:pt>
                <c:pt idx="57">
                  <c:v>71.45183333333334</c:v>
                </c:pt>
                <c:pt idx="58">
                  <c:v>69.898328333333339</c:v>
                </c:pt>
                <c:pt idx="59">
                  <c:v>70.855321666666669</c:v>
                </c:pt>
                <c:pt idx="60">
                  <c:v>71.055833333333339</c:v>
                </c:pt>
                <c:pt idx="61">
                  <c:v>71.321999999999989</c:v>
                </c:pt>
                <c:pt idx="62">
                  <c:v>69.992878000000005</c:v>
                </c:pt>
                <c:pt idx="63">
                  <c:v>69.848384499999995</c:v>
                </c:pt>
                <c:pt idx="64">
                  <c:v>70.064458500000001</c:v>
                </c:pt>
                <c:pt idx="65">
                  <c:v>70.042101200000005</c:v>
                </c:pt>
                <c:pt idx="66">
                  <c:v>67.798661999999993</c:v>
                </c:pt>
                <c:pt idx="67">
                  <c:v>67.785863000000006</c:v>
                </c:pt>
                <c:pt idx="68">
                  <c:v>68.346999999999994</c:v>
                </c:pt>
                <c:pt idx="69">
                  <c:v>63.031451666666669</c:v>
                </c:pt>
                <c:pt idx="70">
                  <c:v>63.590666666666657</c:v>
                </c:pt>
                <c:pt idx="71">
                  <c:v>66.560500000000005</c:v>
                </c:pt>
                <c:pt idx="72">
                  <c:v>63.884830000000001</c:v>
                </c:pt>
                <c:pt idx="73">
                  <c:v>64.280169999999998</c:v>
                </c:pt>
                <c:pt idx="74">
                  <c:v>64.713499999999996</c:v>
                </c:pt>
                <c:pt idx="75">
                  <c:v>66.830169999999995</c:v>
                </c:pt>
                <c:pt idx="76">
                  <c:v>66.231669999999994</c:v>
                </c:pt>
                <c:pt idx="77">
                  <c:v>65.679169999999999</c:v>
                </c:pt>
                <c:pt idx="78">
                  <c:v>65.716999999999999</c:v>
                </c:pt>
                <c:pt idx="79">
                  <c:v>62.495393200000002</c:v>
                </c:pt>
                <c:pt idx="80">
                  <c:v>62.578690700000003</c:v>
                </c:pt>
                <c:pt idx="81">
                  <c:v>62.730829</c:v>
                </c:pt>
                <c:pt idx="82">
                  <c:v>62.673135299999998</c:v>
                </c:pt>
                <c:pt idx="83">
                  <c:v>65.358558333333335</c:v>
                </c:pt>
                <c:pt idx="84">
                  <c:v>62.8384</c:v>
                </c:pt>
                <c:pt idx="85">
                  <c:v>64.608649999999997</c:v>
                </c:pt>
                <c:pt idx="86">
                  <c:v>64.520368000000005</c:v>
                </c:pt>
                <c:pt idx="87">
                  <c:v>65.680823833333335</c:v>
                </c:pt>
                <c:pt idx="88">
                  <c:v>66.833394666666663</c:v>
                </c:pt>
                <c:pt idx="89">
                  <c:v>59.234572999999997</c:v>
                </c:pt>
                <c:pt idx="90">
                  <c:v>59.304736499999997</c:v>
                </c:pt>
                <c:pt idx="91">
                  <c:v>59.093418700000001</c:v>
                </c:pt>
                <c:pt idx="92">
                  <c:v>58.943842699999998</c:v>
                </c:pt>
                <c:pt idx="93">
                  <c:v>59.03151798333333</c:v>
                </c:pt>
                <c:pt idx="94">
                  <c:v>58.81283333333333</c:v>
                </c:pt>
              </c:numCache>
            </c:numRef>
          </c:xVal>
          <c:yVal>
            <c:numRef>
              <c:f>'9PFASdKS mot degN 19.01.'!$H$104:$H$198</c:f>
              <c:numCache>
                <c:formatCode>0.000</c:formatCode>
                <c:ptCount val="95"/>
                <c:pt idx="0">
                  <c:v>-0.44343614608819026</c:v>
                </c:pt>
                <c:pt idx="1">
                  <c:v>-0.55759897098172295</c:v>
                </c:pt>
                <c:pt idx="2">
                  <c:v>-0.72444905418574257</c:v>
                </c:pt>
                <c:pt idx="3">
                  <c:v>-0.40294193443433884</c:v>
                </c:pt>
                <c:pt idx="4">
                  <c:v>-0.83335739274528131</c:v>
                </c:pt>
                <c:pt idx="5">
                  <c:v>-0.95292680139820019</c:v>
                </c:pt>
                <c:pt idx="6">
                  <c:v>0.23676667429326984</c:v>
                </c:pt>
                <c:pt idx="7">
                  <c:v>1.5523278421503675</c:v>
                </c:pt>
                <c:pt idx="8">
                  <c:v>1.6094991060307144</c:v>
                </c:pt>
                <c:pt idx="9">
                  <c:v>-0.55455571853882712</c:v>
                </c:pt>
                <c:pt idx="10">
                  <c:v>-0.83067543022470203</c:v>
                </c:pt>
                <c:pt idx="11">
                  <c:v>-1.107706113732128</c:v>
                </c:pt>
                <c:pt idx="12">
                  <c:v>-0.92932102532219063</c:v>
                </c:pt>
                <c:pt idx="13">
                  <c:v>0.39779311053173011</c:v>
                </c:pt>
                <c:pt idx="14">
                  <c:v>1.1305726549835287E-2</c:v>
                </c:pt>
                <c:pt idx="15">
                  <c:v>0.26296338055572072</c:v>
                </c:pt>
                <c:pt idx="16">
                  <c:v>2.5407811811195979</c:v>
                </c:pt>
                <c:pt idx="17">
                  <c:v>2.0601991656749017</c:v>
                </c:pt>
                <c:pt idx="18">
                  <c:v>0.21797913155894894</c:v>
                </c:pt>
                <c:pt idx="19">
                  <c:v>-1.138353725841079</c:v>
                </c:pt>
                <c:pt idx="20">
                  <c:v>-0.77677933408761557</c:v>
                </c:pt>
                <c:pt idx="21">
                  <c:v>-8.6425111162226384E-2</c:v>
                </c:pt>
                <c:pt idx="22">
                  <c:v>3.012588453424788</c:v>
                </c:pt>
                <c:pt idx="23">
                  <c:v>3.0922017778828246</c:v>
                </c:pt>
                <c:pt idx="24">
                  <c:v>-1.1403197767598048</c:v>
                </c:pt>
                <c:pt idx="25">
                  <c:v>0.34941263389886301</c:v>
                </c:pt>
                <c:pt idx="26">
                  <c:v>0.73332942943902202</c:v>
                </c:pt>
                <c:pt idx="27">
                  <c:v>1.0051659031301203</c:v>
                </c:pt>
                <c:pt idx="28">
                  <c:v>4.720861854016041E-2</c:v>
                </c:pt>
                <c:pt idx="29">
                  <c:v>-1.0452373782241329</c:v>
                </c:pt>
                <c:pt idx="30">
                  <c:v>-0.74129364597342295</c:v>
                </c:pt>
                <c:pt idx="31">
                  <c:v>-0.21313315102134087</c:v>
                </c:pt>
                <c:pt idx="32">
                  <c:v>-0.38303025948704283</c:v>
                </c:pt>
                <c:pt idx="33">
                  <c:v>1.9257125182261647</c:v>
                </c:pt>
                <c:pt idx="34">
                  <c:v>1.165727987057102</c:v>
                </c:pt>
                <c:pt idx="35">
                  <c:v>-0.52324559713646379</c:v>
                </c:pt>
                <c:pt idx="36">
                  <c:v>-0.80541208278975029</c:v>
                </c:pt>
                <c:pt idx="37">
                  <c:v>-0.98806859944729808</c:v>
                </c:pt>
                <c:pt idx="38">
                  <c:v>-1.1293322422670482</c:v>
                </c:pt>
                <c:pt idx="39">
                  <c:v>-0.78966515740840815</c:v>
                </c:pt>
                <c:pt idx="40">
                  <c:v>-0.32180530834064147</c:v>
                </c:pt>
                <c:pt idx="41">
                  <c:v>-0.9570149467969189</c:v>
                </c:pt>
                <c:pt idx="42">
                  <c:v>0.33204347906643705</c:v>
                </c:pt>
                <c:pt idx="43">
                  <c:v>-0.57826874589570099</c:v>
                </c:pt>
                <c:pt idx="44">
                  <c:v>-0.65940566959331703</c:v>
                </c:pt>
                <c:pt idx="45">
                  <c:v>9.2131316125737564E-2</c:v>
                </c:pt>
                <c:pt idx="46">
                  <c:v>-0.44222954225554251</c:v>
                </c:pt>
                <c:pt idx="47">
                  <c:v>1.7333400949822124</c:v>
                </c:pt>
                <c:pt idx="48">
                  <c:v>-0.67896592224190555</c:v>
                </c:pt>
                <c:pt idx="49">
                  <c:v>2.1301160820263432</c:v>
                </c:pt>
                <c:pt idx="50">
                  <c:v>-1.1448541595458546</c:v>
                </c:pt>
                <c:pt idx="51">
                  <c:v>-1.1431136082733768</c:v>
                </c:pt>
                <c:pt idx="52">
                  <c:v>-1.1445514234193304</c:v>
                </c:pt>
                <c:pt idx="53">
                  <c:v>5.7987969000334351E-3</c:v>
                </c:pt>
                <c:pt idx="54">
                  <c:v>-0.2376815313687326</c:v>
                </c:pt>
                <c:pt idx="55">
                  <c:v>9.6374329199383504E-2</c:v>
                </c:pt>
                <c:pt idx="56">
                  <c:v>0.63144179769651565</c:v>
                </c:pt>
                <c:pt idx="57">
                  <c:v>-1.0179308206571842</c:v>
                </c:pt>
                <c:pt idx="58">
                  <c:v>-0.52599128772872483</c:v>
                </c:pt>
                <c:pt idx="59">
                  <c:v>0.9546789176730639</c:v>
                </c:pt>
                <c:pt idx="60">
                  <c:v>0.65166581866993578</c:v>
                </c:pt>
                <c:pt idx="61">
                  <c:v>1.7786420515901333</c:v>
                </c:pt>
                <c:pt idx="62">
                  <c:v>0.20195817942225786</c:v>
                </c:pt>
                <c:pt idx="63">
                  <c:v>-7.779516334287058E-2</c:v>
                </c:pt>
                <c:pt idx="64">
                  <c:v>0.13063142029097341</c:v>
                </c:pt>
                <c:pt idx="65">
                  <c:v>-0.30457737531874812</c:v>
                </c:pt>
                <c:pt idx="66">
                  <c:v>-0.61528181651568481</c:v>
                </c:pt>
                <c:pt idx="67">
                  <c:v>-1.1538688929925294</c:v>
                </c:pt>
                <c:pt idx="68">
                  <c:v>-1.1412838017729094</c:v>
                </c:pt>
                <c:pt idx="69">
                  <c:v>-0.23392532261968327</c:v>
                </c:pt>
                <c:pt idx="70">
                  <c:v>-1.1683686930605965</c:v>
                </c:pt>
                <c:pt idx="71">
                  <c:v>-0.25237295937119847</c:v>
                </c:pt>
                <c:pt idx="72">
                  <c:v>0.86878539069241256</c:v>
                </c:pt>
                <c:pt idx="73">
                  <c:v>0.29355908000885272</c:v>
                </c:pt>
                <c:pt idx="74">
                  <c:v>-0.1802904967761588</c:v>
                </c:pt>
                <c:pt idx="75">
                  <c:v>8.8939684631097041E-2</c:v>
                </c:pt>
                <c:pt idx="76">
                  <c:v>-0.11802678995887793</c:v>
                </c:pt>
                <c:pt idx="77">
                  <c:v>-8.237369940294953E-2</c:v>
                </c:pt>
                <c:pt idx="78">
                  <c:v>-6.4809458392258421E-2</c:v>
                </c:pt>
                <c:pt idx="79">
                  <c:v>-0.79381135034820194</c:v>
                </c:pt>
                <c:pt idx="80">
                  <c:v>-6.5041008928293245E-2</c:v>
                </c:pt>
                <c:pt idx="81">
                  <c:v>-0.60276817163408625</c:v>
                </c:pt>
                <c:pt idx="82">
                  <c:v>-0.83966029080964555</c:v>
                </c:pt>
                <c:pt idx="83">
                  <c:v>0.39649586953098231</c:v>
                </c:pt>
                <c:pt idx="84">
                  <c:v>-0.96494232136475355</c:v>
                </c:pt>
                <c:pt idx="85">
                  <c:v>-0.47218636043246165</c:v>
                </c:pt>
                <c:pt idx="86">
                  <c:v>0.48529359319783627</c:v>
                </c:pt>
                <c:pt idx="87">
                  <c:v>0.32443454712471875</c:v>
                </c:pt>
                <c:pt idx="88">
                  <c:v>0.15198987003049247</c:v>
                </c:pt>
                <c:pt idx="89">
                  <c:v>1.1518838754941636</c:v>
                </c:pt>
                <c:pt idx="90">
                  <c:v>2.240083536577004</c:v>
                </c:pt>
                <c:pt idx="91">
                  <c:v>-0.30108561754278462</c:v>
                </c:pt>
                <c:pt idx="92">
                  <c:v>0.89948541597085196</c:v>
                </c:pt>
                <c:pt idx="93">
                  <c:v>-0.60063558499570846</c:v>
                </c:pt>
                <c:pt idx="94">
                  <c:v>0.12144700398903922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15-4330-A001-C17B3E39FF7C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77.685500000000005</c:v>
              </c:pt>
            </c:numLit>
          </c:xVal>
          <c:yVal>
            <c:numLit>
              <c:formatCode>General</c:formatCode>
              <c:ptCount val="1"/>
              <c:pt idx="0">
                <c:v>-0.55759897098172295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C15-4330-A001-C17B3E39F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04248"/>
        <c:axId val="780003528"/>
      </c:scatterChart>
      <c:valAx>
        <c:axId val="780004248"/>
        <c:scaling>
          <c:orientation val="minMax"/>
          <c:max val="85"/>
          <c:min val="5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degrees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80003528"/>
        <c:crosses val="autoZero"/>
        <c:crossBetween val="midCat"/>
      </c:valAx>
      <c:valAx>
        <c:axId val="780003528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8000424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9PFAS/KS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'9PFASdKS mot degN 19.01.'!$E$104:$E$198</c:f>
              <c:numCache>
                <c:formatCode>0.000</c:formatCode>
                <c:ptCount val="95"/>
                <c:pt idx="0">
                  <c:v>8.9378467103888703E-3</c:v>
                </c:pt>
                <c:pt idx="1">
                  <c:v>7.4466328948923893E-3</c:v>
                </c:pt>
                <c:pt idx="2">
                  <c:v>5.2893441526424981E-3</c:v>
                </c:pt>
                <c:pt idx="3">
                  <c:v>9.4361807039522478E-3</c:v>
                </c:pt>
                <c:pt idx="4">
                  <c:v>3.7281249982176563E-3</c:v>
                </c:pt>
                <c:pt idx="5">
                  <c:v>2.1478473635038057E-3</c:v>
                </c:pt>
                <c:pt idx="6">
                  <c:v>1.7863355926656079E-2</c:v>
                </c:pt>
                <c:pt idx="7">
                  <c:v>3.5290781880044503E-2</c:v>
                </c:pt>
                <c:pt idx="8">
                  <c:v>3.6044599631069978E-2</c:v>
                </c:pt>
                <c:pt idx="9">
                  <c:v>7.3891557752845272E-3</c:v>
                </c:pt>
                <c:pt idx="10">
                  <c:v>3.766651662534174E-3</c:v>
                </c:pt>
                <c:pt idx="11">
                  <c:v>1.0215061271937613E-4</c:v>
                </c:pt>
                <c:pt idx="12">
                  <c:v>2.4567075797999817E-3</c:v>
                </c:pt>
                <c:pt idx="13">
                  <c:v>1.9934220398819671E-2</c:v>
                </c:pt>
                <c:pt idx="14">
                  <c:v>1.4809582232708642E-2</c:v>
                </c:pt>
                <c:pt idx="15">
                  <c:v>1.8194026832765678E-2</c:v>
                </c:pt>
                <c:pt idx="16">
                  <c:v>4.8406484745828093E-2</c:v>
                </c:pt>
                <c:pt idx="17">
                  <c:v>4.2000972971690177E-2</c:v>
                </c:pt>
                <c:pt idx="18">
                  <c:v>1.7963198538085819E-2</c:v>
                </c:pt>
                <c:pt idx="19">
                  <c:v>0</c:v>
                </c:pt>
                <c:pt idx="20">
                  <c:v>4.7903566521925829E-3</c:v>
                </c:pt>
                <c:pt idx="21">
                  <c:v>1.3942857142857144E-2</c:v>
                </c:pt>
                <c:pt idx="22">
                  <c:v>5.5006661778461606E-2</c:v>
                </c:pt>
                <c:pt idx="23">
                  <c:v>5.6069373006277713E-2</c:v>
                </c:pt>
                <c:pt idx="24">
                  <c:v>0</c:v>
                </c:pt>
                <c:pt idx="25">
                  <c:v>1.9708182443700477E-2</c:v>
                </c:pt>
                <c:pt idx="26">
                  <c:v>2.4806045824650853E-2</c:v>
                </c:pt>
                <c:pt idx="27">
                  <c:v>2.8356495724620526E-2</c:v>
                </c:pt>
                <c:pt idx="28">
                  <c:v>1.5658400108977264E-2</c:v>
                </c:pt>
                <c:pt idx="29">
                  <c:v>1.1730205278592375E-3</c:v>
                </c:pt>
                <c:pt idx="30">
                  <c:v>5.0768769689539927E-3</c:v>
                </c:pt>
                <c:pt idx="31">
                  <c:v>1.2086751997117239E-2</c:v>
                </c:pt>
                <c:pt idx="32">
                  <c:v>9.8824076606762006E-3</c:v>
                </c:pt>
                <c:pt idx="33">
                  <c:v>4.0498833970587386E-2</c:v>
                </c:pt>
                <c:pt idx="34">
                  <c:v>3.044068298667215E-2</c:v>
                </c:pt>
                <c:pt idx="35">
                  <c:v>8.05667674776318E-3</c:v>
                </c:pt>
                <c:pt idx="36">
                  <c:v>4.3335675802295623E-3</c:v>
                </c:pt>
                <c:pt idx="37">
                  <c:v>1.8808777429467083E-3</c:v>
                </c:pt>
                <c:pt idx="38">
                  <c:v>0</c:v>
                </c:pt>
                <c:pt idx="39">
                  <c:v>4.5046928411355868E-3</c:v>
                </c:pt>
                <c:pt idx="40">
                  <c:v>1.070243613655124E-2</c:v>
                </c:pt>
                <c:pt idx="41">
                  <c:v>2.2809733787047203E-3</c:v>
                </c:pt>
                <c:pt idx="42">
                  <c:v>1.9350733786538676E-2</c:v>
                </c:pt>
                <c:pt idx="43">
                  <c:v>7.2704086282728477E-3</c:v>
                </c:pt>
                <c:pt idx="44">
                  <c:v>6.2577637991040715E-3</c:v>
                </c:pt>
                <c:pt idx="45">
                  <c:v>1.639971063095963E-2</c:v>
                </c:pt>
                <c:pt idx="46">
                  <c:v>9.3182642158122636E-3</c:v>
                </c:pt>
                <c:pt idx="47">
                  <c:v>3.814492759537199E-2</c:v>
                </c:pt>
                <c:pt idx="48">
                  <c:v>6.1972529107995784E-3</c:v>
                </c:pt>
                <c:pt idx="49">
                  <c:v>4.344179055940605E-2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1.5227723283079378E-2</c:v>
                </c:pt>
                <c:pt idx="54">
                  <c:v>1.2005287381684807E-2</c:v>
                </c:pt>
                <c:pt idx="55">
                  <c:v>1.6431723983040027E-2</c:v>
                </c:pt>
                <c:pt idx="56">
                  <c:v>2.3516738543134675E-2</c:v>
                </c:pt>
                <c:pt idx="57">
                  <c:v>1.6331658291457289E-3</c:v>
                </c:pt>
                <c:pt idx="58">
                  <c:v>8.2219938335046251E-3</c:v>
                </c:pt>
                <c:pt idx="59">
                  <c:v>2.7795518451142504E-2</c:v>
                </c:pt>
                <c:pt idx="60">
                  <c:v>2.377172668814442E-2</c:v>
                </c:pt>
                <c:pt idx="61">
                  <c:v>3.8690806791346503E-2</c:v>
                </c:pt>
                <c:pt idx="62">
                  <c:v>1.7862241076983264E-2</c:v>
                </c:pt>
                <c:pt idx="63">
                  <c:v>1.416241555761844E-2</c:v>
                </c:pt>
                <c:pt idx="64">
                  <c:v>1.6913957524607556E-2</c:v>
                </c:pt>
                <c:pt idx="65">
                  <c:v>1.1148915291767852E-2</c:v>
                </c:pt>
                <c:pt idx="66">
                  <c:v>7.1351351351351356E-3</c:v>
                </c:pt>
                <c:pt idx="67">
                  <c:v>0</c:v>
                </c:pt>
                <c:pt idx="68">
                  <c:v>1.4104372355430183E-4</c:v>
                </c:pt>
                <c:pt idx="69">
                  <c:v>1.2406015037593985E-2</c:v>
                </c:pt>
                <c:pt idx="70">
                  <c:v>0</c:v>
                </c:pt>
                <c:pt idx="71">
                  <c:v>1.2E-2</c:v>
                </c:pt>
                <c:pt idx="72">
                  <c:v>2.6976712401036555E-2</c:v>
                </c:pt>
                <c:pt idx="73">
                  <c:v>1.9337455751127896E-2</c:v>
                </c:pt>
                <c:pt idx="74">
                  <c:v>1.3039596236065305E-2</c:v>
                </c:pt>
                <c:pt idx="75">
                  <c:v>1.6509690426454594E-2</c:v>
                </c:pt>
                <c:pt idx="76">
                  <c:v>1.3795005527217772E-2</c:v>
                </c:pt>
                <c:pt idx="77">
                  <c:v>1.4292672269697007E-2</c:v>
                </c:pt>
                <c:pt idx="78">
                  <c:v>1.452364796139872E-2</c:v>
                </c:pt>
                <c:pt idx="79">
                  <c:v>5.0126520576503457E-3</c:v>
                </c:pt>
                <c:pt idx="80">
                  <c:v>1.466429029709929E-2</c:v>
                </c:pt>
                <c:pt idx="81">
                  <c:v>7.5329952846268679E-3</c:v>
                </c:pt>
                <c:pt idx="82">
                  <c:v>4.3970618535391004E-3</c:v>
                </c:pt>
                <c:pt idx="83">
                  <c:v>2.0651879861761899E-2</c:v>
                </c:pt>
                <c:pt idx="84">
                  <c:v>2.7296368008984605E-3</c:v>
                </c:pt>
                <c:pt idx="85">
                  <c:v>9.1770795208090082E-3</c:v>
                </c:pt>
                <c:pt idx="86">
                  <c:v>2.1866740372546052E-2</c:v>
                </c:pt>
                <c:pt idx="87">
                  <c:v>1.9682384684467712E-2</c:v>
                </c:pt>
                <c:pt idx="88">
                  <c:v>1.7344892450183644E-2</c:v>
                </c:pt>
                <c:pt idx="89">
                  <c:v>3.0940419845121334E-2</c:v>
                </c:pt>
                <c:pt idx="90">
                  <c:v>4.5354725931688732E-2</c:v>
                </c:pt>
                <c:pt idx="91">
                  <c:v>1.1696541913059383E-2</c:v>
                </c:pt>
                <c:pt idx="92">
                  <c:v>2.7609714718816913E-2</c:v>
                </c:pt>
                <c:pt idx="93">
                  <c:v>7.7306495029550561E-3</c:v>
                </c:pt>
                <c:pt idx="94">
                  <c:v>1.7307510377808869E-2</c:v>
                </c:pt>
              </c:numCache>
            </c:numRef>
          </c:xVal>
          <c:yVal>
            <c:numRef>
              <c:f>'9PFASdKS mot degN 19.01.'!$H$104:$H$198</c:f>
              <c:numCache>
                <c:formatCode>0.000</c:formatCode>
                <c:ptCount val="95"/>
                <c:pt idx="0">
                  <c:v>-0.44343614608819026</c:v>
                </c:pt>
                <c:pt idx="1">
                  <c:v>-0.55759897098172295</c:v>
                </c:pt>
                <c:pt idx="2">
                  <c:v>-0.72444905418574257</c:v>
                </c:pt>
                <c:pt idx="3">
                  <c:v>-0.40294193443433884</c:v>
                </c:pt>
                <c:pt idx="4">
                  <c:v>-0.83335739274528131</c:v>
                </c:pt>
                <c:pt idx="5">
                  <c:v>-0.95292680139820019</c:v>
                </c:pt>
                <c:pt idx="6">
                  <c:v>0.23676667429326984</c:v>
                </c:pt>
                <c:pt idx="7">
                  <c:v>1.5523278421503675</c:v>
                </c:pt>
                <c:pt idx="8">
                  <c:v>1.6094991060307144</c:v>
                </c:pt>
                <c:pt idx="9">
                  <c:v>-0.55455571853882712</c:v>
                </c:pt>
                <c:pt idx="10">
                  <c:v>-0.83067543022470203</c:v>
                </c:pt>
                <c:pt idx="11">
                  <c:v>-1.107706113732128</c:v>
                </c:pt>
                <c:pt idx="12">
                  <c:v>-0.92932102532219063</c:v>
                </c:pt>
                <c:pt idx="13">
                  <c:v>0.39779311053173011</c:v>
                </c:pt>
                <c:pt idx="14">
                  <c:v>1.1305726549835287E-2</c:v>
                </c:pt>
                <c:pt idx="15">
                  <c:v>0.26296338055572072</c:v>
                </c:pt>
                <c:pt idx="16">
                  <c:v>2.5407811811195979</c:v>
                </c:pt>
                <c:pt idx="17">
                  <c:v>2.0601991656749017</c:v>
                </c:pt>
                <c:pt idx="18">
                  <c:v>0.21797913155894894</c:v>
                </c:pt>
                <c:pt idx="19">
                  <c:v>-1.138353725841079</c:v>
                </c:pt>
                <c:pt idx="20">
                  <c:v>-0.77677933408761557</c:v>
                </c:pt>
                <c:pt idx="21">
                  <c:v>-8.6425111162226384E-2</c:v>
                </c:pt>
                <c:pt idx="22">
                  <c:v>3.012588453424788</c:v>
                </c:pt>
                <c:pt idx="23">
                  <c:v>3.0922017778828246</c:v>
                </c:pt>
                <c:pt idx="24">
                  <c:v>-1.1403197767598048</c:v>
                </c:pt>
                <c:pt idx="25">
                  <c:v>0.34941263389886301</c:v>
                </c:pt>
                <c:pt idx="26">
                  <c:v>0.73332942943902202</c:v>
                </c:pt>
                <c:pt idx="27">
                  <c:v>1.0051659031301203</c:v>
                </c:pt>
                <c:pt idx="28">
                  <c:v>4.720861854016041E-2</c:v>
                </c:pt>
                <c:pt idx="29">
                  <c:v>-1.0452373782241329</c:v>
                </c:pt>
                <c:pt idx="30">
                  <c:v>-0.74129364597342295</c:v>
                </c:pt>
                <c:pt idx="31">
                  <c:v>-0.21313315102134087</c:v>
                </c:pt>
                <c:pt idx="32">
                  <c:v>-0.38303025948704283</c:v>
                </c:pt>
                <c:pt idx="33">
                  <c:v>1.9257125182261647</c:v>
                </c:pt>
                <c:pt idx="34">
                  <c:v>1.165727987057102</c:v>
                </c:pt>
                <c:pt idx="35">
                  <c:v>-0.52324559713646379</c:v>
                </c:pt>
                <c:pt idx="36">
                  <c:v>-0.80541208278975029</c:v>
                </c:pt>
                <c:pt idx="37">
                  <c:v>-0.98806859944729808</c:v>
                </c:pt>
                <c:pt idx="38">
                  <c:v>-1.1293322422670482</c:v>
                </c:pt>
                <c:pt idx="39">
                  <c:v>-0.78966515740840815</c:v>
                </c:pt>
                <c:pt idx="40">
                  <c:v>-0.32180530834064147</c:v>
                </c:pt>
                <c:pt idx="41">
                  <c:v>-0.9570149467969189</c:v>
                </c:pt>
                <c:pt idx="42">
                  <c:v>0.33204347906643705</c:v>
                </c:pt>
                <c:pt idx="43">
                  <c:v>-0.57826874589570099</c:v>
                </c:pt>
                <c:pt idx="44">
                  <c:v>-0.65940566959331703</c:v>
                </c:pt>
                <c:pt idx="45">
                  <c:v>9.2131316125737564E-2</c:v>
                </c:pt>
                <c:pt idx="46">
                  <c:v>-0.44222954225554251</c:v>
                </c:pt>
                <c:pt idx="47">
                  <c:v>1.7333400949822124</c:v>
                </c:pt>
                <c:pt idx="48">
                  <c:v>-0.67896592224190555</c:v>
                </c:pt>
                <c:pt idx="49">
                  <c:v>2.1301160820263432</c:v>
                </c:pt>
                <c:pt idx="50">
                  <c:v>-1.1448541595458546</c:v>
                </c:pt>
                <c:pt idx="51">
                  <c:v>-1.1431136082733768</c:v>
                </c:pt>
                <c:pt idx="52">
                  <c:v>-1.1445514234193304</c:v>
                </c:pt>
                <c:pt idx="53">
                  <c:v>5.7987969000334351E-3</c:v>
                </c:pt>
                <c:pt idx="54">
                  <c:v>-0.2376815313687326</c:v>
                </c:pt>
                <c:pt idx="55">
                  <c:v>9.6374329199383504E-2</c:v>
                </c:pt>
                <c:pt idx="56">
                  <c:v>0.63144179769651565</c:v>
                </c:pt>
                <c:pt idx="57">
                  <c:v>-1.0179308206571842</c:v>
                </c:pt>
                <c:pt idx="58">
                  <c:v>-0.52599128772872483</c:v>
                </c:pt>
                <c:pt idx="59">
                  <c:v>0.9546789176730639</c:v>
                </c:pt>
                <c:pt idx="60">
                  <c:v>0.65166581866993578</c:v>
                </c:pt>
                <c:pt idx="61">
                  <c:v>1.7786420515901333</c:v>
                </c:pt>
                <c:pt idx="62">
                  <c:v>0.20195817942225786</c:v>
                </c:pt>
                <c:pt idx="63">
                  <c:v>-7.779516334287058E-2</c:v>
                </c:pt>
                <c:pt idx="64">
                  <c:v>0.13063142029097341</c:v>
                </c:pt>
                <c:pt idx="65">
                  <c:v>-0.30457737531874812</c:v>
                </c:pt>
                <c:pt idx="66">
                  <c:v>-0.61528181651568481</c:v>
                </c:pt>
                <c:pt idx="67">
                  <c:v>-1.1538688929925294</c:v>
                </c:pt>
                <c:pt idx="68">
                  <c:v>-1.1412838017729094</c:v>
                </c:pt>
                <c:pt idx="69">
                  <c:v>-0.23392532261968327</c:v>
                </c:pt>
                <c:pt idx="70">
                  <c:v>-1.1683686930605965</c:v>
                </c:pt>
                <c:pt idx="71">
                  <c:v>-0.25237295937119847</c:v>
                </c:pt>
                <c:pt idx="72">
                  <c:v>0.86878539069241256</c:v>
                </c:pt>
                <c:pt idx="73">
                  <c:v>0.29355908000885272</c:v>
                </c:pt>
                <c:pt idx="74">
                  <c:v>-0.1802904967761588</c:v>
                </c:pt>
                <c:pt idx="75">
                  <c:v>8.8939684631097041E-2</c:v>
                </c:pt>
                <c:pt idx="76">
                  <c:v>-0.11802678995887793</c:v>
                </c:pt>
                <c:pt idx="77">
                  <c:v>-8.237369940294953E-2</c:v>
                </c:pt>
                <c:pt idx="78">
                  <c:v>-6.4809458392258421E-2</c:v>
                </c:pt>
                <c:pt idx="79">
                  <c:v>-0.79381135034820194</c:v>
                </c:pt>
                <c:pt idx="80">
                  <c:v>-6.5041008928293245E-2</c:v>
                </c:pt>
                <c:pt idx="81">
                  <c:v>-0.60276817163408625</c:v>
                </c:pt>
                <c:pt idx="82">
                  <c:v>-0.83966029080964555</c:v>
                </c:pt>
                <c:pt idx="83">
                  <c:v>0.39649586953098231</c:v>
                </c:pt>
                <c:pt idx="84">
                  <c:v>-0.96494232136475355</c:v>
                </c:pt>
                <c:pt idx="85">
                  <c:v>-0.47218636043246165</c:v>
                </c:pt>
                <c:pt idx="86">
                  <c:v>0.48529359319783627</c:v>
                </c:pt>
                <c:pt idx="87">
                  <c:v>0.32443454712471875</c:v>
                </c:pt>
                <c:pt idx="88">
                  <c:v>0.15198987003049247</c:v>
                </c:pt>
                <c:pt idx="89">
                  <c:v>1.1518838754941636</c:v>
                </c:pt>
                <c:pt idx="90">
                  <c:v>2.240083536577004</c:v>
                </c:pt>
                <c:pt idx="91">
                  <c:v>-0.30108561754278462</c:v>
                </c:pt>
                <c:pt idx="92">
                  <c:v>0.89948541597085196</c:v>
                </c:pt>
                <c:pt idx="93">
                  <c:v>-0.60063558499570846</c:v>
                </c:pt>
                <c:pt idx="94">
                  <c:v>0.12144700398903922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F-429E-A206-4AA885C9D8CE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7.4466328948923893E-3</c:v>
              </c:pt>
            </c:numLit>
          </c:xVal>
          <c:yVal>
            <c:numLit>
              <c:formatCode>General</c:formatCode>
              <c:ptCount val="1"/>
              <c:pt idx="0">
                <c:v>-0.55759897098172295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89F-429E-A206-4AA885C9D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00648"/>
        <c:axId val="779998488"/>
      </c:scatterChart>
      <c:valAx>
        <c:axId val="780000648"/>
        <c:scaling>
          <c:orientation val="minMax"/>
          <c:max val="0.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9PFAS/KS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79998488"/>
        <c:crosses val="autoZero"/>
        <c:crossBetween val="midCat"/>
      </c:valAx>
      <c:valAx>
        <c:axId val="779998488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8000064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Pred(9PFAS/KS)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'9PFASdKS mot degN 19.01.'!$F$104:$F$198</c:f>
              <c:numCache>
                <c:formatCode>0.000</c:formatCode>
                <c:ptCount val="95"/>
                <c:pt idx="0">
                  <c:v>1.4812916610628522E-2</c:v>
                </c:pt>
                <c:pt idx="1">
                  <c:v>1.4834242046104453E-2</c:v>
                </c:pt>
                <c:pt idx="2">
                  <c:v>1.488754418674002E-2</c:v>
                </c:pt>
                <c:pt idx="3">
                  <c:v>1.4774744218503257E-2</c:v>
                </c:pt>
                <c:pt idx="4">
                  <c:v>1.4769247778691841E-2</c:v>
                </c:pt>
                <c:pt idx="5">
                  <c:v>1.4773141032984657E-2</c:v>
                </c:pt>
                <c:pt idx="6">
                  <c:v>1.4726442587968552E-2</c:v>
                </c:pt>
                <c:pt idx="7">
                  <c:v>1.4724044907484291E-2</c:v>
                </c:pt>
                <c:pt idx="8">
                  <c:v>1.4720402594540861E-2</c:v>
                </c:pt>
                <c:pt idx="9">
                  <c:v>1.4736444981936788E-2</c:v>
                </c:pt>
                <c:pt idx="10">
                  <c:v>1.4772241215919803E-2</c:v>
                </c:pt>
                <c:pt idx="11">
                  <c:v>1.477810994645576E-2</c:v>
                </c:pt>
                <c:pt idx="12">
                  <c:v>1.4769249152458353E-2</c:v>
                </c:pt>
                <c:pt idx="13">
                  <c:v>1.4663873471027999E-2</c:v>
                </c:pt>
                <c:pt idx="14">
                  <c:v>1.4659793059364917E-2</c:v>
                </c:pt>
                <c:pt idx="15">
                  <c:v>1.4710034254359754E-2</c:v>
                </c:pt>
                <c:pt idx="16">
                  <c:v>1.4743764257267877E-2</c:v>
                </c:pt>
                <c:pt idx="17">
                  <c:v>1.4705466699749366E-2</c:v>
                </c:pt>
                <c:pt idx="18">
                  <c:v>1.5075200692173486E-2</c:v>
                </c:pt>
                <c:pt idx="19">
                  <c:v>1.5082008468440228E-2</c:v>
                </c:pt>
                <c:pt idx="20">
                  <c:v>1.5081878723825281E-2</c:v>
                </c:pt>
                <c:pt idx="21">
                  <c:v>1.5087900400366153E-2</c:v>
                </c:pt>
                <c:pt idx="22">
                  <c:v>1.5092983336457689E-2</c:v>
                </c:pt>
                <c:pt idx="23">
                  <c:v>1.5100900429182246E-2</c:v>
                </c:pt>
                <c:pt idx="24">
                  <c:v>1.5108056607900308E-2</c:v>
                </c:pt>
                <c:pt idx="25">
                  <c:v>1.5078826748879868E-2</c:v>
                </c:pt>
                <c:pt idx="26">
                  <c:v>1.5090190011218196E-2</c:v>
                </c:pt>
                <c:pt idx="27">
                  <c:v>1.5039088033970719E-2</c:v>
                </c:pt>
                <c:pt idx="28">
                  <c:v>1.5032934782652621E-2</c:v>
                </c:pt>
                <c:pt idx="29">
                  <c:v>1.5021333782387489E-2</c:v>
                </c:pt>
                <c:pt idx="30">
                  <c:v>1.4898250407084174E-2</c:v>
                </c:pt>
                <c:pt idx="31">
                  <c:v>1.4910545617359647E-2</c:v>
                </c:pt>
                <c:pt idx="32">
                  <c:v>1.4957162094307249E-2</c:v>
                </c:pt>
                <c:pt idx="33">
                  <c:v>1.4985136559697514E-2</c:v>
                </c:pt>
                <c:pt idx="34">
                  <c:v>1.4995993894357903E-2</c:v>
                </c:pt>
                <c:pt idx="35">
                  <c:v>1.4989139257389055E-2</c:v>
                </c:pt>
                <c:pt idx="36">
                  <c:v>1.5004443932168453E-2</c:v>
                </c:pt>
                <c:pt idx="37">
                  <c:v>1.497176385855507E-2</c:v>
                </c:pt>
                <c:pt idx="38">
                  <c:v>1.4962483149927396E-2</c:v>
                </c:pt>
                <c:pt idx="39">
                  <c:v>1.4966938732645473E-2</c:v>
                </c:pt>
                <c:pt idx="40">
                  <c:v>1.4966023346226827E-2</c:v>
                </c:pt>
                <c:pt idx="41">
                  <c:v>1.4960430742759625E-2</c:v>
                </c:pt>
                <c:pt idx="42">
                  <c:v>1.495150141307738E-2</c:v>
                </c:pt>
                <c:pt idx="43">
                  <c:v>1.4931870900194854E-2</c:v>
                </c:pt>
                <c:pt idx="44">
                  <c:v>1.4994206318845349E-2</c:v>
                </c:pt>
                <c:pt idx="45">
                  <c:v>1.5179066064623046E-2</c:v>
                </c:pt>
                <c:pt idx="46">
                  <c:v>1.517734786431931E-2</c:v>
                </c:pt>
                <c:pt idx="47">
                  <c:v>1.5179965652726814E-2</c:v>
                </c:pt>
                <c:pt idx="48">
                  <c:v>1.5192848529787643E-2</c:v>
                </c:pt>
                <c:pt idx="49">
                  <c:v>1.5219957522275836E-2</c:v>
                </c:pt>
                <c:pt idx="50">
                  <c:v>1.5168132485921283E-2</c:v>
                </c:pt>
                <c:pt idx="51">
                  <c:v>1.5145071983341675E-2</c:v>
                </c:pt>
                <c:pt idx="52">
                  <c:v>1.5164121545630673E-2</c:v>
                </c:pt>
                <c:pt idx="53">
                  <c:v>1.5150895226942037E-2</c:v>
                </c:pt>
                <c:pt idx="54">
                  <c:v>1.5154321629582121E-2</c:v>
                </c:pt>
                <c:pt idx="55">
                  <c:v>1.5154863885752245E-2</c:v>
                </c:pt>
                <c:pt idx="56">
                  <c:v>1.5150788378435608E-2</c:v>
                </c:pt>
                <c:pt idx="57">
                  <c:v>1.511969546306486E-2</c:v>
                </c:pt>
                <c:pt idx="58">
                  <c:v>1.5190833901198931E-2</c:v>
                </c:pt>
                <c:pt idx="59">
                  <c:v>1.5147011054772268E-2</c:v>
                </c:pt>
                <c:pt idx="60">
                  <c:v>1.5137829181013043E-2</c:v>
                </c:pt>
                <c:pt idx="61">
                  <c:v>1.5125640819244E-2</c:v>
                </c:pt>
                <c:pt idx="62">
                  <c:v>1.5186504262341789E-2</c:v>
                </c:pt>
                <c:pt idx="63">
                  <c:v>1.5193120940054783E-2</c:v>
                </c:pt>
                <c:pt idx="64">
                  <c:v>1.5183226432549896E-2</c:v>
                </c:pt>
                <c:pt idx="65">
                  <c:v>1.5184250222883944E-2</c:v>
                </c:pt>
                <c:pt idx="66">
                  <c:v>1.5286982277648329E-2</c:v>
                </c:pt>
                <c:pt idx="67">
                  <c:v>1.5287568372234234E-2</c:v>
                </c:pt>
                <c:pt idx="68">
                  <c:v>1.5261872664940574E-2</c:v>
                </c:pt>
                <c:pt idx="69">
                  <c:v>1.5505283407911784E-2</c:v>
                </c:pt>
                <c:pt idx="70">
                  <c:v>1.5479675713259278E-2</c:v>
                </c:pt>
                <c:pt idx="71">
                  <c:v>1.534368046068408E-2</c:v>
                </c:pt>
                <c:pt idx="72">
                  <c:v>1.5466205322053813E-2</c:v>
                </c:pt>
                <c:pt idx="73">
                  <c:v>1.5448101826968878E-2</c:v>
                </c:pt>
                <c:pt idx="74">
                  <c:v>1.5428258685558558E-2</c:v>
                </c:pt>
                <c:pt idx="75">
                  <c:v>1.5331331673514671E-2</c:v>
                </c:pt>
                <c:pt idx="76">
                  <c:v>1.5358738315413629E-2</c:v>
                </c:pt>
                <c:pt idx="77">
                  <c:v>1.5384038515328706E-2</c:v>
                </c:pt>
                <c:pt idx="78">
                  <c:v>1.538230619575805E-2</c:v>
                </c:pt>
                <c:pt idx="79">
                  <c:v>1.5529830713563978E-2</c:v>
                </c:pt>
                <c:pt idx="80">
                  <c:v>1.5526016336365016E-2</c:v>
                </c:pt>
                <c:pt idx="81">
                  <c:v>1.5519049586311189E-2</c:v>
                </c:pt>
                <c:pt idx="82">
                  <c:v>1.5521691508743479E-2</c:v>
                </c:pt>
                <c:pt idx="83">
                  <c:v>1.5398720034354539E-2</c:v>
                </c:pt>
                <c:pt idx="84">
                  <c:v>1.5514123671731887E-2</c:v>
                </c:pt>
                <c:pt idx="85">
                  <c:v>1.5433059999515294E-2</c:v>
                </c:pt>
                <c:pt idx="86">
                  <c:v>1.5437102628020095E-2</c:v>
                </c:pt>
                <c:pt idx="87">
                  <c:v>1.5383962782633757E-2</c:v>
                </c:pt>
                <c:pt idx="88">
                  <c:v>1.5331184008878786E-2</c:v>
                </c:pt>
                <c:pt idx="89">
                  <c:v>1.5679150899893617E-2</c:v>
                </c:pt>
                <c:pt idx="90">
                  <c:v>1.5675937957673268E-2</c:v>
                </c:pt>
                <c:pt idx="91">
                  <c:v>1.5685614668235467E-2</c:v>
                </c:pt>
                <c:pt idx="92">
                  <c:v>1.5692464084891573E-2</c:v>
                </c:pt>
                <c:pt idx="93">
                  <c:v>1.5688449239288055E-2</c:v>
                </c:pt>
                <c:pt idx="94">
                  <c:v>1.5698463294244357E-2</c:v>
                </c:pt>
              </c:numCache>
            </c:numRef>
          </c:xVal>
          <c:yVal>
            <c:numRef>
              <c:f>'9PFASdKS mot degN 19.01.'!$H$104:$H$198</c:f>
              <c:numCache>
                <c:formatCode>0.000</c:formatCode>
                <c:ptCount val="95"/>
                <c:pt idx="0">
                  <c:v>-0.44343614608819026</c:v>
                </c:pt>
                <c:pt idx="1">
                  <c:v>-0.55759897098172295</c:v>
                </c:pt>
                <c:pt idx="2">
                  <c:v>-0.72444905418574257</c:v>
                </c:pt>
                <c:pt idx="3">
                  <c:v>-0.40294193443433884</c:v>
                </c:pt>
                <c:pt idx="4">
                  <c:v>-0.83335739274528131</c:v>
                </c:pt>
                <c:pt idx="5">
                  <c:v>-0.95292680139820019</c:v>
                </c:pt>
                <c:pt idx="6">
                  <c:v>0.23676667429326984</c:v>
                </c:pt>
                <c:pt idx="7">
                  <c:v>1.5523278421503675</c:v>
                </c:pt>
                <c:pt idx="8">
                  <c:v>1.6094991060307144</c:v>
                </c:pt>
                <c:pt idx="9">
                  <c:v>-0.55455571853882712</c:v>
                </c:pt>
                <c:pt idx="10">
                  <c:v>-0.83067543022470203</c:v>
                </c:pt>
                <c:pt idx="11">
                  <c:v>-1.107706113732128</c:v>
                </c:pt>
                <c:pt idx="12">
                  <c:v>-0.92932102532219063</c:v>
                </c:pt>
                <c:pt idx="13">
                  <c:v>0.39779311053173011</c:v>
                </c:pt>
                <c:pt idx="14">
                  <c:v>1.1305726549835287E-2</c:v>
                </c:pt>
                <c:pt idx="15">
                  <c:v>0.26296338055572072</c:v>
                </c:pt>
                <c:pt idx="16">
                  <c:v>2.5407811811195979</c:v>
                </c:pt>
                <c:pt idx="17">
                  <c:v>2.0601991656749017</c:v>
                </c:pt>
                <c:pt idx="18">
                  <c:v>0.21797913155894894</c:v>
                </c:pt>
                <c:pt idx="19">
                  <c:v>-1.138353725841079</c:v>
                </c:pt>
                <c:pt idx="20">
                  <c:v>-0.77677933408761557</c:v>
                </c:pt>
                <c:pt idx="21">
                  <c:v>-8.6425111162226384E-2</c:v>
                </c:pt>
                <c:pt idx="22">
                  <c:v>3.012588453424788</c:v>
                </c:pt>
                <c:pt idx="23">
                  <c:v>3.0922017778828246</c:v>
                </c:pt>
                <c:pt idx="24">
                  <c:v>-1.1403197767598048</c:v>
                </c:pt>
                <c:pt idx="25">
                  <c:v>0.34941263389886301</c:v>
                </c:pt>
                <c:pt idx="26">
                  <c:v>0.73332942943902202</c:v>
                </c:pt>
                <c:pt idx="27">
                  <c:v>1.0051659031301203</c:v>
                </c:pt>
                <c:pt idx="28">
                  <c:v>4.720861854016041E-2</c:v>
                </c:pt>
                <c:pt idx="29">
                  <c:v>-1.0452373782241329</c:v>
                </c:pt>
                <c:pt idx="30">
                  <c:v>-0.74129364597342295</c:v>
                </c:pt>
                <c:pt idx="31">
                  <c:v>-0.21313315102134087</c:v>
                </c:pt>
                <c:pt idx="32">
                  <c:v>-0.38303025948704283</c:v>
                </c:pt>
                <c:pt idx="33">
                  <c:v>1.9257125182261647</c:v>
                </c:pt>
                <c:pt idx="34">
                  <c:v>1.165727987057102</c:v>
                </c:pt>
                <c:pt idx="35">
                  <c:v>-0.52324559713646379</c:v>
                </c:pt>
                <c:pt idx="36">
                  <c:v>-0.80541208278975029</c:v>
                </c:pt>
                <c:pt idx="37">
                  <c:v>-0.98806859944729808</c:v>
                </c:pt>
                <c:pt idx="38">
                  <c:v>-1.1293322422670482</c:v>
                </c:pt>
                <c:pt idx="39">
                  <c:v>-0.78966515740840815</c:v>
                </c:pt>
                <c:pt idx="40">
                  <c:v>-0.32180530834064147</c:v>
                </c:pt>
                <c:pt idx="41">
                  <c:v>-0.9570149467969189</c:v>
                </c:pt>
                <c:pt idx="42">
                  <c:v>0.33204347906643705</c:v>
                </c:pt>
                <c:pt idx="43">
                  <c:v>-0.57826874589570099</c:v>
                </c:pt>
                <c:pt idx="44">
                  <c:v>-0.65940566959331703</c:v>
                </c:pt>
                <c:pt idx="45">
                  <c:v>9.2131316125737564E-2</c:v>
                </c:pt>
                <c:pt idx="46">
                  <c:v>-0.44222954225554251</c:v>
                </c:pt>
                <c:pt idx="47">
                  <c:v>1.7333400949822124</c:v>
                </c:pt>
                <c:pt idx="48">
                  <c:v>-0.67896592224190555</c:v>
                </c:pt>
                <c:pt idx="49">
                  <c:v>2.1301160820263432</c:v>
                </c:pt>
                <c:pt idx="50">
                  <c:v>-1.1448541595458546</c:v>
                </c:pt>
                <c:pt idx="51">
                  <c:v>-1.1431136082733768</c:v>
                </c:pt>
                <c:pt idx="52">
                  <c:v>-1.1445514234193304</c:v>
                </c:pt>
                <c:pt idx="53">
                  <c:v>5.7987969000334351E-3</c:v>
                </c:pt>
                <c:pt idx="54">
                  <c:v>-0.2376815313687326</c:v>
                </c:pt>
                <c:pt idx="55">
                  <c:v>9.6374329199383504E-2</c:v>
                </c:pt>
                <c:pt idx="56">
                  <c:v>0.63144179769651565</c:v>
                </c:pt>
                <c:pt idx="57">
                  <c:v>-1.0179308206571842</c:v>
                </c:pt>
                <c:pt idx="58">
                  <c:v>-0.52599128772872483</c:v>
                </c:pt>
                <c:pt idx="59">
                  <c:v>0.9546789176730639</c:v>
                </c:pt>
                <c:pt idx="60">
                  <c:v>0.65166581866993578</c:v>
                </c:pt>
                <c:pt idx="61">
                  <c:v>1.7786420515901333</c:v>
                </c:pt>
                <c:pt idx="62">
                  <c:v>0.20195817942225786</c:v>
                </c:pt>
                <c:pt idx="63">
                  <c:v>-7.779516334287058E-2</c:v>
                </c:pt>
                <c:pt idx="64">
                  <c:v>0.13063142029097341</c:v>
                </c:pt>
                <c:pt idx="65">
                  <c:v>-0.30457737531874812</c:v>
                </c:pt>
                <c:pt idx="66">
                  <c:v>-0.61528181651568481</c:v>
                </c:pt>
                <c:pt idx="67">
                  <c:v>-1.1538688929925294</c:v>
                </c:pt>
                <c:pt idx="68">
                  <c:v>-1.1412838017729094</c:v>
                </c:pt>
                <c:pt idx="69">
                  <c:v>-0.23392532261968327</c:v>
                </c:pt>
                <c:pt idx="70">
                  <c:v>-1.1683686930605965</c:v>
                </c:pt>
                <c:pt idx="71">
                  <c:v>-0.25237295937119847</c:v>
                </c:pt>
                <c:pt idx="72">
                  <c:v>0.86878539069241256</c:v>
                </c:pt>
                <c:pt idx="73">
                  <c:v>0.29355908000885272</c:v>
                </c:pt>
                <c:pt idx="74">
                  <c:v>-0.1802904967761588</c:v>
                </c:pt>
                <c:pt idx="75">
                  <c:v>8.8939684631097041E-2</c:v>
                </c:pt>
                <c:pt idx="76">
                  <c:v>-0.11802678995887793</c:v>
                </c:pt>
                <c:pt idx="77">
                  <c:v>-8.237369940294953E-2</c:v>
                </c:pt>
                <c:pt idx="78">
                  <c:v>-6.4809458392258421E-2</c:v>
                </c:pt>
                <c:pt idx="79">
                  <c:v>-0.79381135034820194</c:v>
                </c:pt>
                <c:pt idx="80">
                  <c:v>-6.5041008928293245E-2</c:v>
                </c:pt>
                <c:pt idx="81">
                  <c:v>-0.60276817163408625</c:v>
                </c:pt>
                <c:pt idx="82">
                  <c:v>-0.83966029080964555</c:v>
                </c:pt>
                <c:pt idx="83">
                  <c:v>0.39649586953098231</c:v>
                </c:pt>
                <c:pt idx="84">
                  <c:v>-0.96494232136475355</c:v>
                </c:pt>
                <c:pt idx="85">
                  <c:v>-0.47218636043246165</c:v>
                </c:pt>
                <c:pt idx="86">
                  <c:v>0.48529359319783627</c:v>
                </c:pt>
                <c:pt idx="87">
                  <c:v>0.32443454712471875</c:v>
                </c:pt>
                <c:pt idx="88">
                  <c:v>0.15198987003049247</c:v>
                </c:pt>
                <c:pt idx="89">
                  <c:v>1.1518838754941636</c:v>
                </c:pt>
                <c:pt idx="90">
                  <c:v>2.240083536577004</c:v>
                </c:pt>
                <c:pt idx="91">
                  <c:v>-0.30108561754278462</c:v>
                </c:pt>
                <c:pt idx="92">
                  <c:v>0.89948541597085196</c:v>
                </c:pt>
                <c:pt idx="93">
                  <c:v>-0.60063558499570846</c:v>
                </c:pt>
                <c:pt idx="94">
                  <c:v>0.12144700398903922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3-4119-A867-5B89F9498990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1.4834242046104453E-2</c:v>
              </c:pt>
            </c:numLit>
          </c:xVal>
          <c:yVal>
            <c:numLit>
              <c:formatCode>General</c:formatCode>
              <c:ptCount val="1"/>
              <c:pt idx="0">
                <c:v>-0.55759897098172295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93-4119-A867-5B89F9498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373640"/>
        <c:axId val="781374000"/>
      </c:scatterChart>
      <c:valAx>
        <c:axId val="781373640"/>
        <c:scaling>
          <c:orientation val="minMax"/>
          <c:max val="1.5800000000000002E-2"/>
          <c:min val="1.46E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Pred(9PFAS/KS)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81374000"/>
        <c:crosses val="autoZero"/>
        <c:crossBetween val="midCat"/>
      </c:valAx>
      <c:valAx>
        <c:axId val="781374000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813736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Pred(9PFAS/KS) / 9PFAS/KS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'9PFASdKS mot degN 19.01.'!$F$104:$F$198</c:f>
              <c:numCache>
                <c:formatCode>0.000</c:formatCode>
                <c:ptCount val="95"/>
                <c:pt idx="0">
                  <c:v>1.4812916610628522E-2</c:v>
                </c:pt>
                <c:pt idx="1">
                  <c:v>1.4834242046104453E-2</c:v>
                </c:pt>
                <c:pt idx="2">
                  <c:v>1.488754418674002E-2</c:v>
                </c:pt>
                <c:pt idx="3">
                  <c:v>1.4774744218503257E-2</c:v>
                </c:pt>
                <c:pt idx="4">
                  <c:v>1.4769247778691841E-2</c:v>
                </c:pt>
                <c:pt idx="5">
                  <c:v>1.4773141032984657E-2</c:v>
                </c:pt>
                <c:pt idx="6">
                  <c:v>1.4726442587968552E-2</c:v>
                </c:pt>
                <c:pt idx="7">
                  <c:v>1.4724044907484291E-2</c:v>
                </c:pt>
                <c:pt idx="8">
                  <c:v>1.4720402594540861E-2</c:v>
                </c:pt>
                <c:pt idx="9">
                  <c:v>1.4736444981936788E-2</c:v>
                </c:pt>
                <c:pt idx="10">
                  <c:v>1.4772241215919803E-2</c:v>
                </c:pt>
                <c:pt idx="11">
                  <c:v>1.477810994645576E-2</c:v>
                </c:pt>
                <c:pt idx="12">
                  <c:v>1.4769249152458353E-2</c:v>
                </c:pt>
                <c:pt idx="13">
                  <c:v>1.4663873471027999E-2</c:v>
                </c:pt>
                <c:pt idx="14">
                  <c:v>1.4659793059364917E-2</c:v>
                </c:pt>
                <c:pt idx="15">
                  <c:v>1.4710034254359754E-2</c:v>
                </c:pt>
                <c:pt idx="16">
                  <c:v>1.4743764257267877E-2</c:v>
                </c:pt>
                <c:pt idx="17">
                  <c:v>1.4705466699749366E-2</c:v>
                </c:pt>
                <c:pt idx="18">
                  <c:v>1.5075200692173486E-2</c:v>
                </c:pt>
                <c:pt idx="19">
                  <c:v>1.5082008468440228E-2</c:v>
                </c:pt>
                <c:pt idx="20">
                  <c:v>1.5081878723825281E-2</c:v>
                </c:pt>
                <c:pt idx="21">
                  <c:v>1.5087900400366153E-2</c:v>
                </c:pt>
                <c:pt idx="22">
                  <c:v>1.5092983336457689E-2</c:v>
                </c:pt>
                <c:pt idx="23">
                  <c:v>1.5100900429182246E-2</c:v>
                </c:pt>
                <c:pt idx="24">
                  <c:v>1.5108056607900308E-2</c:v>
                </c:pt>
                <c:pt idx="25">
                  <c:v>1.5078826748879868E-2</c:v>
                </c:pt>
                <c:pt idx="26">
                  <c:v>1.5090190011218196E-2</c:v>
                </c:pt>
                <c:pt idx="27">
                  <c:v>1.5039088033970719E-2</c:v>
                </c:pt>
                <c:pt idx="28">
                  <c:v>1.5032934782652621E-2</c:v>
                </c:pt>
                <c:pt idx="29">
                  <c:v>1.5021333782387489E-2</c:v>
                </c:pt>
                <c:pt idx="30">
                  <c:v>1.4898250407084174E-2</c:v>
                </c:pt>
                <c:pt idx="31">
                  <c:v>1.4910545617359647E-2</c:v>
                </c:pt>
                <c:pt idx="32">
                  <c:v>1.4957162094307249E-2</c:v>
                </c:pt>
                <c:pt idx="33">
                  <c:v>1.4985136559697514E-2</c:v>
                </c:pt>
                <c:pt idx="34">
                  <c:v>1.4995993894357903E-2</c:v>
                </c:pt>
                <c:pt idx="35">
                  <c:v>1.4989139257389055E-2</c:v>
                </c:pt>
                <c:pt idx="36">
                  <c:v>1.5004443932168453E-2</c:v>
                </c:pt>
                <c:pt idx="37">
                  <c:v>1.497176385855507E-2</c:v>
                </c:pt>
                <c:pt idx="38">
                  <c:v>1.4962483149927396E-2</c:v>
                </c:pt>
                <c:pt idx="39">
                  <c:v>1.4966938732645473E-2</c:v>
                </c:pt>
                <c:pt idx="40">
                  <c:v>1.4966023346226827E-2</c:v>
                </c:pt>
                <c:pt idx="41">
                  <c:v>1.4960430742759625E-2</c:v>
                </c:pt>
                <c:pt idx="42">
                  <c:v>1.495150141307738E-2</c:v>
                </c:pt>
                <c:pt idx="43">
                  <c:v>1.4931870900194854E-2</c:v>
                </c:pt>
                <c:pt idx="44">
                  <c:v>1.4994206318845349E-2</c:v>
                </c:pt>
                <c:pt idx="45">
                  <c:v>1.5179066064623046E-2</c:v>
                </c:pt>
                <c:pt idx="46">
                  <c:v>1.517734786431931E-2</c:v>
                </c:pt>
                <c:pt idx="47">
                  <c:v>1.5179965652726814E-2</c:v>
                </c:pt>
                <c:pt idx="48">
                  <c:v>1.5192848529787643E-2</c:v>
                </c:pt>
                <c:pt idx="49">
                  <c:v>1.5219957522275836E-2</c:v>
                </c:pt>
                <c:pt idx="50">
                  <c:v>1.5168132485921283E-2</c:v>
                </c:pt>
                <c:pt idx="51">
                  <c:v>1.5145071983341675E-2</c:v>
                </c:pt>
                <c:pt idx="52">
                  <c:v>1.5164121545630673E-2</c:v>
                </c:pt>
                <c:pt idx="53">
                  <c:v>1.5150895226942037E-2</c:v>
                </c:pt>
                <c:pt idx="54">
                  <c:v>1.5154321629582121E-2</c:v>
                </c:pt>
                <c:pt idx="55">
                  <c:v>1.5154863885752245E-2</c:v>
                </c:pt>
                <c:pt idx="56">
                  <c:v>1.5150788378435608E-2</c:v>
                </c:pt>
                <c:pt idx="57">
                  <c:v>1.511969546306486E-2</c:v>
                </c:pt>
                <c:pt idx="58">
                  <c:v>1.5190833901198931E-2</c:v>
                </c:pt>
                <c:pt idx="59">
                  <c:v>1.5147011054772268E-2</c:v>
                </c:pt>
                <c:pt idx="60">
                  <c:v>1.5137829181013043E-2</c:v>
                </c:pt>
                <c:pt idx="61">
                  <c:v>1.5125640819244E-2</c:v>
                </c:pt>
                <c:pt idx="62">
                  <c:v>1.5186504262341789E-2</c:v>
                </c:pt>
                <c:pt idx="63">
                  <c:v>1.5193120940054783E-2</c:v>
                </c:pt>
                <c:pt idx="64">
                  <c:v>1.5183226432549896E-2</c:v>
                </c:pt>
                <c:pt idx="65">
                  <c:v>1.5184250222883944E-2</c:v>
                </c:pt>
                <c:pt idx="66">
                  <c:v>1.5286982277648329E-2</c:v>
                </c:pt>
                <c:pt idx="67">
                  <c:v>1.5287568372234234E-2</c:v>
                </c:pt>
                <c:pt idx="68">
                  <c:v>1.5261872664940574E-2</c:v>
                </c:pt>
                <c:pt idx="69">
                  <c:v>1.5505283407911784E-2</c:v>
                </c:pt>
                <c:pt idx="70">
                  <c:v>1.5479675713259278E-2</c:v>
                </c:pt>
                <c:pt idx="71">
                  <c:v>1.534368046068408E-2</c:v>
                </c:pt>
                <c:pt idx="72">
                  <c:v>1.5466205322053813E-2</c:v>
                </c:pt>
                <c:pt idx="73">
                  <c:v>1.5448101826968878E-2</c:v>
                </c:pt>
                <c:pt idx="74">
                  <c:v>1.5428258685558558E-2</c:v>
                </c:pt>
                <c:pt idx="75">
                  <c:v>1.5331331673514671E-2</c:v>
                </c:pt>
                <c:pt idx="76">
                  <c:v>1.5358738315413629E-2</c:v>
                </c:pt>
                <c:pt idx="77">
                  <c:v>1.5384038515328706E-2</c:v>
                </c:pt>
                <c:pt idx="78">
                  <c:v>1.538230619575805E-2</c:v>
                </c:pt>
                <c:pt idx="79">
                  <c:v>1.5529830713563978E-2</c:v>
                </c:pt>
                <c:pt idx="80">
                  <c:v>1.5526016336365016E-2</c:v>
                </c:pt>
                <c:pt idx="81">
                  <c:v>1.5519049586311189E-2</c:v>
                </c:pt>
                <c:pt idx="82">
                  <c:v>1.5521691508743479E-2</c:v>
                </c:pt>
                <c:pt idx="83">
                  <c:v>1.5398720034354539E-2</c:v>
                </c:pt>
                <c:pt idx="84">
                  <c:v>1.5514123671731887E-2</c:v>
                </c:pt>
                <c:pt idx="85">
                  <c:v>1.5433059999515294E-2</c:v>
                </c:pt>
                <c:pt idx="86">
                  <c:v>1.5437102628020095E-2</c:v>
                </c:pt>
                <c:pt idx="87">
                  <c:v>1.5383962782633757E-2</c:v>
                </c:pt>
                <c:pt idx="88">
                  <c:v>1.5331184008878786E-2</c:v>
                </c:pt>
                <c:pt idx="89">
                  <c:v>1.5679150899893617E-2</c:v>
                </c:pt>
                <c:pt idx="90">
                  <c:v>1.5675937957673268E-2</c:v>
                </c:pt>
                <c:pt idx="91">
                  <c:v>1.5685614668235467E-2</c:v>
                </c:pt>
                <c:pt idx="92">
                  <c:v>1.5692464084891573E-2</c:v>
                </c:pt>
                <c:pt idx="93">
                  <c:v>1.5688449239288055E-2</c:v>
                </c:pt>
                <c:pt idx="94">
                  <c:v>1.5698463294244357E-2</c:v>
                </c:pt>
              </c:numCache>
            </c:numRef>
          </c:xVal>
          <c:yVal>
            <c:numRef>
              <c:f>'9PFASdKS mot degN 19.01.'!$E$104:$E$198</c:f>
              <c:numCache>
                <c:formatCode>0.000</c:formatCode>
                <c:ptCount val="95"/>
                <c:pt idx="0">
                  <c:v>8.9378467103888703E-3</c:v>
                </c:pt>
                <c:pt idx="1">
                  <c:v>7.4466328948923893E-3</c:v>
                </c:pt>
                <c:pt idx="2">
                  <c:v>5.2893441526424981E-3</c:v>
                </c:pt>
                <c:pt idx="3">
                  <c:v>9.4361807039522478E-3</c:v>
                </c:pt>
                <c:pt idx="4">
                  <c:v>3.7281249982176563E-3</c:v>
                </c:pt>
                <c:pt idx="5">
                  <c:v>2.1478473635038057E-3</c:v>
                </c:pt>
                <c:pt idx="6">
                  <c:v>1.7863355926656079E-2</c:v>
                </c:pt>
                <c:pt idx="7">
                  <c:v>3.5290781880044503E-2</c:v>
                </c:pt>
                <c:pt idx="8">
                  <c:v>3.6044599631069978E-2</c:v>
                </c:pt>
                <c:pt idx="9">
                  <c:v>7.3891557752845272E-3</c:v>
                </c:pt>
                <c:pt idx="10">
                  <c:v>3.766651662534174E-3</c:v>
                </c:pt>
                <c:pt idx="11">
                  <c:v>1.0215061271937613E-4</c:v>
                </c:pt>
                <c:pt idx="12">
                  <c:v>2.4567075797999817E-3</c:v>
                </c:pt>
                <c:pt idx="13">
                  <c:v>1.9934220398819671E-2</c:v>
                </c:pt>
                <c:pt idx="14">
                  <c:v>1.4809582232708642E-2</c:v>
                </c:pt>
                <c:pt idx="15">
                  <c:v>1.8194026832765678E-2</c:v>
                </c:pt>
                <c:pt idx="16">
                  <c:v>4.8406484745828093E-2</c:v>
                </c:pt>
                <c:pt idx="17">
                  <c:v>4.2000972971690177E-2</c:v>
                </c:pt>
                <c:pt idx="18">
                  <c:v>1.7963198538085819E-2</c:v>
                </c:pt>
                <c:pt idx="19">
                  <c:v>0</c:v>
                </c:pt>
                <c:pt idx="20">
                  <c:v>4.7903566521925829E-3</c:v>
                </c:pt>
                <c:pt idx="21">
                  <c:v>1.3942857142857144E-2</c:v>
                </c:pt>
                <c:pt idx="22">
                  <c:v>5.5006661778461606E-2</c:v>
                </c:pt>
                <c:pt idx="23">
                  <c:v>5.6069373006277713E-2</c:v>
                </c:pt>
                <c:pt idx="24">
                  <c:v>0</c:v>
                </c:pt>
                <c:pt idx="25">
                  <c:v>1.9708182443700477E-2</c:v>
                </c:pt>
                <c:pt idx="26">
                  <c:v>2.4806045824650853E-2</c:v>
                </c:pt>
                <c:pt idx="27">
                  <c:v>2.8356495724620526E-2</c:v>
                </c:pt>
                <c:pt idx="28">
                  <c:v>1.5658400108977264E-2</c:v>
                </c:pt>
                <c:pt idx="29">
                  <c:v>1.1730205278592375E-3</c:v>
                </c:pt>
                <c:pt idx="30">
                  <c:v>5.0768769689539927E-3</c:v>
                </c:pt>
                <c:pt idx="31">
                  <c:v>1.2086751997117239E-2</c:v>
                </c:pt>
                <c:pt idx="32">
                  <c:v>9.8824076606762006E-3</c:v>
                </c:pt>
                <c:pt idx="33">
                  <c:v>4.0498833970587386E-2</c:v>
                </c:pt>
                <c:pt idx="34">
                  <c:v>3.044068298667215E-2</c:v>
                </c:pt>
                <c:pt idx="35">
                  <c:v>8.05667674776318E-3</c:v>
                </c:pt>
                <c:pt idx="36">
                  <c:v>4.3335675802295623E-3</c:v>
                </c:pt>
                <c:pt idx="37">
                  <c:v>1.8808777429467083E-3</c:v>
                </c:pt>
                <c:pt idx="38">
                  <c:v>0</c:v>
                </c:pt>
                <c:pt idx="39">
                  <c:v>4.5046928411355868E-3</c:v>
                </c:pt>
                <c:pt idx="40">
                  <c:v>1.070243613655124E-2</c:v>
                </c:pt>
                <c:pt idx="41">
                  <c:v>2.2809733787047203E-3</c:v>
                </c:pt>
                <c:pt idx="42">
                  <c:v>1.9350733786538676E-2</c:v>
                </c:pt>
                <c:pt idx="43">
                  <c:v>7.2704086282728477E-3</c:v>
                </c:pt>
                <c:pt idx="44">
                  <c:v>6.2577637991040715E-3</c:v>
                </c:pt>
                <c:pt idx="45">
                  <c:v>1.639971063095963E-2</c:v>
                </c:pt>
                <c:pt idx="46">
                  <c:v>9.3182642158122636E-3</c:v>
                </c:pt>
                <c:pt idx="47">
                  <c:v>3.814492759537199E-2</c:v>
                </c:pt>
                <c:pt idx="48">
                  <c:v>6.1972529107995784E-3</c:v>
                </c:pt>
                <c:pt idx="49">
                  <c:v>4.344179055940605E-2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1.5227723283079378E-2</c:v>
                </c:pt>
                <c:pt idx="54">
                  <c:v>1.2005287381684807E-2</c:v>
                </c:pt>
                <c:pt idx="55">
                  <c:v>1.6431723983040027E-2</c:v>
                </c:pt>
                <c:pt idx="56">
                  <c:v>2.3516738543134675E-2</c:v>
                </c:pt>
                <c:pt idx="57">
                  <c:v>1.6331658291457289E-3</c:v>
                </c:pt>
                <c:pt idx="58">
                  <c:v>8.2219938335046251E-3</c:v>
                </c:pt>
                <c:pt idx="59">
                  <c:v>2.7795518451142504E-2</c:v>
                </c:pt>
                <c:pt idx="60">
                  <c:v>2.377172668814442E-2</c:v>
                </c:pt>
                <c:pt idx="61">
                  <c:v>3.8690806791346503E-2</c:v>
                </c:pt>
                <c:pt idx="62">
                  <c:v>1.7862241076983264E-2</c:v>
                </c:pt>
                <c:pt idx="63">
                  <c:v>1.416241555761844E-2</c:v>
                </c:pt>
                <c:pt idx="64">
                  <c:v>1.6913957524607556E-2</c:v>
                </c:pt>
                <c:pt idx="65">
                  <c:v>1.1148915291767852E-2</c:v>
                </c:pt>
                <c:pt idx="66">
                  <c:v>7.1351351351351356E-3</c:v>
                </c:pt>
                <c:pt idx="67">
                  <c:v>0</c:v>
                </c:pt>
                <c:pt idx="68">
                  <c:v>1.4104372355430183E-4</c:v>
                </c:pt>
                <c:pt idx="69">
                  <c:v>1.2406015037593985E-2</c:v>
                </c:pt>
                <c:pt idx="70">
                  <c:v>0</c:v>
                </c:pt>
                <c:pt idx="71">
                  <c:v>1.2E-2</c:v>
                </c:pt>
                <c:pt idx="72">
                  <c:v>2.6976712401036555E-2</c:v>
                </c:pt>
                <c:pt idx="73">
                  <c:v>1.9337455751127896E-2</c:v>
                </c:pt>
                <c:pt idx="74">
                  <c:v>1.3039596236065305E-2</c:v>
                </c:pt>
                <c:pt idx="75">
                  <c:v>1.6509690426454594E-2</c:v>
                </c:pt>
                <c:pt idx="76">
                  <c:v>1.3795005527217772E-2</c:v>
                </c:pt>
                <c:pt idx="77">
                  <c:v>1.4292672269697007E-2</c:v>
                </c:pt>
                <c:pt idx="78">
                  <c:v>1.452364796139872E-2</c:v>
                </c:pt>
                <c:pt idx="79">
                  <c:v>5.0126520576503457E-3</c:v>
                </c:pt>
                <c:pt idx="80">
                  <c:v>1.466429029709929E-2</c:v>
                </c:pt>
                <c:pt idx="81">
                  <c:v>7.5329952846268679E-3</c:v>
                </c:pt>
                <c:pt idx="82">
                  <c:v>4.3970618535391004E-3</c:v>
                </c:pt>
                <c:pt idx="83">
                  <c:v>2.0651879861761899E-2</c:v>
                </c:pt>
                <c:pt idx="84">
                  <c:v>2.7296368008984605E-3</c:v>
                </c:pt>
                <c:pt idx="85">
                  <c:v>9.1770795208090082E-3</c:v>
                </c:pt>
                <c:pt idx="86">
                  <c:v>2.1866740372546052E-2</c:v>
                </c:pt>
                <c:pt idx="87">
                  <c:v>1.9682384684467712E-2</c:v>
                </c:pt>
                <c:pt idx="88">
                  <c:v>1.7344892450183644E-2</c:v>
                </c:pt>
                <c:pt idx="89">
                  <c:v>3.0940419845121334E-2</c:v>
                </c:pt>
                <c:pt idx="90">
                  <c:v>4.5354725931688732E-2</c:v>
                </c:pt>
                <c:pt idx="91">
                  <c:v>1.1696541913059383E-2</c:v>
                </c:pt>
                <c:pt idx="92">
                  <c:v>2.7609714718816913E-2</c:v>
                </c:pt>
                <c:pt idx="93">
                  <c:v>7.7306495029550561E-3</c:v>
                </c:pt>
                <c:pt idx="94">
                  <c:v>1.7307510377808869E-2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81-44D1-8758-A9484232AF09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1.4834242046104453E-2</c:v>
              </c:pt>
            </c:numLit>
          </c:xVal>
          <c:yVal>
            <c:numLit>
              <c:formatCode>General</c:formatCode>
              <c:ptCount val="1"/>
              <c:pt idx="0">
                <c:v>7.4466328948923893E-3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081-44D1-8758-A9484232AF09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'9PFASdKS mot degN 19.01.'!xdata9</c:f>
              <c:numCache>
                <c:formatCode>General</c:formatCode>
                <c:ptCount val="70"/>
                <c:pt idx="0">
                  <c:v>1.4618246200000001E-2</c:v>
                </c:pt>
                <c:pt idx="1">
                  <c:v>1.4679404300000001E-2</c:v>
                </c:pt>
                <c:pt idx="2">
                  <c:v>1.4740562400000001E-2</c:v>
                </c:pt>
                <c:pt idx="3">
                  <c:v>1.4801720500000001E-2</c:v>
                </c:pt>
                <c:pt idx="4">
                  <c:v>1.4862878600000001E-2</c:v>
                </c:pt>
                <c:pt idx="5">
                  <c:v>1.4924036700000001E-2</c:v>
                </c:pt>
                <c:pt idx="6">
                  <c:v>1.4985194800000001E-2</c:v>
                </c:pt>
                <c:pt idx="7">
                  <c:v>1.5046352900000001E-2</c:v>
                </c:pt>
                <c:pt idx="8">
                  <c:v>1.5107511000000001E-2</c:v>
                </c:pt>
                <c:pt idx="9">
                  <c:v>1.5168669100000001E-2</c:v>
                </c:pt>
                <c:pt idx="10">
                  <c:v>1.5229827200000001E-2</c:v>
                </c:pt>
                <c:pt idx="11">
                  <c:v>1.5290985300000001E-2</c:v>
                </c:pt>
                <c:pt idx="12">
                  <c:v>1.5352143400000001E-2</c:v>
                </c:pt>
                <c:pt idx="13">
                  <c:v>1.5413301500000001E-2</c:v>
                </c:pt>
                <c:pt idx="14">
                  <c:v>1.5474459600000001E-2</c:v>
                </c:pt>
                <c:pt idx="15">
                  <c:v>1.5535617700000001E-2</c:v>
                </c:pt>
                <c:pt idx="16">
                  <c:v>1.55967758E-2</c:v>
                </c:pt>
                <c:pt idx="17">
                  <c:v>1.56579339E-2</c:v>
                </c:pt>
                <c:pt idx="18">
                  <c:v>1.5719092E-2</c:v>
                </c:pt>
                <c:pt idx="19">
                  <c:v>1.57802501E-2</c:v>
                </c:pt>
                <c:pt idx="20">
                  <c:v>1.58414082E-2</c:v>
                </c:pt>
                <c:pt idx="21">
                  <c:v>1.59025663E-2</c:v>
                </c:pt>
                <c:pt idx="22">
                  <c:v>1.59637244E-2</c:v>
                </c:pt>
                <c:pt idx="23">
                  <c:v>1.60248825E-2</c:v>
                </c:pt>
                <c:pt idx="24">
                  <c:v>1.60860406E-2</c:v>
                </c:pt>
                <c:pt idx="25">
                  <c:v>1.61471987E-2</c:v>
                </c:pt>
                <c:pt idx="26">
                  <c:v>1.62083568E-2</c:v>
                </c:pt>
                <c:pt idx="27">
                  <c:v>1.62695149E-2</c:v>
                </c:pt>
                <c:pt idx="28">
                  <c:v>1.6330673E-2</c:v>
                </c:pt>
                <c:pt idx="29">
                  <c:v>1.63918311E-2</c:v>
                </c:pt>
                <c:pt idx="30">
                  <c:v>1.64529892E-2</c:v>
                </c:pt>
                <c:pt idx="31">
                  <c:v>1.65141473E-2</c:v>
                </c:pt>
                <c:pt idx="32">
                  <c:v>1.65753054E-2</c:v>
                </c:pt>
                <c:pt idx="33">
                  <c:v>1.66364635E-2</c:v>
                </c:pt>
                <c:pt idx="34">
                  <c:v>1.66976216E-2</c:v>
                </c:pt>
                <c:pt idx="35">
                  <c:v>1.67587797E-2</c:v>
                </c:pt>
                <c:pt idx="36">
                  <c:v>1.68199378E-2</c:v>
                </c:pt>
                <c:pt idx="37">
                  <c:v>1.68810959E-2</c:v>
                </c:pt>
                <c:pt idx="38">
                  <c:v>1.6942254E-2</c:v>
                </c:pt>
                <c:pt idx="39">
                  <c:v>1.70034121E-2</c:v>
                </c:pt>
                <c:pt idx="40">
                  <c:v>1.70645702E-2</c:v>
                </c:pt>
                <c:pt idx="41">
                  <c:v>1.71257283E-2</c:v>
                </c:pt>
                <c:pt idx="42">
                  <c:v>1.71868864E-2</c:v>
                </c:pt>
                <c:pt idx="43">
                  <c:v>1.72480445E-2</c:v>
                </c:pt>
                <c:pt idx="44">
                  <c:v>1.73092026E-2</c:v>
                </c:pt>
                <c:pt idx="45">
                  <c:v>1.73703607E-2</c:v>
                </c:pt>
                <c:pt idx="46">
                  <c:v>1.74315188E-2</c:v>
                </c:pt>
                <c:pt idx="47">
                  <c:v>1.74926769E-2</c:v>
                </c:pt>
                <c:pt idx="48">
                  <c:v>1.7553835E-2</c:v>
                </c:pt>
                <c:pt idx="49">
                  <c:v>1.76149931E-2</c:v>
                </c:pt>
                <c:pt idx="50">
                  <c:v>1.76761512E-2</c:v>
                </c:pt>
                <c:pt idx="51">
                  <c:v>1.77373093E-2</c:v>
                </c:pt>
                <c:pt idx="52">
                  <c:v>1.77984674E-2</c:v>
                </c:pt>
                <c:pt idx="53">
                  <c:v>1.78596255E-2</c:v>
                </c:pt>
                <c:pt idx="54">
                  <c:v>1.79207836E-2</c:v>
                </c:pt>
                <c:pt idx="55">
                  <c:v>1.79819417E-2</c:v>
                </c:pt>
                <c:pt idx="56">
                  <c:v>1.80430998E-2</c:v>
                </c:pt>
                <c:pt idx="57">
                  <c:v>1.81042579E-2</c:v>
                </c:pt>
                <c:pt idx="58">
                  <c:v>1.8165416E-2</c:v>
                </c:pt>
                <c:pt idx="59">
                  <c:v>1.82265741E-2</c:v>
                </c:pt>
                <c:pt idx="60">
                  <c:v>1.82877322E-2</c:v>
                </c:pt>
                <c:pt idx="61">
                  <c:v>1.83488903E-2</c:v>
                </c:pt>
                <c:pt idx="62">
                  <c:v>1.84100484E-2</c:v>
                </c:pt>
                <c:pt idx="63">
                  <c:v>1.84712065E-2</c:v>
                </c:pt>
                <c:pt idx="64">
                  <c:v>1.85323646E-2</c:v>
                </c:pt>
                <c:pt idx="65">
                  <c:v>1.85935227E-2</c:v>
                </c:pt>
                <c:pt idx="66">
                  <c:v>1.86546808E-2</c:v>
                </c:pt>
                <c:pt idx="67">
                  <c:v>1.87158389E-2</c:v>
                </c:pt>
                <c:pt idx="68">
                  <c:v>1.8776997E-2</c:v>
                </c:pt>
                <c:pt idx="69">
                  <c:v>1.88381551E-2</c:v>
                </c:pt>
              </c:numCache>
            </c:numRef>
          </c:xVal>
          <c:yVal>
            <c:numRef>
              <c:f>'9PFASdKS mot degN 19.01.'!ydata10</c:f>
              <c:numCache>
                <c:formatCode>General</c:formatCode>
                <c:ptCount val="70"/>
                <c:pt idx="0">
                  <c:v>-1.1829898729873306E-2</c:v>
                </c:pt>
                <c:pt idx="1">
                  <c:v>-1.1768692693848073E-2</c:v>
                </c:pt>
                <c:pt idx="2">
                  <c:v>-1.1707492654309114E-2</c:v>
                </c:pt>
                <c:pt idx="3">
                  <c:v>-1.1646298611284953E-2</c:v>
                </c:pt>
                <c:pt idx="4">
                  <c:v>-1.1585110564800032E-2</c:v>
                </c:pt>
                <c:pt idx="5">
                  <c:v>-1.1523928514874732E-2</c:v>
                </c:pt>
                <c:pt idx="6">
                  <c:v>-1.1462752461525338E-2</c:v>
                </c:pt>
                <c:pt idx="7">
                  <c:v>-1.1401582404764063E-2</c:v>
                </c:pt>
                <c:pt idx="8">
                  <c:v>-1.1340418344599035E-2</c:v>
                </c:pt>
                <c:pt idx="9">
                  <c:v>-1.1279260281034317E-2</c:v>
                </c:pt>
                <c:pt idx="10">
                  <c:v>-1.1218108214069877E-2</c:v>
                </c:pt>
                <c:pt idx="11">
                  <c:v>-1.1156962143701619E-2</c:v>
                </c:pt>
                <c:pt idx="12">
                  <c:v>-1.1095822069921348E-2</c:v>
                </c:pt>
                <c:pt idx="13">
                  <c:v>-1.1034687992716816E-2</c:v>
                </c:pt>
                <c:pt idx="14">
                  <c:v>-1.0973559912071672E-2</c:v>
                </c:pt>
                <c:pt idx="15">
                  <c:v>-1.0912437827965506E-2</c:v>
                </c:pt>
                <c:pt idx="16">
                  <c:v>-1.0851321740373815E-2</c:v>
                </c:pt>
                <c:pt idx="17">
                  <c:v>-1.0790211649268026E-2</c:v>
                </c:pt>
                <c:pt idx="18">
                  <c:v>-1.0729107554615477E-2</c:v>
                </c:pt>
                <c:pt idx="19">
                  <c:v>-1.0668009456379444E-2</c:v>
                </c:pt>
                <c:pt idx="20">
                  <c:v>-1.0606917354519116E-2</c:v>
                </c:pt>
                <c:pt idx="21">
                  <c:v>-1.0545831248989602E-2</c:v>
                </c:pt>
                <c:pt idx="22">
                  <c:v>-1.048475113974193E-2</c:v>
                </c:pt>
                <c:pt idx="23">
                  <c:v>-1.0423677026723061E-2</c:v>
                </c:pt>
                <c:pt idx="24">
                  <c:v>-1.0362608909875868E-2</c:v>
                </c:pt>
                <c:pt idx="25">
                  <c:v>-1.0301546789139152E-2</c:v>
                </c:pt>
                <c:pt idx="26">
                  <c:v>-1.0240490664447637E-2</c:v>
                </c:pt>
                <c:pt idx="27">
                  <c:v>-1.0179440535731971E-2</c:v>
                </c:pt>
                <c:pt idx="28">
                  <c:v>-1.0118396402918714E-2</c:v>
                </c:pt>
                <c:pt idx="29">
                  <c:v>-1.005735826593037E-2</c:v>
                </c:pt>
                <c:pt idx="30">
                  <c:v>-9.9963261246853521E-3</c:v>
                </c:pt>
                <c:pt idx="31">
                  <c:v>-9.9352999790979918E-3</c:v>
                </c:pt>
                <c:pt idx="32">
                  <c:v>-9.8742798290785694E-3</c:v>
                </c:pt>
                <c:pt idx="33">
                  <c:v>-9.8132656745332607E-3</c:v>
                </c:pt>
                <c:pt idx="34">
                  <c:v>-9.7522575153641891E-3</c:v>
                </c:pt>
                <c:pt idx="35">
                  <c:v>-9.6912553514693876E-3</c:v>
                </c:pt>
                <c:pt idx="36">
                  <c:v>-9.6302591827428265E-3</c:v>
                </c:pt>
                <c:pt idx="37">
                  <c:v>-9.5692690090743993E-3</c:v>
                </c:pt>
                <c:pt idx="38">
                  <c:v>-9.5082848303499092E-3</c:v>
                </c:pt>
                <c:pt idx="39">
                  <c:v>-9.4473066464511139E-3</c:v>
                </c:pt>
                <c:pt idx="40">
                  <c:v>-9.3863344572556844E-3</c:v>
                </c:pt>
                <c:pt idx="41">
                  <c:v>-9.3253682626372146E-3</c:v>
                </c:pt>
                <c:pt idx="42">
                  <c:v>-9.2644080624652361E-3</c:v>
                </c:pt>
                <c:pt idx="43">
                  <c:v>-9.2034538566052072E-3</c:v>
                </c:pt>
                <c:pt idx="44">
                  <c:v>-9.1425056449185062E-3</c:v>
                </c:pt>
                <c:pt idx="45">
                  <c:v>-9.0815634272624415E-3</c:v>
                </c:pt>
                <c:pt idx="46">
                  <c:v>-9.0206272034902696E-3</c:v>
                </c:pt>
                <c:pt idx="47">
                  <c:v>-8.9596969734511631E-3</c:v>
                </c:pt>
                <c:pt idx="48">
                  <c:v>-8.8987727369902216E-3</c:v>
                </c:pt>
                <c:pt idx="49">
                  <c:v>-8.8378544939484785E-3</c:v>
                </c:pt>
                <c:pt idx="50">
                  <c:v>-8.7769422441629115E-3</c:v>
                </c:pt>
                <c:pt idx="51">
                  <c:v>-8.7160359874664146E-3</c:v>
                </c:pt>
                <c:pt idx="52">
                  <c:v>-8.6551357236878228E-3</c:v>
                </c:pt>
                <c:pt idx="53">
                  <c:v>-8.594241452651908E-3</c:v>
                </c:pt>
                <c:pt idx="54">
                  <c:v>-8.5333531741793693E-3</c:v>
                </c:pt>
                <c:pt idx="55">
                  <c:v>-8.4724708880868464E-3</c:v>
                </c:pt>
                <c:pt idx="56">
                  <c:v>-8.4115945941869025E-3</c:v>
                </c:pt>
                <c:pt idx="57">
                  <c:v>-8.3507242922880587E-3</c:v>
                </c:pt>
                <c:pt idx="58">
                  <c:v>-8.2898599821947458E-3</c:v>
                </c:pt>
                <c:pt idx="59">
                  <c:v>-8.2290016637073492E-3</c:v>
                </c:pt>
                <c:pt idx="60">
                  <c:v>-8.1681493366222088E-3</c:v>
                </c:pt>
                <c:pt idx="61">
                  <c:v>-8.1073030007315604E-3</c:v>
                </c:pt>
                <c:pt idx="62">
                  <c:v>-8.0464626558236149E-3</c:v>
                </c:pt>
                <c:pt idx="63">
                  <c:v>-7.9856283016825035E-3</c:v>
                </c:pt>
                <c:pt idx="64">
                  <c:v>-7.9247999380883186E-3</c:v>
                </c:pt>
                <c:pt idx="65">
                  <c:v>-7.8639775648170693E-3</c:v>
                </c:pt>
                <c:pt idx="66">
                  <c:v>-7.8031611816407262E-3</c:v>
                </c:pt>
                <c:pt idx="67">
                  <c:v>-7.7423507883271937E-3</c:v>
                </c:pt>
                <c:pt idx="68">
                  <c:v>-7.681546384640324E-3</c:v>
                </c:pt>
                <c:pt idx="69">
                  <c:v>-7.6207479703399167E-3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81-44D1-8758-A9484232AF09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'9PFASdKS mot degN 19.01.'!xdata11</c:f>
              <c:numCache>
                <c:formatCode>General</c:formatCode>
                <c:ptCount val="70"/>
                <c:pt idx="0">
                  <c:v>1.17278344E-2</c:v>
                </c:pt>
                <c:pt idx="1">
                  <c:v>1.1830882499999999E-2</c:v>
                </c:pt>
                <c:pt idx="2">
                  <c:v>1.19339306E-2</c:v>
                </c:pt>
                <c:pt idx="3">
                  <c:v>1.2036978699999999E-2</c:v>
                </c:pt>
                <c:pt idx="4">
                  <c:v>1.21400268E-2</c:v>
                </c:pt>
                <c:pt idx="5">
                  <c:v>1.2243074899999999E-2</c:v>
                </c:pt>
                <c:pt idx="6">
                  <c:v>1.2346123000000001E-2</c:v>
                </c:pt>
                <c:pt idx="7">
                  <c:v>1.24491711E-2</c:v>
                </c:pt>
                <c:pt idx="8">
                  <c:v>1.2552219199999999E-2</c:v>
                </c:pt>
                <c:pt idx="9">
                  <c:v>1.26552673E-2</c:v>
                </c:pt>
                <c:pt idx="10">
                  <c:v>1.2758315399999999E-2</c:v>
                </c:pt>
                <c:pt idx="11">
                  <c:v>1.28613635E-2</c:v>
                </c:pt>
                <c:pt idx="12">
                  <c:v>1.29644116E-2</c:v>
                </c:pt>
                <c:pt idx="13">
                  <c:v>1.3067459699999999E-2</c:v>
                </c:pt>
                <c:pt idx="14">
                  <c:v>1.31705078E-2</c:v>
                </c:pt>
                <c:pt idx="15">
                  <c:v>1.3273555899999999E-2</c:v>
                </c:pt>
                <c:pt idx="16">
                  <c:v>1.3376604E-2</c:v>
                </c:pt>
                <c:pt idx="17">
                  <c:v>1.34796521E-2</c:v>
                </c:pt>
                <c:pt idx="18">
                  <c:v>1.3582700199999999E-2</c:v>
                </c:pt>
                <c:pt idx="19">
                  <c:v>1.36857483E-2</c:v>
                </c:pt>
                <c:pt idx="20">
                  <c:v>1.3788796399999999E-2</c:v>
                </c:pt>
                <c:pt idx="21">
                  <c:v>1.38918445E-2</c:v>
                </c:pt>
                <c:pt idx="22">
                  <c:v>1.3994892599999999E-2</c:v>
                </c:pt>
                <c:pt idx="23">
                  <c:v>1.4097940699999999E-2</c:v>
                </c:pt>
                <c:pt idx="24">
                  <c:v>1.42009888E-2</c:v>
                </c:pt>
                <c:pt idx="25">
                  <c:v>1.4304036899999999E-2</c:v>
                </c:pt>
                <c:pt idx="26">
                  <c:v>1.4407085E-2</c:v>
                </c:pt>
                <c:pt idx="27">
                  <c:v>1.4510133099999999E-2</c:v>
                </c:pt>
                <c:pt idx="28">
                  <c:v>1.4613181199999999E-2</c:v>
                </c:pt>
                <c:pt idx="29">
                  <c:v>1.47162293E-2</c:v>
                </c:pt>
                <c:pt idx="30">
                  <c:v>1.4819277400000001E-2</c:v>
                </c:pt>
                <c:pt idx="31">
                  <c:v>1.49223255E-2</c:v>
                </c:pt>
                <c:pt idx="32">
                  <c:v>1.5025373599999999E-2</c:v>
                </c:pt>
                <c:pt idx="33">
                  <c:v>1.51284217E-2</c:v>
                </c:pt>
                <c:pt idx="34">
                  <c:v>1.5231469799999999E-2</c:v>
                </c:pt>
                <c:pt idx="35">
                  <c:v>1.5334517900000001E-2</c:v>
                </c:pt>
                <c:pt idx="36">
                  <c:v>1.5437566E-2</c:v>
                </c:pt>
                <c:pt idx="37">
                  <c:v>1.5540614099999999E-2</c:v>
                </c:pt>
                <c:pt idx="38">
                  <c:v>1.5643662199999998E-2</c:v>
                </c:pt>
                <c:pt idx="39">
                  <c:v>1.5746710300000001E-2</c:v>
                </c:pt>
                <c:pt idx="40">
                  <c:v>1.58497584E-2</c:v>
                </c:pt>
                <c:pt idx="41">
                  <c:v>1.59528065E-2</c:v>
                </c:pt>
                <c:pt idx="42">
                  <c:v>1.6055854599999999E-2</c:v>
                </c:pt>
                <c:pt idx="43">
                  <c:v>1.6158902699999998E-2</c:v>
                </c:pt>
                <c:pt idx="44">
                  <c:v>1.6261950800000001E-2</c:v>
                </c:pt>
                <c:pt idx="45">
                  <c:v>1.63649989E-2</c:v>
                </c:pt>
                <c:pt idx="46">
                  <c:v>1.6468047E-2</c:v>
                </c:pt>
                <c:pt idx="47">
                  <c:v>1.6571095099999999E-2</c:v>
                </c:pt>
                <c:pt idx="48">
                  <c:v>1.6674143199999998E-2</c:v>
                </c:pt>
                <c:pt idx="49">
                  <c:v>1.6777191300000001E-2</c:v>
                </c:pt>
                <c:pt idx="50">
                  <c:v>1.68802394E-2</c:v>
                </c:pt>
                <c:pt idx="51">
                  <c:v>1.6983287499999999E-2</c:v>
                </c:pt>
                <c:pt idx="52">
                  <c:v>1.7086335599999999E-2</c:v>
                </c:pt>
                <c:pt idx="53">
                  <c:v>1.7189383699999998E-2</c:v>
                </c:pt>
                <c:pt idx="54">
                  <c:v>1.7292431800000001E-2</c:v>
                </c:pt>
                <c:pt idx="55">
                  <c:v>1.73954799E-2</c:v>
                </c:pt>
                <c:pt idx="56">
                  <c:v>1.7498527999999999E-2</c:v>
                </c:pt>
                <c:pt idx="57">
                  <c:v>1.7601576099999999E-2</c:v>
                </c:pt>
                <c:pt idx="58">
                  <c:v>1.7704624199999998E-2</c:v>
                </c:pt>
                <c:pt idx="59">
                  <c:v>1.7807672300000001E-2</c:v>
                </c:pt>
                <c:pt idx="60">
                  <c:v>1.79107204E-2</c:v>
                </c:pt>
                <c:pt idx="61">
                  <c:v>1.8013768499999999E-2</c:v>
                </c:pt>
                <c:pt idx="62">
                  <c:v>1.8116816599999998E-2</c:v>
                </c:pt>
                <c:pt idx="63">
                  <c:v>1.8219864699999998E-2</c:v>
                </c:pt>
                <c:pt idx="64">
                  <c:v>1.83229128E-2</c:v>
                </c:pt>
                <c:pt idx="65">
                  <c:v>1.84259609E-2</c:v>
                </c:pt>
                <c:pt idx="66">
                  <c:v>1.8529008999999999E-2</c:v>
                </c:pt>
                <c:pt idx="67">
                  <c:v>1.8632057099999998E-2</c:v>
                </c:pt>
                <c:pt idx="68">
                  <c:v>1.8735105199999998E-2</c:v>
                </c:pt>
                <c:pt idx="69">
                  <c:v>1.88381533E-2</c:v>
                </c:pt>
              </c:numCache>
            </c:numRef>
          </c:xVal>
          <c:yVal>
            <c:numRef>
              <c:f>'9PFASdKS mot degN 19.01.'!ydata12</c:f>
              <c:numCache>
                <c:formatCode>General</c:formatCode>
                <c:ptCount val="70"/>
                <c:pt idx="0">
                  <c:v>3.8185082026102386E-2</c:v>
                </c:pt>
                <c:pt idx="1">
                  <c:v>3.8287575479974162E-2</c:v>
                </c:pt>
                <c:pt idx="2">
                  <c:v>3.8390085941539455E-2</c:v>
                </c:pt>
                <c:pt idx="3">
                  <c:v>3.8492613411835158E-2</c:v>
                </c:pt>
                <c:pt idx="4">
                  <c:v>3.8595157891865454E-2</c:v>
                </c:pt>
                <c:pt idx="5">
                  <c:v>3.8697719382601789E-2</c:v>
                </c:pt>
                <c:pt idx="6">
                  <c:v>3.8800297884982876E-2</c:v>
                </c:pt>
                <c:pt idx="7">
                  <c:v>3.8902893399914665E-2</c:v>
                </c:pt>
                <c:pt idx="8">
                  <c:v>3.9005505928270352E-2</c:v>
                </c:pt>
                <c:pt idx="9">
                  <c:v>3.9108135470890371E-2</c:v>
                </c:pt>
                <c:pt idx="10">
                  <c:v>3.9210782028582358E-2</c:v>
                </c:pt>
                <c:pt idx="11">
                  <c:v>3.9313445602121189E-2</c:v>
                </c:pt>
                <c:pt idx="12">
                  <c:v>3.9416126192248935E-2</c:v>
                </c:pt>
                <c:pt idx="13">
                  <c:v>3.9518823799674876E-2</c:v>
                </c:pt>
                <c:pt idx="14">
                  <c:v>3.9621538425075466E-2</c:v>
                </c:pt>
                <c:pt idx="15">
                  <c:v>3.9724270069094382E-2</c:v>
                </c:pt>
                <c:pt idx="16">
                  <c:v>3.9827018732342456E-2</c:v>
                </c:pt>
                <c:pt idx="17">
                  <c:v>3.9929784415397698E-2</c:v>
                </c:pt>
                <c:pt idx="18">
                  <c:v>4.0032567118805276E-2</c:v>
                </c:pt>
                <c:pt idx="19">
                  <c:v>4.0135366843077579E-2</c:v>
                </c:pt>
                <c:pt idx="20">
                  <c:v>4.0238183588694083E-2</c:v>
                </c:pt>
                <c:pt idx="21">
                  <c:v>4.0341017356101461E-2</c:v>
                </c:pt>
                <c:pt idx="22">
                  <c:v>4.0443868145713532E-2</c:v>
                </c:pt>
                <c:pt idx="23">
                  <c:v>4.0546735957911251E-2</c:v>
                </c:pt>
                <c:pt idx="24">
                  <c:v>4.0649620793042719E-2</c:v>
                </c:pt>
                <c:pt idx="25">
                  <c:v>4.0752522651423199E-2</c:v>
                </c:pt>
                <c:pt idx="26">
                  <c:v>4.0855441533335049E-2</c:v>
                </c:pt>
                <c:pt idx="27">
                  <c:v>4.0958377439027804E-2</c:v>
                </c:pt>
                <c:pt idx="28">
                  <c:v>4.1061330368718098E-2</c:v>
                </c:pt>
                <c:pt idx="29">
                  <c:v>4.116430032258972E-2</c:v>
                </c:pt>
                <c:pt idx="30">
                  <c:v>4.1267287300793563E-2</c:v>
                </c:pt>
                <c:pt idx="31">
                  <c:v>4.1370291303447659E-2</c:v>
                </c:pt>
                <c:pt idx="32">
                  <c:v>4.1473312330637169E-2</c:v>
                </c:pt>
                <c:pt idx="33">
                  <c:v>4.1576350382414369E-2</c:v>
                </c:pt>
                <c:pt idx="34">
                  <c:v>4.1679405458798661E-2</c:v>
                </c:pt>
                <c:pt idx="35">
                  <c:v>4.1782477559776585E-2</c:v>
                </c:pt>
                <c:pt idx="36">
                  <c:v>4.1885566685301773E-2</c:v>
                </c:pt>
                <c:pt idx="37">
                  <c:v>4.1988672835295025E-2</c:v>
                </c:pt>
                <c:pt idx="38">
                  <c:v>4.2091796009644231E-2</c:v>
                </c:pt>
                <c:pt idx="39">
                  <c:v>4.2194936208204407E-2</c:v>
                </c:pt>
                <c:pt idx="40">
                  <c:v>4.2298093430797726E-2</c:v>
                </c:pt>
                <c:pt idx="41">
                  <c:v>4.2401267677213451E-2</c:v>
                </c:pt>
                <c:pt idx="42">
                  <c:v>4.2504458947208015E-2</c:v>
                </c:pt>
                <c:pt idx="43">
                  <c:v>4.2607667240504965E-2</c:v>
                </c:pt>
                <c:pt idx="44">
                  <c:v>4.2710892556794972E-2</c:v>
                </c:pt>
                <c:pt idx="45">
                  <c:v>4.2814134895735878E-2</c:v>
                </c:pt>
                <c:pt idx="46">
                  <c:v>4.2917394256952637E-2</c:v>
                </c:pt>
                <c:pt idx="47">
                  <c:v>4.3020670640037367E-2</c:v>
                </c:pt>
                <c:pt idx="48">
                  <c:v>4.312396404454933E-2</c:v>
                </c:pt>
                <c:pt idx="49">
                  <c:v>4.3227274470014954E-2</c:v>
                </c:pt>
                <c:pt idx="50">
                  <c:v>4.3330601915927788E-2</c:v>
                </c:pt>
                <c:pt idx="51">
                  <c:v>4.3433946381748592E-2</c:v>
                </c:pt>
                <c:pt idx="52">
                  <c:v>4.3537307866905281E-2</c:v>
                </c:pt>
                <c:pt idx="53">
                  <c:v>4.3640686370792929E-2</c:v>
                </c:pt>
                <c:pt idx="54">
                  <c:v>4.3744081892773796E-2</c:v>
                </c:pt>
                <c:pt idx="55">
                  <c:v>4.3847494432177343E-2</c:v>
                </c:pt>
                <c:pt idx="56">
                  <c:v>4.3950923988300208E-2</c:v>
                </c:pt>
                <c:pt idx="57">
                  <c:v>4.4054370560406231E-2</c:v>
                </c:pt>
                <c:pt idx="58">
                  <c:v>4.415783414772647E-2</c:v>
                </c:pt>
                <c:pt idx="59">
                  <c:v>4.4261314749459185E-2</c:v>
                </c:pt>
                <c:pt idx="60">
                  <c:v>4.4364812364769871E-2</c:v>
                </c:pt>
                <c:pt idx="61">
                  <c:v>4.4468326992791234E-2</c:v>
                </c:pt>
                <c:pt idx="62">
                  <c:v>4.4571858632623237E-2</c:v>
                </c:pt>
                <c:pt idx="63">
                  <c:v>4.4675407283333066E-2</c:v>
                </c:pt>
                <c:pt idx="64">
                  <c:v>4.4778972943955213E-2</c:v>
                </c:pt>
                <c:pt idx="65">
                  <c:v>4.4882555613491373E-2</c:v>
                </c:pt>
                <c:pt idx="66">
                  <c:v>4.4986155290910552E-2</c:v>
                </c:pt>
                <c:pt idx="67">
                  <c:v>4.5089771975149032E-2</c:v>
                </c:pt>
                <c:pt idx="68">
                  <c:v>4.5193405665110403E-2</c:v>
                </c:pt>
                <c:pt idx="69">
                  <c:v>4.529705635966555E-2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81-44D1-8758-A9484232AF09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-0.02</c:v>
              </c:pt>
              <c:pt idx="1">
                <c:v>0.06</c:v>
              </c:pt>
            </c:numLit>
          </c:xVal>
          <c:yVal>
            <c:numLit>
              <c:formatCode>General</c:formatCode>
              <c:ptCount val="2"/>
              <c:pt idx="0">
                <c:v>-0.02</c:v>
              </c:pt>
              <c:pt idx="1">
                <c:v>0.06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081-44D1-8758-A9484232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520752"/>
        <c:axId val="1284518232"/>
      </c:scatterChart>
      <c:valAx>
        <c:axId val="1284520752"/>
        <c:scaling>
          <c:orientation val="minMax"/>
          <c:max val="0.06"/>
          <c:min val="-0.0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Pred(9PFAS/KS)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84518232"/>
        <c:crosses val="autoZero"/>
        <c:crossBetween val="midCat"/>
      </c:valAx>
      <c:valAx>
        <c:axId val="1284518232"/>
        <c:scaling>
          <c:orientation val="minMax"/>
          <c:max val="0.06"/>
          <c:min val="-0.0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9PFAS/KS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845207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9PFAS/KS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'9PFASdKS mot degN 19.01.'!$B$104:$B$198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'9PFASdKS mot degN 19.01.'!$H$104:$H$198</c:f>
              <c:numCache>
                <c:formatCode>0.000</c:formatCode>
                <c:ptCount val="95"/>
                <c:pt idx="0">
                  <c:v>-0.44343614608819026</c:v>
                </c:pt>
                <c:pt idx="1">
                  <c:v>-0.55759897098172295</c:v>
                </c:pt>
                <c:pt idx="2">
                  <c:v>-0.72444905418574257</c:v>
                </c:pt>
                <c:pt idx="3">
                  <c:v>-0.40294193443433884</c:v>
                </c:pt>
                <c:pt idx="4">
                  <c:v>-0.83335739274528131</c:v>
                </c:pt>
                <c:pt idx="5">
                  <c:v>-0.95292680139820019</c:v>
                </c:pt>
                <c:pt idx="6">
                  <c:v>0.23676667429326984</c:v>
                </c:pt>
                <c:pt idx="7">
                  <c:v>1.5523278421503675</c:v>
                </c:pt>
                <c:pt idx="8">
                  <c:v>1.6094991060307144</c:v>
                </c:pt>
                <c:pt idx="9">
                  <c:v>-0.55455571853882712</c:v>
                </c:pt>
                <c:pt idx="10">
                  <c:v>-0.83067543022470203</c:v>
                </c:pt>
                <c:pt idx="11">
                  <c:v>-1.107706113732128</c:v>
                </c:pt>
                <c:pt idx="12">
                  <c:v>-0.92932102532219063</c:v>
                </c:pt>
                <c:pt idx="13">
                  <c:v>0.39779311053173011</c:v>
                </c:pt>
                <c:pt idx="14">
                  <c:v>1.1305726549835287E-2</c:v>
                </c:pt>
                <c:pt idx="15">
                  <c:v>0.26296338055572072</c:v>
                </c:pt>
                <c:pt idx="16">
                  <c:v>2.5407811811195979</c:v>
                </c:pt>
                <c:pt idx="17">
                  <c:v>2.0601991656749017</c:v>
                </c:pt>
                <c:pt idx="18">
                  <c:v>0.21797913155894894</c:v>
                </c:pt>
                <c:pt idx="19">
                  <c:v>-1.138353725841079</c:v>
                </c:pt>
                <c:pt idx="20">
                  <c:v>-0.77677933408761557</c:v>
                </c:pt>
                <c:pt idx="21">
                  <c:v>-8.6425111162226384E-2</c:v>
                </c:pt>
                <c:pt idx="22">
                  <c:v>3.012588453424788</c:v>
                </c:pt>
                <c:pt idx="23">
                  <c:v>3.0922017778828246</c:v>
                </c:pt>
                <c:pt idx="24">
                  <c:v>-1.1403197767598048</c:v>
                </c:pt>
                <c:pt idx="25">
                  <c:v>0.34941263389886301</c:v>
                </c:pt>
                <c:pt idx="26">
                  <c:v>0.73332942943902202</c:v>
                </c:pt>
                <c:pt idx="27">
                  <c:v>1.0051659031301203</c:v>
                </c:pt>
                <c:pt idx="28">
                  <c:v>4.720861854016041E-2</c:v>
                </c:pt>
                <c:pt idx="29">
                  <c:v>-1.0452373782241329</c:v>
                </c:pt>
                <c:pt idx="30">
                  <c:v>-0.74129364597342295</c:v>
                </c:pt>
                <c:pt idx="31">
                  <c:v>-0.21313315102134087</c:v>
                </c:pt>
                <c:pt idx="32">
                  <c:v>-0.38303025948704283</c:v>
                </c:pt>
                <c:pt idx="33">
                  <c:v>1.9257125182261647</c:v>
                </c:pt>
                <c:pt idx="34">
                  <c:v>1.165727987057102</c:v>
                </c:pt>
                <c:pt idx="35">
                  <c:v>-0.52324559713646379</c:v>
                </c:pt>
                <c:pt idx="36">
                  <c:v>-0.80541208278975029</c:v>
                </c:pt>
                <c:pt idx="37">
                  <c:v>-0.98806859944729808</c:v>
                </c:pt>
                <c:pt idx="38">
                  <c:v>-1.1293322422670482</c:v>
                </c:pt>
                <c:pt idx="39">
                  <c:v>-0.78966515740840815</c:v>
                </c:pt>
                <c:pt idx="40">
                  <c:v>-0.32180530834064147</c:v>
                </c:pt>
                <c:pt idx="41">
                  <c:v>-0.9570149467969189</c:v>
                </c:pt>
                <c:pt idx="42">
                  <c:v>0.33204347906643705</c:v>
                </c:pt>
                <c:pt idx="43">
                  <c:v>-0.57826874589570099</c:v>
                </c:pt>
                <c:pt idx="44">
                  <c:v>-0.65940566959331703</c:v>
                </c:pt>
                <c:pt idx="45">
                  <c:v>9.2131316125737564E-2</c:v>
                </c:pt>
                <c:pt idx="46">
                  <c:v>-0.44222954225554251</c:v>
                </c:pt>
                <c:pt idx="47">
                  <c:v>1.7333400949822124</c:v>
                </c:pt>
                <c:pt idx="48">
                  <c:v>-0.67896592224190555</c:v>
                </c:pt>
                <c:pt idx="49">
                  <c:v>2.1301160820263432</c:v>
                </c:pt>
                <c:pt idx="50">
                  <c:v>-1.1448541595458546</c:v>
                </c:pt>
                <c:pt idx="51">
                  <c:v>-1.1431136082733768</c:v>
                </c:pt>
                <c:pt idx="52">
                  <c:v>-1.1445514234193304</c:v>
                </c:pt>
                <c:pt idx="53">
                  <c:v>5.7987969000334351E-3</c:v>
                </c:pt>
                <c:pt idx="54">
                  <c:v>-0.2376815313687326</c:v>
                </c:pt>
                <c:pt idx="55">
                  <c:v>9.6374329199383504E-2</c:v>
                </c:pt>
                <c:pt idx="56">
                  <c:v>0.63144179769651565</c:v>
                </c:pt>
                <c:pt idx="57">
                  <c:v>-1.0179308206571842</c:v>
                </c:pt>
                <c:pt idx="58">
                  <c:v>-0.52599128772872483</c:v>
                </c:pt>
                <c:pt idx="59">
                  <c:v>0.9546789176730639</c:v>
                </c:pt>
                <c:pt idx="60">
                  <c:v>0.65166581866993578</c:v>
                </c:pt>
                <c:pt idx="61">
                  <c:v>1.7786420515901333</c:v>
                </c:pt>
                <c:pt idx="62">
                  <c:v>0.20195817942225786</c:v>
                </c:pt>
                <c:pt idx="63">
                  <c:v>-7.779516334287058E-2</c:v>
                </c:pt>
                <c:pt idx="64">
                  <c:v>0.13063142029097341</c:v>
                </c:pt>
                <c:pt idx="65">
                  <c:v>-0.30457737531874812</c:v>
                </c:pt>
                <c:pt idx="66">
                  <c:v>-0.61528181651568481</c:v>
                </c:pt>
                <c:pt idx="67">
                  <c:v>-1.1538688929925294</c:v>
                </c:pt>
                <c:pt idx="68">
                  <c:v>-1.1412838017729094</c:v>
                </c:pt>
                <c:pt idx="69">
                  <c:v>-0.23392532261968327</c:v>
                </c:pt>
                <c:pt idx="70">
                  <c:v>-1.1683686930605965</c:v>
                </c:pt>
                <c:pt idx="71">
                  <c:v>-0.25237295937119847</c:v>
                </c:pt>
                <c:pt idx="72">
                  <c:v>0.86878539069241256</c:v>
                </c:pt>
                <c:pt idx="73">
                  <c:v>0.29355908000885272</c:v>
                </c:pt>
                <c:pt idx="74">
                  <c:v>-0.1802904967761588</c:v>
                </c:pt>
                <c:pt idx="75">
                  <c:v>8.8939684631097041E-2</c:v>
                </c:pt>
                <c:pt idx="76">
                  <c:v>-0.11802678995887793</c:v>
                </c:pt>
                <c:pt idx="77">
                  <c:v>-8.237369940294953E-2</c:v>
                </c:pt>
                <c:pt idx="78">
                  <c:v>-6.4809458392258421E-2</c:v>
                </c:pt>
                <c:pt idx="79">
                  <c:v>-0.79381135034820194</c:v>
                </c:pt>
                <c:pt idx="80">
                  <c:v>-6.5041008928293245E-2</c:v>
                </c:pt>
                <c:pt idx="81">
                  <c:v>-0.60276817163408625</c:v>
                </c:pt>
                <c:pt idx="82">
                  <c:v>-0.83966029080964555</c:v>
                </c:pt>
                <c:pt idx="83">
                  <c:v>0.39649586953098231</c:v>
                </c:pt>
                <c:pt idx="84">
                  <c:v>-0.96494232136475355</c:v>
                </c:pt>
                <c:pt idx="85">
                  <c:v>-0.47218636043246165</c:v>
                </c:pt>
                <c:pt idx="86">
                  <c:v>0.48529359319783627</c:v>
                </c:pt>
                <c:pt idx="87">
                  <c:v>0.32443454712471875</c:v>
                </c:pt>
                <c:pt idx="88">
                  <c:v>0.15198987003049247</c:v>
                </c:pt>
                <c:pt idx="89">
                  <c:v>1.1518838754941636</c:v>
                </c:pt>
                <c:pt idx="90">
                  <c:v>2.240083536577004</c:v>
                </c:pt>
                <c:pt idx="91">
                  <c:v>-0.30108561754278462</c:v>
                </c:pt>
                <c:pt idx="92">
                  <c:v>0.89948541597085196</c:v>
                </c:pt>
                <c:pt idx="93">
                  <c:v>-0.60063558499570846</c:v>
                </c:pt>
                <c:pt idx="94">
                  <c:v>0.12144700398903922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8-4366-BE9F-DE310110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80006768"/>
        <c:axId val="779995608"/>
      </c:barChart>
      <c:catAx>
        <c:axId val="780006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79995608"/>
        <c:crosses val="autoZero"/>
        <c:auto val="1"/>
        <c:lblAlgn val="ctr"/>
        <c:lblOffset val="100"/>
        <c:noMultiLvlLbl val="0"/>
      </c:catAx>
      <c:valAx>
        <c:axId val="779995608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8000676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residuals(9PFAS/KS)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4B9-4779-B863-BCE587D3AB06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4B9-4779-B863-BCE587D3AB06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4B9-4779-B863-BCE587D3AB06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4B9-4779-B863-BCE587D3AB06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4B9-4779-B863-BCE587D3AB06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4B9-4779-B863-BCE587D3AB06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64B9-4779-B863-BCE587D3AB06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4B9-4779-B863-BCE587D3AB06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64B9-4779-B863-BCE587D3AB06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4B9-4779-B863-BCE587D3AB06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64B9-4779-B863-BCE587D3AB06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4B9-4779-B863-BCE587D3AB06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64B9-4779-B863-BCE587D3AB06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4B9-4779-B863-BCE587D3AB06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64B9-4779-B863-BCE587D3AB06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4B9-4779-B863-BCE587D3AB06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64B9-4779-B863-BCE587D3AB06}"/>
              </c:ext>
            </c:extLst>
          </c:dPt>
          <c:dPt>
            <c:idx val="1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4B9-4779-B863-BCE587D3AB06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64B9-4779-B863-BCE587D3AB06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4B9-4779-B863-BCE587D3AB06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64B9-4779-B863-BCE587D3AB06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4B9-4779-B863-BCE587D3AB06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64B9-4779-B863-BCE587D3AB06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4B9-4779-B863-BCE587D3AB06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64B9-4779-B863-BCE587D3AB06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64B9-4779-B863-BCE587D3AB06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64B9-4779-B863-BCE587D3AB06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64B9-4779-B863-BCE587D3AB06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64B9-4779-B863-BCE587D3AB06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64B9-4779-B863-BCE587D3AB06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64B9-4779-B863-BCE587D3AB06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64B9-4779-B863-BCE587D3AB06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64B9-4779-B863-BCE587D3AB06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64B9-4779-B863-BCE587D3AB06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64B9-4779-B863-BCE587D3AB06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64B9-4779-B863-BCE587D3AB06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64B9-4779-B863-BCE587D3AB06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64B9-4779-B863-BCE587D3AB06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64B9-4779-B863-BCE587D3AB06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64B9-4779-B863-BCE587D3AB06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64B9-4779-B863-BCE587D3AB06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64B9-4779-B863-BCE587D3AB06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64B9-4779-B863-BCE587D3AB06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64B9-4779-B863-BCE587D3AB06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64B9-4779-B863-BCE587D3AB06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64B9-4779-B863-BCE587D3AB06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64B9-4779-B863-BCE587D3AB06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64B9-4779-B863-BCE587D3AB06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64B9-4779-B863-BCE587D3AB06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64B9-4779-B863-BCE587D3AB06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64B9-4779-B863-BCE587D3AB06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64B9-4779-B863-BCE587D3AB06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64B9-4779-B863-BCE587D3AB06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64B9-4779-B863-BCE587D3AB06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64B9-4779-B863-BCE587D3AB06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64B9-4779-B863-BCE587D3AB06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64B9-4779-B863-BCE587D3AB06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64B9-4779-B863-BCE587D3AB06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64B9-4779-B863-BCE587D3AB06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64B9-4779-B863-BCE587D3AB06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64B9-4779-B863-BCE587D3AB06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64B9-4779-B863-BCE587D3AB06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64B9-4779-B863-BCE587D3AB06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64B9-4779-B863-BCE587D3AB06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64B9-4779-B863-BCE587D3AB06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64B9-4779-B863-BCE587D3AB06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64B9-4779-B863-BCE587D3AB06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64B9-4779-B863-BCE587D3AB06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64B9-4779-B863-BCE587D3AB06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64B9-4779-B863-BCE587D3AB06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64B9-4779-B863-BCE587D3AB06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64B9-4779-B863-BCE587D3AB06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64B9-4779-B863-BCE587D3AB06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64B9-4779-B863-BCE587D3AB06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64B9-4779-B863-BCE587D3AB06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64B9-4779-B863-BCE587D3AB06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64B9-4779-B863-BCE587D3AB06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64B9-4779-B863-BCE587D3AB06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64B9-4779-B863-BCE587D3AB06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64B9-4779-B863-BCE587D3AB06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64B9-4779-B863-BCE587D3AB06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64B9-4779-B863-BCE587D3AB06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64B9-4779-B863-BCE587D3AB06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64B9-4779-B863-BCE587D3AB06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64B9-4779-B863-BCE587D3AB06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64B9-4779-B863-BCE587D3AB06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64B9-4779-B863-BCE587D3AB06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64B9-4779-B863-BCE587D3AB06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64B9-4779-B863-BCE587D3AB06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64B9-4779-B863-BCE587D3AB06}"/>
              </c:ext>
            </c:extLst>
          </c:dPt>
          <c:dPt>
            <c:idx val="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64B9-4779-B863-BCE587D3AB06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64B9-4779-B863-BCE587D3AB06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64B9-4779-B863-BCE587D3AB06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64B9-4779-B863-BCE587D3AB06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64B9-4779-B863-BCE587D3AB0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4B9-4779-B863-BCE587D3AB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4B9-4779-B863-BCE587D3AB0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4B9-4779-B863-BCE587D3AB0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4B9-4779-B863-BCE587D3AB0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4B9-4779-B863-BCE587D3AB0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4B9-4779-B863-BCE587D3AB0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4B9-4779-B863-BCE587D3AB0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4B9-4779-B863-BCE587D3AB0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4B9-4779-B863-BCE587D3AB0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4B9-4779-B863-BCE587D3AB0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4B9-4779-B863-BCE587D3AB0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4B9-4779-B863-BCE587D3AB0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4B9-4779-B863-BCE587D3AB0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4B9-4779-B863-BCE587D3AB0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4B9-4779-B863-BCE587D3AB0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4B9-4779-B863-BCE587D3AB0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4B9-4779-B863-BCE587D3AB0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64B9-4779-B863-BCE587D3AB0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64B9-4779-B863-BCE587D3AB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64B9-4779-B863-BCE587D3AB0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64B9-4779-B863-BCE587D3AB0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64B9-4779-B863-BCE587D3AB0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Obs23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64B9-4779-B863-BCE587D3AB0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64B9-4779-B863-BCE587D3AB0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64B9-4779-B863-BCE587D3AB0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64B9-4779-B863-BCE587D3AB0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64B9-4779-B863-BCE587D3AB0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64B9-4779-B863-BCE587D3AB0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64B9-4779-B863-BCE587D3AB0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64B9-4779-B863-BCE587D3AB0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4B9-4779-B863-BCE587D3AB0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64B9-4779-B863-BCE587D3AB0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64B9-4779-B863-BCE587D3AB06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64B9-4779-B863-BCE587D3AB0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64B9-4779-B863-BCE587D3AB0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64B9-4779-B863-BCE587D3AB0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64B9-4779-B863-BCE587D3AB0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64B9-4779-B863-BCE587D3AB0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64B9-4779-B863-BCE587D3AB06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64B9-4779-B863-BCE587D3AB0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64B9-4779-B863-BCE587D3AB0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64B9-4779-B863-BCE587D3AB0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64B9-4779-B863-BCE587D3AB06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64B9-4779-B863-BCE587D3AB0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64B9-4779-B863-BCE587D3AB06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64B9-4779-B863-BCE587D3AB0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64B9-4779-B863-BCE587D3AB0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64B9-4779-B863-BCE587D3AB0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64B9-4779-B863-BCE587D3AB06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64B9-4779-B863-BCE587D3AB0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64B9-4779-B863-BCE587D3AB06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64B9-4779-B863-BCE587D3AB06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64B9-4779-B863-BCE587D3AB06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64B9-4779-B863-BCE587D3AB06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64B9-4779-B863-BCE587D3AB06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64B9-4779-B863-BCE587D3AB06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64B9-4779-B863-BCE587D3AB0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64B9-4779-B863-BCE587D3AB06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64B9-4779-B863-BCE587D3AB06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64B9-4779-B863-BCE587D3AB06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64B9-4779-B863-BCE587D3AB06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64B9-4779-B863-BCE587D3AB06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64B9-4779-B863-BCE587D3AB06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64B9-4779-B863-BCE587D3AB06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64B9-4779-B863-BCE587D3AB06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64B9-4779-B863-BCE587D3AB06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64B9-4779-B863-BCE587D3AB06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64B9-4779-B863-BCE587D3AB06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64B9-4779-B863-BCE587D3AB06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64B9-4779-B863-BCE587D3AB06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64B9-4779-B863-BCE587D3AB06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64B9-4779-B863-BCE587D3AB06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64B9-4779-B863-BCE587D3AB06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64B9-4779-B863-BCE587D3AB06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64B9-4779-B863-BCE587D3AB06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64B9-4779-B863-BCE587D3AB06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64B9-4779-B863-BCE587D3AB06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64B9-4779-B863-BCE587D3AB06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64B9-4779-B863-BCE587D3AB06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64B9-4779-B863-BCE587D3AB06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64B9-4779-B863-BCE587D3AB06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64B9-4779-B863-BCE587D3AB06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64B9-4779-B863-BCE587D3AB06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64B9-4779-B863-BCE587D3AB06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64B9-4779-B863-BCE587D3AB06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64B9-4779-B863-BCE587D3AB06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64B9-4779-B863-BCE587D3AB06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64B9-4779-B863-BCE587D3AB06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64B9-4779-B863-BCE587D3AB06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64B9-4779-B863-BCE587D3AB06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64B9-4779-B863-BCE587D3AB06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64B9-4779-B863-BCE587D3AB06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64B9-4779-B863-BCE587D3AB06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64B9-4779-B863-BCE587D3AB06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64B9-4779-B863-BCE587D3AB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'9PFASdKS mot degN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'9PFASdKS mot degN 19.01.'!$H$261:$H$355</c:f>
              <c:numCache>
                <c:formatCode>0.000</c:formatCode>
                <c:ptCount val="95"/>
                <c:pt idx="0">
                  <c:v>-0.45311222194447526</c:v>
                </c:pt>
                <c:pt idx="1">
                  <c:v>-0.56900874564767057</c:v>
                </c:pt>
                <c:pt idx="2">
                  <c:v>-0.73696206354596872</c:v>
                </c:pt>
                <c:pt idx="3">
                  <c:v>-0.41324581822042539</c:v>
                </c:pt>
                <c:pt idx="4">
                  <c:v>-0.85771104751415828</c:v>
                </c:pt>
                <c:pt idx="5">
                  <c:v>-0.98153280178683711</c:v>
                </c:pt>
                <c:pt idx="6">
                  <c:v>0.24401936613889605</c:v>
                </c:pt>
                <c:pt idx="7">
                  <c:v>1.6217665196471482</c:v>
                </c:pt>
                <c:pt idx="8">
                  <c:v>1.6840023872108931</c:v>
                </c:pt>
                <c:pt idx="9">
                  <c:v>-0.57165803717389319</c:v>
                </c:pt>
                <c:pt idx="10">
                  <c:v>-0.85465227846067893</c:v>
                </c:pt>
                <c:pt idx="11">
                  <c:v>-1.1423920210005127</c:v>
                </c:pt>
                <c:pt idx="12">
                  <c:v>-0.95738381943344131</c:v>
                </c:pt>
                <c:pt idx="13">
                  <c:v>0.41359922228156587</c:v>
                </c:pt>
                <c:pt idx="14">
                  <c:v>1.1751311140597855E-2</c:v>
                </c:pt>
                <c:pt idx="15">
                  <c:v>0.27159089545069709</c:v>
                </c:pt>
                <c:pt idx="16">
                  <c:v>2.7115075229063303</c:v>
                </c:pt>
                <c:pt idx="17">
                  <c:v>2.1805148169473809</c:v>
                </c:pt>
                <c:pt idx="18">
                  <c:v>0.2192906246112955</c:v>
                </c:pt>
                <c:pt idx="19">
                  <c:v>-1.1529242262552335</c:v>
                </c:pt>
                <c:pt idx="20">
                  <c:v>-0.78373684971969226</c:v>
                </c:pt>
                <c:pt idx="21">
                  <c:v>-8.6908281393847486E-2</c:v>
                </c:pt>
                <c:pt idx="22">
                  <c:v>3.1905656906245325</c:v>
                </c:pt>
                <c:pt idx="23">
                  <c:v>3.2841990693392478</c:v>
                </c:pt>
                <c:pt idx="24">
                  <c:v>-1.1545710640865081</c:v>
                </c:pt>
                <c:pt idx="25">
                  <c:v>0.3516352440163209</c:v>
                </c:pt>
                <c:pt idx="26">
                  <c:v>0.73954037337408951</c:v>
                </c:pt>
                <c:pt idx="27">
                  <c:v>1.0174102491088359</c:v>
                </c:pt>
                <c:pt idx="28">
                  <c:v>4.7529431579925389E-2</c:v>
                </c:pt>
                <c:pt idx="29">
                  <c:v>-1.0590354776569844</c:v>
                </c:pt>
                <c:pt idx="30">
                  <c:v>-0.75362391745525426</c:v>
                </c:pt>
                <c:pt idx="31">
                  <c:v>-0.21589865302764291</c:v>
                </c:pt>
                <c:pt idx="32">
                  <c:v>-0.38714620461321014</c:v>
                </c:pt>
                <c:pt idx="33">
                  <c:v>1.9827240062019935</c:v>
                </c:pt>
                <c:pt idx="34">
                  <c:v>1.1839809181975958</c:v>
                </c:pt>
                <c:pt idx="35">
                  <c:v>-0.52842946214006947</c:v>
                </c:pt>
                <c:pt idx="36">
                  <c:v>-0.81455383387392855</c:v>
                </c:pt>
                <c:pt idx="37">
                  <c:v>-1.0025087132096377</c:v>
                </c:pt>
                <c:pt idx="38">
                  <c:v>-1.1482612410666799</c:v>
                </c:pt>
                <c:pt idx="39">
                  <c:v>-0.79984075929649923</c:v>
                </c:pt>
                <c:pt idx="40">
                  <c:v>-0.32503960675357979</c:v>
                </c:pt>
                <c:pt idx="41">
                  <c:v>-0.97122750527069579</c:v>
                </c:pt>
                <c:pt idx="42">
                  <c:v>0.33564562895348815</c:v>
                </c:pt>
                <c:pt idx="43">
                  <c:v>-0.58591417931528167</c:v>
                </c:pt>
                <c:pt idx="44">
                  <c:v>-0.66638258977022236</c:v>
                </c:pt>
                <c:pt idx="45">
                  <c:v>9.2636585324253617E-2</c:v>
                </c:pt>
                <c:pt idx="46">
                  <c:v>-0.44509872746006995</c:v>
                </c:pt>
                <c:pt idx="47">
                  <c:v>1.7719592877235224</c:v>
                </c:pt>
                <c:pt idx="48">
                  <c:v>-0.68450641174139903</c:v>
                </c:pt>
                <c:pt idx="49">
                  <c:v>2.1981947769397929</c:v>
                </c:pt>
                <c:pt idx="50">
                  <c:v>-1.1592359343449405</c:v>
                </c:pt>
                <c:pt idx="51">
                  <c:v>-1.1573017554976193</c:v>
                </c:pt>
                <c:pt idx="52">
                  <c:v>-1.1588866193714924</c:v>
                </c:pt>
                <c:pt idx="53">
                  <c:v>5.8290400294136423E-3</c:v>
                </c:pt>
                <c:pt idx="54">
                  <c:v>-0.23899798523707308</c:v>
                </c:pt>
                <c:pt idx="55">
                  <c:v>9.6883513784381078E-2</c:v>
                </c:pt>
                <c:pt idx="56">
                  <c:v>0.6361142982212098</c:v>
                </c:pt>
                <c:pt idx="57">
                  <c:v>-1.0290723655052976</c:v>
                </c:pt>
                <c:pt idx="58">
                  <c:v>-0.52973358075048849</c:v>
                </c:pt>
                <c:pt idx="59">
                  <c:v>0.96443372154596696</c:v>
                </c:pt>
                <c:pt idx="60">
                  <c:v>0.65656475683471849</c:v>
                </c:pt>
                <c:pt idx="61">
                  <c:v>1.8194604968667731</c:v>
                </c:pt>
                <c:pt idx="62">
                  <c:v>0.20312106149063044</c:v>
                </c:pt>
                <c:pt idx="63">
                  <c:v>-7.8236113112305813E-2</c:v>
                </c:pt>
                <c:pt idx="64">
                  <c:v>0.13136080056250873</c:v>
                </c:pt>
                <c:pt idx="65">
                  <c:v>-0.30640826905531354</c:v>
                </c:pt>
                <c:pt idx="66">
                  <c:v>-0.62175215182356203</c:v>
                </c:pt>
                <c:pt idx="67">
                  <c:v>-1.1721622636488043</c:v>
                </c:pt>
                <c:pt idx="68">
                  <c:v>-1.1580049259996386</c:v>
                </c:pt>
                <c:pt idx="69">
                  <c:v>-0.23988225660562368</c:v>
                </c:pt>
                <c:pt idx="70">
                  <c:v>-1.2036829058680121</c:v>
                </c:pt>
                <c:pt idx="71">
                  <c:v>-0.25533241793000305</c:v>
                </c:pt>
                <c:pt idx="72">
                  <c:v>0.89081064447686031</c:v>
                </c:pt>
                <c:pt idx="73">
                  <c:v>0.29938018531554778</c:v>
                </c:pt>
                <c:pt idx="74">
                  <c:v>-0.18349126892612974</c:v>
                </c:pt>
                <c:pt idx="75">
                  <c:v>8.9890861147736256E-2</c:v>
                </c:pt>
                <c:pt idx="76">
                  <c:v>-0.11948976691757777</c:v>
                </c:pt>
                <c:pt idx="77">
                  <c:v>-8.3534868880679597E-2</c:v>
                </c:pt>
                <c:pt idx="78">
                  <c:v>-6.5713978132261555E-2</c:v>
                </c:pt>
                <c:pt idx="79">
                  <c:v>-0.81888830399203849</c:v>
                </c:pt>
                <c:pt idx="80">
                  <c:v>-6.6832589750010399E-2</c:v>
                </c:pt>
                <c:pt idx="81">
                  <c:v>-0.6201198759949561</c:v>
                </c:pt>
                <c:pt idx="82">
                  <c:v>-0.86573956930478624</c:v>
                </c:pt>
                <c:pt idx="83">
                  <c:v>0.40285368975838759</c:v>
                </c:pt>
                <c:pt idx="84">
                  <c:v>-0.99532583724627643</c:v>
                </c:pt>
                <c:pt idx="85">
                  <c:v>-0.48127148404999287</c:v>
                </c:pt>
                <c:pt idx="86">
                  <c:v>0.49483905121353339</c:v>
                </c:pt>
                <c:pt idx="87">
                  <c:v>0.32918385432172254</c:v>
                </c:pt>
                <c:pt idx="88">
                  <c:v>0.1536268226792438</c:v>
                </c:pt>
                <c:pt idx="89">
                  <c:v>1.2181508276730997</c:v>
                </c:pt>
                <c:pt idx="90">
                  <c:v>2.4196837653648675</c:v>
                </c:pt>
                <c:pt idx="91">
                  <c:v>-0.31649914847488081</c:v>
                </c:pt>
                <c:pt idx="92">
                  <c:v>0.95050518096932923</c:v>
                </c:pt>
                <c:pt idx="93">
                  <c:v>-0.63265327276106087</c:v>
                </c:pt>
                <c:pt idx="94">
                  <c:v>0.12788368227688596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9-4779-B863-BCE587D3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779991288"/>
        <c:axId val="779985888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64B9-4779-B863-BCE587D3AB0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64B9-4779-B863-BCE587D3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986968"/>
        <c:axId val="779993448"/>
      </c:scatterChart>
      <c:catAx>
        <c:axId val="779991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79985888"/>
        <c:crosses val="autoZero"/>
        <c:auto val="1"/>
        <c:lblAlgn val="ctr"/>
        <c:lblOffset val="100"/>
        <c:noMultiLvlLbl val="0"/>
      </c:catAx>
      <c:valAx>
        <c:axId val="779985888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79991288"/>
        <c:crosses val="autoZero"/>
        <c:crossBetween val="between"/>
      </c:valAx>
      <c:valAx>
        <c:axId val="779993448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779986968"/>
        <c:crosses val="max"/>
        <c:crossBetween val="midCat"/>
      </c:valAx>
      <c:valAx>
        <c:axId val="779986968"/>
        <c:scaling>
          <c:orientation val="minMax"/>
          <c:max val="4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77999344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distances(9PFAS/KS) - Threshold = 0,043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253-4740-9F7A-B11DA756C820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253-4740-9F7A-B11DA756C820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253-4740-9F7A-B11DA756C820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253-4740-9F7A-B11DA756C820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253-4740-9F7A-B11DA756C820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253-4740-9F7A-B11DA756C820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5253-4740-9F7A-B11DA756C820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253-4740-9F7A-B11DA756C820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5253-4740-9F7A-B11DA756C820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253-4740-9F7A-B11DA756C820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5253-4740-9F7A-B11DA756C820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253-4740-9F7A-B11DA756C820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5253-4740-9F7A-B11DA756C820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253-4740-9F7A-B11DA756C820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5253-4740-9F7A-B11DA756C820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253-4740-9F7A-B11DA756C820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5253-4740-9F7A-B11DA756C820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253-4740-9F7A-B11DA756C820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5253-4740-9F7A-B11DA756C820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253-4740-9F7A-B11DA756C820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5253-4740-9F7A-B11DA756C820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253-4740-9F7A-B11DA756C820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5253-4740-9F7A-B11DA756C820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5253-4740-9F7A-B11DA756C820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5253-4740-9F7A-B11DA756C820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5253-4740-9F7A-B11DA756C820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5253-4740-9F7A-B11DA756C820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5253-4740-9F7A-B11DA756C820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5253-4740-9F7A-B11DA756C820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5253-4740-9F7A-B11DA756C820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5253-4740-9F7A-B11DA756C820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5253-4740-9F7A-B11DA756C820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5253-4740-9F7A-B11DA756C820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5253-4740-9F7A-B11DA756C820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5253-4740-9F7A-B11DA756C820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5253-4740-9F7A-B11DA756C820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5253-4740-9F7A-B11DA756C820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5253-4740-9F7A-B11DA756C820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5253-4740-9F7A-B11DA756C820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5253-4740-9F7A-B11DA756C820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5253-4740-9F7A-B11DA756C820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5253-4740-9F7A-B11DA756C820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5253-4740-9F7A-B11DA756C820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5253-4740-9F7A-B11DA756C820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5253-4740-9F7A-B11DA756C820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5253-4740-9F7A-B11DA756C820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5253-4740-9F7A-B11DA756C820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5253-4740-9F7A-B11DA756C820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5253-4740-9F7A-B11DA756C820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5253-4740-9F7A-B11DA756C820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5253-4740-9F7A-B11DA756C820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5253-4740-9F7A-B11DA756C820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5253-4740-9F7A-B11DA756C820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5253-4740-9F7A-B11DA756C820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5253-4740-9F7A-B11DA756C820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5253-4740-9F7A-B11DA756C820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5253-4740-9F7A-B11DA756C820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5253-4740-9F7A-B11DA756C820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5253-4740-9F7A-B11DA756C820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5253-4740-9F7A-B11DA756C820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5253-4740-9F7A-B11DA756C820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5253-4740-9F7A-B11DA756C820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5253-4740-9F7A-B11DA756C820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5253-4740-9F7A-B11DA756C820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5253-4740-9F7A-B11DA756C820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5253-4740-9F7A-B11DA756C820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5253-4740-9F7A-B11DA756C820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5253-4740-9F7A-B11DA756C820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5253-4740-9F7A-B11DA756C820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5253-4740-9F7A-B11DA756C820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5253-4740-9F7A-B11DA756C820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5253-4740-9F7A-B11DA756C820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5253-4740-9F7A-B11DA756C820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5253-4740-9F7A-B11DA756C820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5253-4740-9F7A-B11DA756C820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5253-4740-9F7A-B11DA756C820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5253-4740-9F7A-B11DA756C820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5253-4740-9F7A-B11DA756C820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5253-4740-9F7A-B11DA756C820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5253-4740-9F7A-B11DA756C820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5253-4740-9F7A-B11DA756C820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5253-4740-9F7A-B11DA756C820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5253-4740-9F7A-B11DA756C820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5253-4740-9F7A-B11DA756C820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5253-4740-9F7A-B11DA756C820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5253-4740-9F7A-B11DA756C820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5253-4740-9F7A-B11DA756C820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5253-4740-9F7A-B11DA756C820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5253-4740-9F7A-B11DA756C820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5253-4740-9F7A-B11DA756C820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5253-4740-9F7A-B11DA756C820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5253-4740-9F7A-B11DA756C820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5253-4740-9F7A-B11DA756C820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5253-4740-9F7A-B11DA756C820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5253-4740-9F7A-B11DA756C82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253-4740-9F7A-B11DA756C82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253-4740-9F7A-B11DA756C82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253-4740-9F7A-B11DA756C82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5253-4740-9F7A-B11DA756C82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253-4740-9F7A-B11DA756C82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253-4740-9F7A-B11DA756C82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253-4740-9F7A-B11DA756C82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253-4740-9F7A-B11DA756C82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253-4740-9F7A-B11DA756C82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5253-4740-9F7A-B11DA756C82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253-4740-9F7A-B11DA756C82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253-4740-9F7A-B11DA756C82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253-4740-9F7A-B11DA756C82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253-4740-9F7A-B11DA756C82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253-4740-9F7A-B11DA756C82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253-4740-9F7A-B11DA756C82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5253-4740-9F7A-B11DA756C82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5253-4740-9F7A-B11DA756C82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5253-4740-9F7A-B11DA756C82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5253-4740-9F7A-B11DA756C82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5253-4740-9F7A-B11DA756C82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5253-4740-9F7A-B11DA756C82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Obs23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5253-4740-9F7A-B11DA756C82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5253-4740-9F7A-B11DA756C82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5253-4740-9F7A-B11DA756C82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5253-4740-9F7A-B11DA756C82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5253-4740-9F7A-B11DA756C82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5253-4740-9F7A-B11DA756C82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5253-4740-9F7A-B11DA756C82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5253-4740-9F7A-B11DA756C820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253-4740-9F7A-B11DA756C820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5253-4740-9F7A-B11DA756C82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5253-4740-9F7A-B11DA756C820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253-4740-9F7A-B11DA756C820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5253-4740-9F7A-B11DA756C820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253-4740-9F7A-B11DA756C820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5253-4740-9F7A-B11DA756C820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253-4740-9F7A-B11DA756C82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5253-4740-9F7A-B11DA756C820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5253-4740-9F7A-B11DA756C820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253-4740-9F7A-B11DA756C820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5253-4740-9F7A-B11DA756C820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5253-4740-9F7A-B11DA756C820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253-4740-9F7A-B11DA756C820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5253-4740-9F7A-B11DA756C820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5253-4740-9F7A-B11DA756C820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5253-4740-9F7A-B11DA756C820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5253-4740-9F7A-B11DA756C820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5253-4740-9F7A-B11DA756C820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5253-4740-9F7A-B11DA756C820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5253-4740-9F7A-B11DA756C820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5253-4740-9F7A-B11DA756C820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5253-4740-9F7A-B11DA756C820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5253-4740-9F7A-B11DA756C820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5253-4740-9F7A-B11DA756C820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5253-4740-9F7A-B11DA756C820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5253-4740-9F7A-B11DA756C820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5253-4740-9F7A-B11DA756C820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5253-4740-9F7A-B11DA756C820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5253-4740-9F7A-B11DA756C820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5253-4740-9F7A-B11DA756C820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5253-4740-9F7A-B11DA756C820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5253-4740-9F7A-B11DA756C820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5253-4740-9F7A-B11DA756C820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5253-4740-9F7A-B11DA756C820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5253-4740-9F7A-B11DA756C820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5253-4740-9F7A-B11DA756C820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5253-4740-9F7A-B11DA756C820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5253-4740-9F7A-B11DA756C820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5253-4740-9F7A-B11DA756C820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5253-4740-9F7A-B11DA756C820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5253-4740-9F7A-B11DA756C820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5253-4740-9F7A-B11DA756C820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5253-4740-9F7A-B11DA756C820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5253-4740-9F7A-B11DA756C820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5253-4740-9F7A-B11DA756C820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5253-4740-9F7A-B11DA756C820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5253-4740-9F7A-B11DA756C820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5253-4740-9F7A-B11DA756C820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5253-4740-9F7A-B11DA756C820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5253-4740-9F7A-B11DA756C820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5253-4740-9F7A-B11DA756C820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5253-4740-9F7A-B11DA756C820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5253-4740-9F7A-B11DA756C820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5253-4740-9F7A-B11DA756C820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5253-4740-9F7A-B11DA756C820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5253-4740-9F7A-B11DA756C820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5253-4740-9F7A-B11DA756C820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5253-4740-9F7A-B11DA756C820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5253-4740-9F7A-B11DA756C820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5253-4740-9F7A-B11DA756C820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5253-4740-9F7A-B11DA756C820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5253-4740-9F7A-B11DA756C820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5253-4740-9F7A-B11DA756C820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5253-4740-9F7A-B11DA756C8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'9PFASdKS mot degN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'9PFASdKS mot degN 19.01.'!$K$261:$K$355</c:f>
              <c:numCache>
                <c:formatCode>0.000</c:formatCode>
                <c:ptCount val="95"/>
                <c:pt idx="0">
                  <c:v>2.6479506523918441E-3</c:v>
                </c:pt>
                <c:pt idx="1">
                  <c:v>3.858873519462598E-3</c:v>
                </c:pt>
                <c:pt idx="2">
                  <c:v>5.3092212476890267E-3</c:v>
                </c:pt>
                <c:pt idx="3">
                  <c:v>2.5259366975707667E-3</c:v>
                </c:pt>
                <c:pt idx="4">
                  <c:v>1.102873030334321E-2</c:v>
                </c:pt>
                <c:pt idx="5">
                  <c:v>1.4212251495927796E-2</c:v>
                </c:pt>
                <c:pt idx="6">
                  <c:v>1.0422171578465544E-3</c:v>
                </c:pt>
                <c:pt idx="7">
                  <c:v>4.5191761878051309E-2</c:v>
                </c:pt>
                <c:pt idx="8">
                  <c:v>4.9226207957828255E-2</c:v>
                </c:pt>
                <c:pt idx="9">
                  <c:v>5.5130017556357545E-3</c:v>
                </c:pt>
                <c:pt idx="10">
                  <c:v>1.0835982513996313E-2</c:v>
                </c:pt>
                <c:pt idx="11">
                  <c:v>1.884982463838536E-2</c:v>
                </c:pt>
                <c:pt idx="12">
                  <c:v>1.3714886895190575E-2</c:v>
                </c:pt>
                <c:pt idx="13">
                  <c:v>3.6723915110196455E-3</c:v>
                </c:pt>
                <c:pt idx="14">
                  <c:v>3.0085074288841731E-6</c:v>
                </c:pt>
                <c:pt idx="15">
                  <c:v>1.3639916677463293E-3</c:v>
                </c:pt>
                <c:pt idx="16">
                  <c:v>0.11266428028464853</c:v>
                </c:pt>
                <c:pt idx="17">
                  <c:v>8.5101894153117599E-2</c:v>
                </c:pt>
                <c:pt idx="18">
                  <c:v>2.69257598112445E-4</c:v>
                </c:pt>
                <c:pt idx="19">
                  <c:v>7.265580979702751E-3</c:v>
                </c:pt>
                <c:pt idx="20">
                  <c:v>3.3837225051594876E-3</c:v>
                </c:pt>
                <c:pt idx="21">
                  <c:v>4.1532928991172334E-5</c:v>
                </c:pt>
                <c:pt idx="22">
                  <c:v>5.0140348337439515E-2</c:v>
                </c:pt>
                <c:pt idx="23">
                  <c:v>5.2365786737605877E-2</c:v>
                </c:pt>
                <c:pt idx="24">
                  <c:v>7.0753514022100436E-3</c:v>
                </c:pt>
                <c:pt idx="25">
                  <c:v>6.8784873935467353E-4</c:v>
                </c:pt>
                <c:pt idx="26">
                  <c:v>2.9813450349628129E-3</c:v>
                </c:pt>
                <c:pt idx="27">
                  <c:v>6.1645987524630358E-3</c:v>
                </c:pt>
                <c:pt idx="28">
                  <c:v>1.3806643153924308E-5</c:v>
                </c:pt>
                <c:pt idx="29">
                  <c:v>6.978226988050183E-3</c:v>
                </c:pt>
                <c:pt idx="30">
                  <c:v>5.3371846135848279E-3</c:v>
                </c:pt>
                <c:pt idx="31">
                  <c:v>4.211940734424681E-4</c:v>
                </c:pt>
                <c:pt idx="32">
                  <c:v>1.147824240684447E-3</c:v>
                </c:pt>
                <c:pt idx="33">
                  <c:v>2.6400581734073843E-2</c:v>
                </c:pt>
                <c:pt idx="34">
                  <c:v>9.3473653512722056E-3</c:v>
                </c:pt>
                <c:pt idx="35">
                  <c:v>1.9242619101759899E-3</c:v>
                </c:pt>
                <c:pt idx="36">
                  <c:v>4.3486595426615237E-3</c:v>
                </c:pt>
                <c:pt idx="37">
                  <c:v>7.2642177154718292E-3</c:v>
                </c:pt>
                <c:pt idx="38">
                  <c:v>9.7953034619269359E-3</c:v>
                </c:pt>
                <c:pt idx="39">
                  <c:v>4.7164185346510049E-3</c:v>
                </c:pt>
                <c:pt idx="40">
                  <c:v>7.857283633352566E-4</c:v>
                </c:pt>
                <c:pt idx="41">
                  <c:v>7.0843348510749886E-3</c:v>
                </c:pt>
                <c:pt idx="42">
                  <c:v>8.7993936658666916E-4</c:v>
                </c:pt>
                <c:pt idx="43">
                  <c:v>2.8645692908856736E-3</c:v>
                </c:pt>
                <c:pt idx="44">
                  <c:v>3.0075735820855919E-3</c:v>
                </c:pt>
                <c:pt idx="45">
                  <c:v>4.6710220041662285E-5</c:v>
                </c:pt>
                <c:pt idx="46">
                  <c:v>1.0741736957184504E-3</c:v>
                </c:pt>
                <c:pt idx="47">
                  <c:v>1.6550328784813925E-2</c:v>
                </c:pt>
                <c:pt idx="48">
                  <c:v>2.5825019755855595E-3</c:v>
                </c:pt>
                <c:pt idx="49">
                  <c:v>2.6679041790788213E-2</c:v>
                </c:pt>
                <c:pt idx="50">
                  <c:v>7.1361404096355599E-3</c:v>
                </c:pt>
                <c:pt idx="51">
                  <c:v>7.0297768927168429E-3</c:v>
                </c:pt>
                <c:pt idx="52">
                  <c:v>7.1101492078730249E-3</c:v>
                </c:pt>
                <c:pt idx="53">
                  <c:v>1.8119905650459364E-7</c:v>
                </c:pt>
                <c:pt idx="54">
                  <c:v>3.0484733139200435E-4</c:v>
                </c:pt>
                <c:pt idx="55">
                  <c:v>5.0133015076729886E-5</c:v>
                </c:pt>
                <c:pt idx="56">
                  <c:v>2.1484733610812926E-3</c:v>
                </c:pt>
                <c:pt idx="57">
                  <c:v>5.5952865018050676E-3</c:v>
                </c:pt>
                <c:pt idx="58">
                  <c:v>1.5453976842966504E-3</c:v>
                </c:pt>
                <c:pt idx="59">
                  <c:v>4.9053637147244327E-3</c:v>
                </c:pt>
                <c:pt idx="60">
                  <c:v>2.282905108118551E-3</c:v>
                </c:pt>
                <c:pt idx="61">
                  <c:v>1.704083161503183E-2</c:v>
                </c:pt>
                <c:pt idx="62">
                  <c:v>2.2648684148352641E-4</c:v>
                </c:pt>
                <c:pt idx="63">
                  <c:v>3.3917498382374528E-5</c:v>
                </c:pt>
                <c:pt idx="64">
                  <c:v>9.4365046151815492E-5</c:v>
                </c:pt>
                <c:pt idx="65">
                  <c:v>5.1364368806948294E-4</c:v>
                </c:pt>
                <c:pt idx="66">
                  <c:v>2.6665482052284912E-3</c:v>
                </c:pt>
                <c:pt idx="67">
                  <c:v>9.3956730179085776E-3</c:v>
                </c:pt>
                <c:pt idx="68">
                  <c:v>8.5021916029296551E-3</c:v>
                </c:pt>
                <c:pt idx="69">
                  <c:v>8.6606126962592283E-4</c:v>
                </c:pt>
                <c:pt idx="70">
                  <c:v>1.9620995615259242E-2</c:v>
                </c:pt>
                <c:pt idx="71">
                  <c:v>5.4584284905200063E-4</c:v>
                </c:pt>
                <c:pt idx="72">
                  <c:v>1.0307921694517126E-2</c:v>
                </c:pt>
                <c:pt idx="73">
                  <c:v>1.0982607577466055E-3</c:v>
                </c:pt>
                <c:pt idx="74">
                  <c:v>3.838762712552881E-4</c:v>
                </c:pt>
                <c:pt idx="75">
                  <c:v>6.4820320202668707E-5</c:v>
                </c:pt>
                <c:pt idx="76">
                  <c:v>1.2622263523320585E-4</c:v>
                </c:pt>
                <c:pt idx="77">
                  <c:v>6.7641646629101946E-5</c:v>
                </c:pt>
                <c:pt idx="78">
                  <c:v>4.1595974463384392E-5</c:v>
                </c:pt>
                <c:pt idx="79">
                  <c:v>1.092311150981822E-2</c:v>
                </c:pt>
                <c:pt idx="80">
                  <c:v>7.230802967120439E-5</c:v>
                </c:pt>
                <c:pt idx="81">
                  <c:v>6.0524630738580483E-3</c:v>
                </c:pt>
                <c:pt idx="82">
                  <c:v>1.1859996200966821E-2</c:v>
                </c:pt>
                <c:pt idx="83">
                  <c:v>1.6575519684809371E-3</c:v>
                </c:pt>
                <c:pt idx="84">
                  <c:v>1.5229960732486341E-2</c:v>
                </c:pt>
                <c:pt idx="85">
                  <c:v>2.6821476742459956E-3</c:v>
                </c:pt>
                <c:pt idx="86">
                  <c:v>2.8774387414537018E-3</c:v>
                </c:pt>
                <c:pt idx="87">
                  <c:v>1.0489771267928726E-3</c:v>
                </c:pt>
                <c:pt idx="88">
                  <c:v>1.8919906521797891E-4</c:v>
                </c:pt>
                <c:pt idx="89">
                  <c:v>3.8662082087891451E-2</c:v>
                </c:pt>
                <c:pt idx="90">
                  <c:v>0.14468314883302635</c:v>
                </c:pt>
                <c:pt idx="91">
                  <c:v>2.6978834237364542E-3</c:v>
                </c:pt>
                <c:pt idx="92">
                  <c:v>2.4620852347294116E-2</c:v>
                </c:pt>
                <c:pt idx="93">
                  <c:v>1.0836128822871272E-2</c:v>
                </c:pt>
                <c:pt idx="94">
                  <c:v>4.5763244755569419E-4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3-4740-9F7A-B11DA756C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390632520"/>
        <c:axId val="103839791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4.3010752688172046E-2</c:v>
              </c:pt>
              <c:pt idx="1">
                <c:v>4.3010752688172046E-2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5253-4740-9F7A-B11DA756C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20384"/>
        <c:axId val="1287617864"/>
      </c:scatterChart>
      <c:catAx>
        <c:axId val="390632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38397912"/>
        <c:crosses val="autoZero"/>
        <c:auto val="1"/>
        <c:lblAlgn val="ctr"/>
        <c:lblOffset val="100"/>
        <c:noMultiLvlLbl val="0"/>
      </c:catAx>
      <c:valAx>
        <c:axId val="1038397912"/>
        <c:scaling>
          <c:orientation val="minMax"/>
          <c:max val="0.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90632520"/>
        <c:crosses val="autoZero"/>
        <c:crossBetween val="between"/>
      </c:valAx>
      <c:valAx>
        <c:axId val="1287617864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287620384"/>
        <c:crosses val="max"/>
        <c:crossBetween val="midCat"/>
      </c:valAx>
      <c:valAx>
        <c:axId val="1287620384"/>
        <c:scaling>
          <c:orientation val="minMax"/>
          <c:max val="0.2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128761786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(9PFAS/KS)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6C5-427F-896C-17D063B073F7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6C5-427F-896C-17D063B073F7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6C5-427F-896C-17D063B073F7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6C5-427F-896C-17D063B073F7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6C5-427F-896C-17D063B073F7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6C5-427F-896C-17D063B073F7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66C5-427F-896C-17D063B073F7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6C5-427F-896C-17D063B073F7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66C5-427F-896C-17D063B073F7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6C5-427F-896C-17D063B073F7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66C5-427F-896C-17D063B073F7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6C5-427F-896C-17D063B073F7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66C5-427F-896C-17D063B073F7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6C5-427F-896C-17D063B073F7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66C5-427F-896C-17D063B073F7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6C5-427F-896C-17D063B073F7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66C5-427F-896C-17D063B073F7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6C5-427F-896C-17D063B073F7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66C5-427F-896C-17D063B073F7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6C5-427F-896C-17D063B073F7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66C5-427F-896C-17D063B073F7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6C5-427F-896C-17D063B073F7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66C5-427F-896C-17D063B073F7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66C5-427F-896C-17D063B073F7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66C5-427F-896C-17D063B073F7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66C5-427F-896C-17D063B073F7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66C5-427F-896C-17D063B073F7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66C5-427F-896C-17D063B073F7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66C5-427F-896C-17D063B073F7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66C5-427F-896C-17D063B073F7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66C5-427F-896C-17D063B073F7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66C5-427F-896C-17D063B073F7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66C5-427F-896C-17D063B073F7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66C5-427F-896C-17D063B073F7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66C5-427F-896C-17D063B073F7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66C5-427F-896C-17D063B073F7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66C5-427F-896C-17D063B073F7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66C5-427F-896C-17D063B073F7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66C5-427F-896C-17D063B073F7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66C5-427F-896C-17D063B073F7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66C5-427F-896C-17D063B073F7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66C5-427F-896C-17D063B073F7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66C5-427F-896C-17D063B073F7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66C5-427F-896C-17D063B073F7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66C5-427F-896C-17D063B073F7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66C5-427F-896C-17D063B073F7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66C5-427F-896C-17D063B073F7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66C5-427F-896C-17D063B073F7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66C5-427F-896C-17D063B073F7}"/>
              </c:ext>
            </c:extLst>
          </c:dPt>
          <c:dPt>
            <c:idx val="4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66C5-427F-896C-17D063B073F7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66C5-427F-896C-17D063B073F7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66C5-427F-896C-17D063B073F7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66C5-427F-896C-17D063B073F7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66C5-427F-896C-17D063B073F7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66C5-427F-896C-17D063B073F7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66C5-427F-896C-17D063B073F7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66C5-427F-896C-17D063B073F7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66C5-427F-896C-17D063B073F7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66C5-427F-896C-17D063B073F7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66C5-427F-896C-17D063B073F7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66C5-427F-896C-17D063B073F7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66C5-427F-896C-17D063B073F7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66C5-427F-896C-17D063B073F7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66C5-427F-896C-17D063B073F7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66C5-427F-896C-17D063B073F7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66C5-427F-896C-17D063B073F7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66C5-427F-896C-17D063B073F7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66C5-427F-896C-17D063B073F7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66C5-427F-896C-17D063B073F7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66C5-427F-896C-17D063B073F7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66C5-427F-896C-17D063B073F7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66C5-427F-896C-17D063B073F7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66C5-427F-896C-17D063B073F7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66C5-427F-896C-17D063B073F7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66C5-427F-896C-17D063B073F7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66C5-427F-896C-17D063B073F7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66C5-427F-896C-17D063B073F7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66C5-427F-896C-17D063B073F7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66C5-427F-896C-17D063B073F7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66C5-427F-896C-17D063B073F7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66C5-427F-896C-17D063B073F7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66C5-427F-896C-17D063B073F7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66C5-427F-896C-17D063B073F7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66C5-427F-896C-17D063B073F7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66C5-427F-896C-17D063B073F7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66C5-427F-896C-17D063B073F7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66C5-427F-896C-17D063B073F7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66C5-427F-896C-17D063B073F7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66C5-427F-896C-17D063B073F7}"/>
              </c:ext>
            </c:extLst>
          </c:dPt>
          <c:dPt>
            <c:idx val="8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66C5-427F-896C-17D063B073F7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66C5-427F-896C-17D063B073F7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66C5-427F-896C-17D063B073F7}"/>
              </c:ext>
            </c:extLst>
          </c:dPt>
          <c:dPt>
            <c:idx val="9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66C5-427F-896C-17D063B073F7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66C5-427F-896C-17D063B073F7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66C5-427F-896C-17D063B073F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6C5-427F-896C-17D063B073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6C5-427F-896C-17D063B073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6C5-427F-896C-17D063B073F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6C5-427F-896C-17D063B073F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6C5-427F-896C-17D063B073F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6C5-427F-896C-17D063B073F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6C5-427F-896C-17D063B073F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6C5-427F-896C-17D063B073F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6C5-427F-896C-17D063B073F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6C5-427F-896C-17D063B073F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6C5-427F-896C-17D063B073F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6C5-427F-896C-17D063B073F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6C5-427F-896C-17D063B073F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6C5-427F-896C-17D063B073F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6C5-427F-896C-17D063B073F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6C5-427F-896C-17D063B073F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6C5-427F-896C-17D063B073F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66C5-427F-896C-17D063B073F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66C5-427F-896C-17D063B073F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66C5-427F-896C-17D063B073F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66C5-427F-896C-17D063B073F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66C5-427F-896C-17D063B073F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Obs23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66C5-427F-896C-17D063B073F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66C5-427F-896C-17D063B073F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66C5-427F-896C-17D063B073F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66C5-427F-896C-17D063B073F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66C5-427F-896C-17D063B073F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66C5-427F-896C-17D063B073F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66C5-427F-896C-17D063B073F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66C5-427F-896C-17D063B073F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6C5-427F-896C-17D063B073F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66C5-427F-896C-17D063B073F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66C5-427F-896C-17D063B073F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66C5-427F-896C-17D063B073F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66C5-427F-896C-17D063B073F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66C5-427F-896C-17D063B073F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66C5-427F-896C-17D063B073F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66C5-427F-896C-17D063B073F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66C5-427F-896C-17D063B073F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66C5-427F-896C-17D063B073F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66C5-427F-896C-17D063B073F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66C5-427F-896C-17D063B073F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66C5-427F-896C-17D063B073F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66C5-427F-896C-17D063B073F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66C5-427F-896C-17D063B073F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66C5-427F-896C-17D063B073F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66C5-427F-896C-17D063B073F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66C5-427F-896C-17D063B073F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66C5-427F-896C-17D063B073F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Obs50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66C5-427F-896C-17D063B073F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66C5-427F-896C-17D063B073F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66C5-427F-896C-17D063B073F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66C5-427F-896C-17D063B073F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66C5-427F-896C-17D063B073F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66C5-427F-896C-17D063B073F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66C5-427F-896C-17D063B073F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66C5-427F-896C-17D063B073F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66C5-427F-896C-17D063B073F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66C5-427F-896C-17D063B073F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66C5-427F-896C-17D063B073F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66C5-427F-896C-17D063B073F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66C5-427F-896C-17D063B073F7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66C5-427F-896C-17D063B073F7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66C5-427F-896C-17D063B073F7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66C5-427F-896C-17D063B073F7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66C5-427F-896C-17D063B073F7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66C5-427F-896C-17D063B073F7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66C5-427F-896C-17D063B073F7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66C5-427F-896C-17D063B073F7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66C5-427F-896C-17D063B073F7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66C5-427F-896C-17D063B073F7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66C5-427F-896C-17D063B073F7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66C5-427F-896C-17D063B073F7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66C5-427F-896C-17D063B073F7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66C5-427F-896C-17D063B073F7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66C5-427F-896C-17D063B073F7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66C5-427F-896C-17D063B073F7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66C5-427F-896C-17D063B073F7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66C5-427F-896C-17D063B073F7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66C5-427F-896C-17D063B073F7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66C5-427F-896C-17D063B073F7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66C5-427F-896C-17D063B073F7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66C5-427F-896C-17D063B073F7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66C5-427F-896C-17D063B073F7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66C5-427F-896C-17D063B073F7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66C5-427F-896C-17D063B073F7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66C5-427F-896C-17D063B073F7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66C5-427F-896C-17D063B073F7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66C5-427F-896C-17D063B073F7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Obs90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66C5-427F-896C-17D063B073F7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66C5-427F-896C-17D063B073F7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66C5-427F-896C-17D063B073F7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Obs93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66C5-427F-896C-17D063B073F7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66C5-427F-896C-17D063B073F7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66C5-427F-896C-17D063B073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'9PFASdKS mot degN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'9PFASdKS mot degN 19.01.'!$N$261:$N$355</c:f>
              <c:numCache>
                <c:formatCode>0.000</c:formatCode>
                <c:ptCount val="95"/>
                <c:pt idx="0">
                  <c:v>-7.2459289262542456E-2</c:v>
                </c:pt>
                <c:pt idx="1">
                  <c:v>-8.7527100828187071E-2</c:v>
                </c:pt>
                <c:pt idx="2">
                  <c:v>-0.10278652792484325</c:v>
                </c:pt>
                <c:pt idx="3">
                  <c:v>-7.0757026241970528E-2</c:v>
                </c:pt>
                <c:pt idx="4">
                  <c:v>-0.14828874461123959</c:v>
                </c:pt>
                <c:pt idx="5">
                  <c:v>-0.16853675271653715</c:v>
                </c:pt>
                <c:pt idx="6">
                  <c:v>4.5423665708189453E-2</c:v>
                </c:pt>
                <c:pt idx="7">
                  <c:v>0.30311465585931946</c:v>
                </c:pt>
                <c:pt idx="8">
                  <c:v>0.31668555963972744</c:v>
                </c:pt>
                <c:pt idx="9">
                  <c:v>-0.1046178331608113</c:v>
                </c:pt>
                <c:pt idx="10">
                  <c:v>-0.14698337422002455</c:v>
                </c:pt>
                <c:pt idx="11">
                  <c:v>-0.19444275693050084</c:v>
                </c:pt>
                <c:pt idx="12">
                  <c:v>-0.16552066363591217</c:v>
                </c:pt>
                <c:pt idx="13">
                  <c:v>8.5315543815367045E-2</c:v>
                </c:pt>
                <c:pt idx="14">
                  <c:v>2.4397385767080128E-3</c:v>
                </c:pt>
                <c:pt idx="15">
                  <c:v>5.1968592641041436E-2</c:v>
                </c:pt>
                <c:pt idx="16">
                  <c:v>0.49003834412150249</c:v>
                </c:pt>
                <c:pt idx="17">
                  <c:v>0.42041867580633929</c:v>
                </c:pt>
                <c:pt idx="18">
                  <c:v>2.3086794472022127E-2</c:v>
                </c:pt>
                <c:pt idx="19">
                  <c:v>-0.12074902210974676</c:v>
                </c:pt>
                <c:pt idx="20">
                  <c:v>-8.2090704795921732E-2</c:v>
                </c:pt>
                <c:pt idx="21">
                  <c:v>-9.0652826516818691E-3</c:v>
                </c:pt>
                <c:pt idx="22">
                  <c:v>0.3317534956671071</c:v>
                </c:pt>
                <c:pt idx="23">
                  <c:v>0.34003204212382043</c:v>
                </c:pt>
                <c:pt idx="24">
                  <c:v>-0.11916046386989122</c:v>
                </c:pt>
                <c:pt idx="25">
                  <c:v>3.6914955255317072E-2</c:v>
                </c:pt>
                <c:pt idx="26">
                  <c:v>7.7027660335406201E-2</c:v>
                </c:pt>
                <c:pt idx="27">
                  <c:v>0.11105052456536828</c:v>
                </c:pt>
                <c:pt idx="28">
                  <c:v>5.2265698014500482E-3</c:v>
                </c:pt>
                <c:pt idx="29">
                  <c:v>-0.11820574848007041</c:v>
                </c:pt>
                <c:pt idx="30">
                  <c:v>-0.10307065467477469</c:v>
                </c:pt>
                <c:pt idx="31">
                  <c:v>-2.8874640576882504E-2</c:v>
                </c:pt>
                <c:pt idx="32">
                  <c:v>-4.7692847392516446E-2</c:v>
                </c:pt>
                <c:pt idx="33">
                  <c:v>0.23331193017893098</c:v>
                </c:pt>
                <c:pt idx="34">
                  <c:v>0.13700995834999904</c:v>
                </c:pt>
                <c:pt idx="35">
                  <c:v>-6.1794330103160038E-2</c:v>
                </c:pt>
                <c:pt idx="36">
                  <c:v>-9.3086192374770824E-2</c:v>
                </c:pt>
                <c:pt idx="37">
                  <c:v>-0.12052780110307409</c:v>
                </c:pt>
                <c:pt idx="38">
                  <c:v>-0.14019115609587821</c:v>
                </c:pt>
                <c:pt idx="39">
                  <c:v>-9.6929583033914871E-2</c:v>
                </c:pt>
                <c:pt idx="40">
                  <c:v>-3.9450199822639247E-2</c:v>
                </c:pt>
                <c:pt idx="41">
                  <c:v>-0.11898685559313937</c:v>
                </c:pt>
                <c:pt idx="42">
                  <c:v>4.1749900558191222E-2</c:v>
                </c:pt>
                <c:pt idx="43">
                  <c:v>-7.542103663524484E-2</c:v>
                </c:pt>
                <c:pt idx="44">
                  <c:v>-7.7322721041080761E-2</c:v>
                </c:pt>
                <c:pt idx="45">
                  <c:v>9.6137634000845844E-3</c:v>
                </c:pt>
                <c:pt idx="46">
                  <c:v>-4.614947661025922E-2</c:v>
                </c:pt>
                <c:pt idx="47">
                  <c:v>0.18398430248183265</c:v>
                </c:pt>
                <c:pt idx="48">
                  <c:v>-7.1660332133831189E-2</c:v>
                </c:pt>
                <c:pt idx="49">
                  <c:v>0.23563710175770236</c:v>
                </c:pt>
                <c:pt idx="50">
                  <c:v>-0.11967810345596896</c:v>
                </c:pt>
                <c:pt idx="51">
                  <c:v>-0.1187801444281629</c:v>
                </c:pt>
                <c:pt idx="52">
                  <c:v>-0.11945947448320689</c:v>
                </c:pt>
                <c:pt idx="53">
                  <c:v>5.9874993955042334E-4</c:v>
                </c:pt>
                <c:pt idx="54">
                  <c:v>-2.4566426692642303E-2</c:v>
                </c:pt>
                <c:pt idx="55">
                  <c:v>9.9598149389742222E-3</c:v>
                </c:pt>
                <c:pt idx="56">
                  <c:v>6.5339434343785086E-2</c:v>
                </c:pt>
                <c:pt idx="57">
                  <c:v>-0.10581268330647069</c:v>
                </c:pt>
                <c:pt idx="58">
                  <c:v>-5.5378562958670996E-2</c:v>
                </c:pt>
                <c:pt idx="59">
                  <c:v>9.9006681162230326E-2</c:v>
                </c:pt>
                <c:pt idx="60">
                  <c:v>6.7362128320590353E-2</c:v>
                </c:pt>
                <c:pt idx="61">
                  <c:v>0.18685709041930826</c:v>
                </c:pt>
                <c:pt idx="62">
                  <c:v>2.1173137939049288E-2</c:v>
                </c:pt>
                <c:pt idx="63">
                  <c:v>-8.1920695722106085E-3</c:v>
                </c:pt>
                <c:pt idx="64">
                  <c:v>1.3665115271887589E-2</c:v>
                </c:pt>
                <c:pt idx="65">
                  <c:v>-3.1894625142940669E-2</c:v>
                </c:pt>
                <c:pt idx="66">
                  <c:v>-7.2784721806728042E-2</c:v>
                </c:pt>
                <c:pt idx="67">
                  <c:v>-0.13734299001472142</c:v>
                </c:pt>
                <c:pt idx="68">
                  <c:v>-0.13062774650197906</c:v>
                </c:pt>
                <c:pt idx="69">
                  <c:v>-4.1406972584431642E-2</c:v>
                </c:pt>
                <c:pt idx="70">
                  <c:v>-0.19853149958003818</c:v>
                </c:pt>
                <c:pt idx="71">
                  <c:v>-3.2873998042897409E-2</c:v>
                </c:pt>
                <c:pt idx="72">
                  <c:v>0.1434068273805075</c:v>
                </c:pt>
                <c:pt idx="73">
                  <c:v>4.6636557834518221E-2</c:v>
                </c:pt>
                <c:pt idx="74">
                  <c:v>-2.7563904262528454E-2</c:v>
                </c:pt>
                <c:pt idx="75">
                  <c:v>1.1325093383658006E-2</c:v>
                </c:pt>
                <c:pt idx="76">
                  <c:v>-1.5804078075226116E-2</c:v>
                </c:pt>
                <c:pt idx="77">
                  <c:v>-1.1568862961435441E-2</c:v>
                </c:pt>
                <c:pt idx="78">
                  <c:v>-9.0720009437629603E-3</c:v>
                </c:pt>
                <c:pt idx="79">
                  <c:v>-0.14752534538173492</c:v>
                </c:pt>
                <c:pt idx="80">
                  <c:v>-1.1961094058897849E-2</c:v>
                </c:pt>
                <c:pt idx="81">
                  <c:v>-0.10965059846308482</c:v>
                </c:pt>
                <c:pt idx="82">
                  <c:v>-0.15378579483423249</c:v>
                </c:pt>
                <c:pt idx="83">
                  <c:v>5.7316015468733099E-2</c:v>
                </c:pt>
                <c:pt idx="84">
                  <c:v>-0.1744903855515692</c:v>
                </c:pt>
                <c:pt idx="85">
                  <c:v>-7.2936054324730118E-2</c:v>
                </c:pt>
                <c:pt idx="86">
                  <c:v>7.5549958745920354E-2</c:v>
                </c:pt>
                <c:pt idx="87">
                  <c:v>4.5582817310019265E-2</c:v>
                </c:pt>
                <c:pt idx="88">
                  <c:v>1.9350034583345044E-2</c:v>
                </c:pt>
                <c:pt idx="89">
                  <c:v>0.27867888458404777</c:v>
                </c:pt>
                <c:pt idx="90">
                  <c:v>0.5509334272087274</c:v>
                </c:pt>
                <c:pt idx="91">
                  <c:v>-7.3097535536108801E-2</c:v>
                </c:pt>
                <c:pt idx="92">
                  <c:v>0.2217308210349575</c:v>
                </c:pt>
                <c:pt idx="93">
                  <c:v>-0.14672245318637822</c:v>
                </c:pt>
                <c:pt idx="94">
                  <c:v>3.0092779466029264E-2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C5-427F-896C-17D063B0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287618584"/>
        <c:axId val="1287621104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66C5-427F-896C-17D063B073F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66C5-427F-896C-17D063B0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534960"/>
        <c:axId val="376483984"/>
      </c:scatterChart>
      <c:catAx>
        <c:axId val="1287618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87621104"/>
        <c:crosses val="autoZero"/>
        <c:auto val="1"/>
        <c:lblAlgn val="ctr"/>
        <c:lblOffset val="100"/>
        <c:noMultiLvlLbl val="0"/>
      </c:catAx>
      <c:valAx>
        <c:axId val="1287621104"/>
        <c:scaling>
          <c:orientation val="minMax"/>
          <c:max val="0.6"/>
          <c:min val="-0.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87618584"/>
        <c:crosses val="autoZero"/>
        <c:crossBetween val="between"/>
      </c:valAx>
      <c:valAx>
        <c:axId val="376483984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788534960"/>
        <c:crosses val="max"/>
        <c:crossBetween val="midCat"/>
      </c:valAx>
      <c:valAx>
        <c:axId val="788534960"/>
        <c:scaling>
          <c:orientation val="minMax"/>
          <c:max val="0.6"/>
          <c:min val="-0.4"/>
        </c:scaling>
        <c:delete val="1"/>
        <c:axPos val="b"/>
        <c:numFmt formatCode="General" sourceLinked="1"/>
        <c:majorTickMark val="none"/>
        <c:minorTickMark val="none"/>
        <c:tickLblPos val="none"/>
        <c:crossAx val="37648398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(9PFAS/KS)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DFBetaStd(degrees)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7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4-9EBE-49F7-9B64-80D504EC2B87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5-9EBE-49F7-9B64-80D504EC2B87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6-9EBE-49F7-9B64-80D504EC2B87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7-9EBE-49F7-9B64-80D504EC2B87}"/>
              </c:ext>
            </c:extLst>
          </c:dPt>
          <c:dPt>
            <c:idx val="89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8-9EBE-49F7-9B64-80D504EC2B87}"/>
              </c:ext>
            </c:extLst>
          </c:dPt>
          <c:dPt>
            <c:idx val="90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9-9EBE-49F7-9B64-80D504EC2B87}"/>
              </c:ext>
            </c:extLst>
          </c:dPt>
          <c:cat>
            <c:strRef>
              <c:f>'9PFASdKS mot degN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'9PFASdKS mot degN 19.01.'!$R$261:$R$355</c:f>
              <c:numCache>
                <c:formatCode>0.000</c:formatCode>
                <c:ptCount val="95"/>
                <c:pt idx="0">
                  <c:v>-5.5580423604534919E-2</c:v>
                </c:pt>
                <c:pt idx="1">
                  <c:v>-6.52140942482035E-2</c:v>
                </c:pt>
                <c:pt idx="2">
                  <c:v>-6.9628230630089077E-2</c:v>
                </c:pt>
                <c:pt idx="3">
                  <c:v>-5.6647644645696688E-2</c:v>
                </c:pt>
                <c:pt idx="4">
                  <c:v>-0.11935524939034652</c:v>
                </c:pt>
                <c:pt idx="5">
                  <c:v>-0.13514257093738663</c:v>
                </c:pt>
                <c:pt idx="6">
                  <c:v>3.790138763662456E-2</c:v>
                </c:pt>
                <c:pt idx="7">
                  <c:v>0.25336327865941044</c:v>
                </c:pt>
                <c:pt idx="8">
                  <c:v>0.26540260598171489</c:v>
                </c:pt>
                <c:pt idx="9">
                  <c:v>-8.663120472102355E-2</c:v>
                </c:pt>
                <c:pt idx="10">
                  <c:v>-0.11796342658668359</c:v>
                </c:pt>
                <c:pt idx="11">
                  <c:v>-0.15514675952021001</c:v>
                </c:pt>
                <c:pt idx="12">
                  <c:v>-0.1332247717159139</c:v>
                </c:pt>
                <c:pt idx="13">
                  <c:v>7.4013951380214105E-2</c:v>
                </c:pt>
                <c:pt idx="14">
                  <c:v>2.1210163828028015E-3</c:v>
                </c:pt>
                <c:pt idx="15">
                  <c:v>4.3866804919088107E-2</c:v>
                </c:pt>
                <c:pt idx="16">
                  <c:v>0.40341694417627899</c:v>
                </c:pt>
                <c:pt idx="17">
                  <c:v>0.35595360600881876</c:v>
                </c:pt>
                <c:pt idx="18">
                  <c:v>5.1775115562757582E-3</c:v>
                </c:pt>
                <c:pt idx="19">
                  <c:v>-2.4256682390736767E-2</c:v>
                </c:pt>
                <c:pt idx="20">
                  <c:v>-1.6527652334676412E-2</c:v>
                </c:pt>
                <c:pt idx="21">
                  <c:v>-1.6351044804274607E-3</c:v>
                </c:pt>
                <c:pt idx="22">
                  <c:v>5.3903115143590315E-2</c:v>
                </c:pt>
                <c:pt idx="23">
                  <c:v>4.5665429938135521E-2</c:v>
                </c:pt>
                <c:pt idx="24">
                  <c:v>-1.2933511020224405E-2</c:v>
                </c:pt>
                <c:pt idx="25">
                  <c:v>7.8206728128106112E-3</c:v>
                </c:pt>
                <c:pt idx="26">
                  <c:v>1.3274343889286989E-2</c:v>
                </c:pt>
                <c:pt idx="27">
                  <c:v>3.7896978160523814E-2</c:v>
                </c:pt>
                <c:pt idx="28">
                  <c:v>1.8808485296325924E-3</c:v>
                </c:pt>
                <c:pt idx="29">
                  <c:v>-4.6548306495119603E-2</c:v>
                </c:pt>
                <c:pt idx="30">
                  <c:v>-6.8155331665605709E-2</c:v>
                </c:pt>
                <c:pt idx="31">
                  <c:v>-1.8522684278315167E-2</c:v>
                </c:pt>
                <c:pt idx="32">
                  <c:v>-2.6398872988731795E-2</c:v>
                </c:pt>
                <c:pt idx="33">
                  <c:v>0.11425174916514566</c:v>
                </c:pt>
                <c:pt idx="34">
                  <c:v>6.3370540276218454E-2</c:v>
                </c:pt>
                <c:pt idx="35">
                  <c:v>-2.9651223577787836E-2</c:v>
                </c:pt>
                <c:pt idx="36">
                  <c:v>-4.0998174124992501E-2</c:v>
                </c:pt>
                <c:pt idx="37">
                  <c:v>-6.2831152985329985E-2</c:v>
                </c:pt>
                <c:pt idx="38">
                  <c:v>-7.5990605082498386E-2</c:v>
                </c:pt>
                <c:pt idx="39">
                  <c:v>-5.1586661489515448E-2</c:v>
                </c:pt>
                <c:pt idx="40">
                  <c:v>-2.1076174954040055E-2</c:v>
                </c:pt>
                <c:pt idx="41">
                  <c:v>-6.5027520844332415E-2</c:v>
                </c:pt>
                <c:pt idx="42">
                  <c:v>2.3604674033849776E-2</c:v>
                </c:pt>
                <c:pt idx="43">
                  <c:v>-4.5548838722861598E-2</c:v>
                </c:pt>
                <c:pt idx="44">
                  <c:v>-3.6116849402843133E-2</c:v>
                </c:pt>
                <c:pt idx="45">
                  <c:v>-1.4465403270120128E-3</c:v>
                </c:pt>
                <c:pt idx="46">
                  <c:v>6.6614926385737388E-3</c:v>
                </c:pt>
                <c:pt idx="47">
                  <c:v>-2.8271525720630301E-2</c:v>
                </c:pt>
                <c:pt idx="48">
                  <c:v>1.4251602469587381E-2</c:v>
                </c:pt>
                <c:pt idx="49">
                  <c:v>-6.827189268981726E-2</c:v>
                </c:pt>
                <c:pt idx="50">
                  <c:v>1.3315069014223607E-2</c:v>
                </c:pt>
                <c:pt idx="51">
                  <c:v>3.2139567477789642E-3</c:v>
                </c:pt>
                <c:pt idx="52">
                  <c:v>1.1555621827577982E-2</c:v>
                </c:pt>
                <c:pt idx="53">
                  <c:v>-2.9007058324118849E-5</c:v>
                </c:pt>
                <c:pt idx="54">
                  <c:v>1.4985905479616044E-3</c:v>
                </c:pt>
                <c:pt idx="55">
                  <c:v>-6.2732976772463412E-4</c:v>
                </c:pt>
                <c:pt idx="56">
                  <c:v>-3.1398277413173721E-3</c:v>
                </c:pt>
                <c:pt idx="57">
                  <c:v>-7.0043908501813898E-3</c:v>
                </c:pt>
                <c:pt idx="58">
                  <c:v>1.0626149862325492E-2</c:v>
                </c:pt>
                <c:pt idx="59">
                  <c:v>-3.3845992488445182E-3</c:v>
                </c:pt>
                <c:pt idx="60">
                  <c:v>-2.7455444604383387E-5</c:v>
                </c:pt>
                <c:pt idx="61">
                  <c:v>8.2989302661451644E-3</c:v>
                </c:pt>
                <c:pt idx="62">
                  <c:v>-3.7423642211987882E-3</c:v>
                </c:pt>
                <c:pt idx="63">
                  <c:v>1.636945079272547E-3</c:v>
                </c:pt>
                <c:pt idx="64">
                  <c:v>-2.2576204007164749E-3</c:v>
                </c:pt>
                <c:pt idx="65">
                  <c:v>5.384527922769825E-3</c:v>
                </c:pt>
                <c:pt idx="66">
                  <c:v>3.5048501117982425E-2</c:v>
                </c:pt>
                <c:pt idx="67">
                  <c:v>6.6334862927675209E-2</c:v>
                </c:pt>
                <c:pt idx="68">
                  <c:v>5.4296201883079737E-2</c:v>
                </c:pt>
                <c:pt idx="69">
                  <c:v>3.3298894233820674E-2</c:v>
                </c:pt>
                <c:pt idx="70">
                  <c:v>0.15544670141050093</c:v>
                </c:pt>
                <c:pt idx="71">
                  <c:v>1.986052216142906E-2</c:v>
                </c:pt>
                <c:pt idx="72">
                  <c:v>-0.11050985280790102</c:v>
                </c:pt>
                <c:pt idx="73">
                  <c:v>-3.5092886469513078E-2</c:v>
                </c:pt>
                <c:pt idx="74">
                  <c:v>2.0133499697425731E-2</c:v>
                </c:pt>
                <c:pt idx="75">
                  <c:v>-6.5727654968161199E-3</c:v>
                </c:pt>
                <c:pt idx="76">
                  <c:v>9.9737759115582168E-3</c:v>
                </c:pt>
                <c:pt idx="77">
                  <c:v>7.7707899429327702E-3</c:v>
                </c:pt>
                <c:pt idx="78">
                  <c:v>6.0700188023449959E-3</c:v>
                </c:pt>
                <c:pt idx="79">
                  <c:v>0.12126422047635267</c:v>
                </c:pt>
                <c:pt idx="80">
                  <c:v>9.8005602420194338E-3</c:v>
                </c:pt>
                <c:pt idx="81">
                  <c:v>8.9304944462083494E-2</c:v>
                </c:pt>
                <c:pt idx="82">
                  <c:v>0.12554100667681389</c:v>
                </c:pt>
                <c:pt idx="83">
                  <c:v>-3.9708919775257936E-2</c:v>
                </c:pt>
                <c:pt idx="84">
                  <c:v>0.14148764013171083</c:v>
                </c:pt>
                <c:pt idx="85">
                  <c:v>5.3679969858805555E-2</c:v>
                </c:pt>
                <c:pt idx="86">
                  <c:v>-5.5948750864430949E-2</c:v>
                </c:pt>
                <c:pt idx="87">
                  <c:v>-3.0612750572985119E-2</c:v>
                </c:pt>
                <c:pt idx="88">
                  <c:v>-1.1224533280303959E-2</c:v>
                </c:pt>
                <c:pt idx="89">
                  <c:v>-0.24908233744931144</c:v>
                </c:pt>
                <c:pt idx="90">
                  <c:v>-0.49183069820443964</c:v>
                </c:pt>
                <c:pt idx="91">
                  <c:v>6.5489011585526863E-2</c:v>
                </c:pt>
                <c:pt idx="92">
                  <c:v>-0.19913425293266784</c:v>
                </c:pt>
                <c:pt idx="93">
                  <c:v>0.13158388447248431</c:v>
                </c:pt>
                <c:pt idx="94">
                  <c:v>-2.7081830095677058E-2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EBE-49F7-9B64-80D504EC2B87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7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EBE-49F7-9B64-80D504EC2B87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9EBE-49F7-9B64-80D504EC2B87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9EBE-49F7-9B64-80D504EC2B87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EBE-49F7-9B64-80D504EC2B87}"/>
              </c:ext>
            </c:extLst>
          </c:dPt>
          <c:dPt>
            <c:idx val="89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9EBE-49F7-9B64-80D504EC2B87}"/>
              </c:ext>
            </c:extLst>
          </c:dPt>
          <c:dPt>
            <c:idx val="90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9EBE-49F7-9B64-80D504EC2B87}"/>
              </c:ext>
            </c:extLst>
          </c:dPt>
          <c:dPt>
            <c:idx val="92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9EBE-49F7-9B64-80D504EC2B8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EBE-49F7-9B64-80D504EC2B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EBE-49F7-9B64-80D504EC2B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EBE-49F7-9B64-80D504EC2B8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EBE-49F7-9B64-80D504EC2B8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EBE-49F7-9B64-80D504EC2B8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EBE-49F7-9B64-80D504EC2B8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EBE-49F7-9B64-80D504EC2B8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EBE-49F7-9B64-80D504EC2B8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EBE-49F7-9B64-80D504EC2B8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EBE-49F7-9B64-80D504EC2B8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EBE-49F7-9B64-80D504EC2B8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EBE-49F7-9B64-80D504EC2B8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EBE-49F7-9B64-80D504EC2B8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EBE-49F7-9B64-80D504EC2B8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EBE-49F7-9B64-80D504EC2B8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EBE-49F7-9B64-80D504EC2B8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Obs17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EBE-49F7-9B64-80D504EC2B8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EBE-49F7-9B64-80D504EC2B8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EBE-49F7-9B64-80D504EC2B8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EBE-49F7-9B64-80D504EC2B8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EBE-49F7-9B64-80D504EC2B8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EBE-49F7-9B64-80D504EC2B8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Obs23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EBE-49F7-9B64-80D504EC2B8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EBE-49F7-9B64-80D504EC2B8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EBE-49F7-9B64-80D504EC2B8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EBE-49F7-9B64-80D504EC2B8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EBE-49F7-9B64-80D504EC2B8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9EBE-49F7-9B64-80D504EC2B8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9EBE-49F7-9B64-80D504EC2B8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9EBE-49F7-9B64-80D504EC2B8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EBE-49F7-9B64-80D504EC2B8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9EBE-49F7-9B64-80D504EC2B8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9EBE-49F7-9B64-80D504EC2B8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EBE-49F7-9B64-80D504EC2B8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9EBE-49F7-9B64-80D504EC2B8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EBE-49F7-9B64-80D504EC2B8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9EBE-49F7-9B64-80D504EC2B8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EBE-49F7-9B64-80D504EC2B8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9EBE-49F7-9B64-80D504EC2B8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9EBE-49F7-9B64-80D504EC2B8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EBE-49F7-9B64-80D504EC2B8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9EBE-49F7-9B64-80D504EC2B8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9EBE-49F7-9B64-80D504EC2B8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EBE-49F7-9B64-80D504EC2B8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9EBE-49F7-9B64-80D504EC2B8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9EBE-49F7-9B64-80D504EC2B8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9EBE-49F7-9B64-80D504EC2B8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9EBE-49F7-9B64-80D504EC2B8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9EBE-49F7-9B64-80D504EC2B8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Obs50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9EBE-49F7-9B64-80D504EC2B8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9EBE-49F7-9B64-80D504EC2B8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9EBE-49F7-9B64-80D504EC2B8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9EBE-49F7-9B64-80D504EC2B8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9EBE-49F7-9B64-80D504EC2B8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9EBE-49F7-9B64-80D504EC2B8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9EBE-49F7-9B64-80D504EC2B8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9EBE-49F7-9B64-80D504EC2B8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9EBE-49F7-9B64-80D504EC2B8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9EBE-49F7-9B64-80D504EC2B8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9EBE-49F7-9B64-80D504EC2B8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9EBE-49F7-9B64-80D504EC2B8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9EBE-49F7-9B64-80D504EC2B87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9EBE-49F7-9B64-80D504EC2B87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9EBE-49F7-9B64-80D504EC2B87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9EBE-49F7-9B64-80D504EC2B87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9EBE-49F7-9B64-80D504EC2B87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9EBE-49F7-9B64-80D504EC2B87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9EBE-49F7-9B64-80D504EC2B87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9EBE-49F7-9B64-80D504EC2B87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9EBE-49F7-9B64-80D504EC2B87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9EBE-49F7-9B64-80D504EC2B87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9EBE-49F7-9B64-80D504EC2B87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9EBE-49F7-9B64-80D504EC2B87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9EBE-49F7-9B64-80D504EC2B87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9EBE-49F7-9B64-80D504EC2B87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9EBE-49F7-9B64-80D504EC2B87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9EBE-49F7-9B64-80D504EC2B87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9EBE-49F7-9B64-80D504EC2B87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9EBE-49F7-9B64-80D504EC2B87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9EBE-49F7-9B64-80D504EC2B87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9EBE-49F7-9B64-80D504EC2B87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9EBE-49F7-9B64-80D504EC2B87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9EBE-49F7-9B64-80D504EC2B87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9EBE-49F7-9B64-80D504EC2B87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9EBE-49F7-9B64-80D504EC2B87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9EBE-49F7-9B64-80D504EC2B87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9EBE-49F7-9B64-80D504EC2B87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9EBE-49F7-9B64-80D504EC2B87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9EBE-49F7-9B64-80D504EC2B87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Obs90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9EBE-49F7-9B64-80D504EC2B87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9EBE-49F7-9B64-80D504EC2B87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9EBE-49F7-9B64-80D504EC2B87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Obs93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9EBE-49F7-9B64-80D504EC2B87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9EBE-49F7-9B64-80D504EC2B87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9EBE-49F7-9B64-80D504EC2B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'9PFASdKS mot degN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'9PFASdKS mot degN 19.01.'!$Q$261:$Q$355</c:f>
              <c:numCache>
                <c:formatCode>0.000</c:formatCode>
                <c:ptCount val="95"/>
                <c:pt idx="0">
                  <c:v>5.1519863230055744E-2</c:v>
                </c:pt>
                <c:pt idx="1">
                  <c:v>6.0130817166379767E-2</c:v>
                </c:pt>
                <c:pt idx="2">
                  <c:v>6.3095967029422551E-2</c:v>
                </c:pt>
                <c:pt idx="3">
                  <c:v>5.2923691347931241E-2</c:v>
                </c:pt>
                <c:pt idx="4">
                  <c:v>0.11161983694119604</c:v>
                </c:pt>
                <c:pt idx="5">
                  <c:v>0.12629545470616155</c:v>
                </c:pt>
                <c:pt idx="6">
                  <c:v>-3.5686980529088808E-2</c:v>
                </c:pt>
                <c:pt idx="7">
                  <c:v>-0.23864111209703148</c:v>
                </c:pt>
                <c:pt idx="8">
                  <c:v>-0.25010743960109361</c:v>
                </c:pt>
                <c:pt idx="9">
                  <c:v>8.1451055932370245E-2</c:v>
                </c:pt>
                <c:pt idx="10">
                  <c:v>0.11025895007207151</c:v>
                </c:pt>
                <c:pt idx="11">
                  <c:v>0.14485715994630025</c:v>
                </c:pt>
                <c:pt idx="12">
                  <c:v>0.12459044520255838</c:v>
                </c:pt>
                <c:pt idx="13">
                  <c:v>-7.0226769354528845E-2</c:v>
                </c:pt>
                <c:pt idx="14">
                  <c:v>-2.0133509902859532E-3</c:v>
                </c:pt>
                <c:pt idx="15">
                  <c:v>-4.139635877715906E-2</c:v>
                </c:pt>
                <c:pt idx="16">
                  <c:v>-0.3788722759322718</c:v>
                </c:pt>
                <c:pt idx="17">
                  <c:v>-0.33610615763841645</c:v>
                </c:pt>
                <c:pt idx="18">
                  <c:v>-3.2876531234881348E-3</c:v>
                </c:pt>
                <c:pt idx="19">
                  <c:v>1.4330996517771555E-2</c:v>
                </c:pt>
                <c:pt idx="20">
                  <c:v>9.7802190609776081E-3</c:v>
                </c:pt>
                <c:pt idx="21">
                  <c:v>8.8756942349210992E-4</c:v>
                </c:pt>
                <c:pt idx="22">
                  <c:v>-2.6480939077902933E-2</c:v>
                </c:pt>
                <c:pt idx="23">
                  <c:v>-1.7472542763777056E-2</c:v>
                </c:pt>
                <c:pt idx="24">
                  <c:v>3.033026824054911E-3</c:v>
                </c:pt>
                <c:pt idx="25">
                  <c:v>-4.791930863404072E-3</c:v>
                </c:pt>
                <c:pt idx="26">
                  <c:v>-6.9154600543907497E-3</c:v>
                </c:pt>
                <c:pt idx="27">
                  <c:v>-2.9080772479062603E-2</c:v>
                </c:pt>
                <c:pt idx="28">
                  <c:v>-1.4686068985760128E-3</c:v>
                </c:pt>
                <c:pt idx="29">
                  <c:v>3.7346784169577631E-2</c:v>
                </c:pt>
                <c:pt idx="30">
                  <c:v>6.1485946060390553E-2</c:v>
                </c:pt>
                <c:pt idx="31">
                  <c:v>1.6615510337315648E-2</c:v>
                </c:pt>
                <c:pt idx="32">
                  <c:v>2.3002588777345623E-2</c:v>
                </c:pt>
                <c:pt idx="33">
                  <c:v>-9.6930703664724463E-2</c:v>
                </c:pt>
                <c:pt idx="34">
                  <c:v>-5.3044133945197913E-2</c:v>
                </c:pt>
                <c:pt idx="35">
                  <c:v>2.5037641744121132E-2</c:v>
                </c:pt>
                <c:pt idx="36">
                  <c:v>3.3902837575534937E-2</c:v>
                </c:pt>
                <c:pt idx="37">
                  <c:v>5.4055698574569669E-2</c:v>
                </c:pt>
                <c:pt idx="38">
                  <c:v>6.5925352853059865E-2</c:v>
                </c:pt>
                <c:pt idx="39">
                  <c:v>4.458020645935503E-2</c:v>
                </c:pt>
                <c:pt idx="40">
                  <c:v>1.8228499369074922E-2</c:v>
                </c:pt>
                <c:pt idx="41">
                  <c:v>5.651147367369639E-2</c:v>
                </c:pt>
                <c:pt idx="42">
                  <c:v>-2.065769665053141E-2</c:v>
                </c:pt>
                <c:pt idx="43">
                  <c:v>4.0389436453556277E-2</c:v>
                </c:pt>
                <c:pt idx="44">
                  <c:v>3.0303255594987651E-2</c:v>
                </c:pt>
                <c:pt idx="45">
                  <c:v>2.2322886940681248E-3</c:v>
                </c:pt>
                <c:pt idx="46">
                  <c:v>-1.0437844739907364E-2</c:v>
                </c:pt>
                <c:pt idx="47">
                  <c:v>4.3299289945090899E-2</c:v>
                </c:pt>
                <c:pt idx="48">
                  <c:v>-2.0045268546615726E-2</c:v>
                </c:pt>
                <c:pt idx="49">
                  <c:v>8.6799397103312026E-2</c:v>
                </c:pt>
                <c:pt idx="50">
                  <c:v>-2.3164365056007583E-2</c:v>
                </c:pt>
                <c:pt idx="51">
                  <c:v>-1.3081764576749111E-2</c:v>
                </c:pt>
                <c:pt idx="52">
                  <c:v>-2.1408036358400471E-2</c:v>
                </c:pt>
                <c:pt idx="53">
                  <c:v>7.8664296666401329E-5</c:v>
                </c:pt>
                <c:pt idx="54">
                  <c:v>-3.5335276092147956E-3</c:v>
                </c:pt>
                <c:pt idx="55">
                  <c:v>1.4521710812253285E-3</c:v>
                </c:pt>
                <c:pt idx="56">
                  <c:v>8.5589358498747298E-3</c:v>
                </c:pt>
                <c:pt idx="57">
                  <c:v>-1.8042549405194298E-3</c:v>
                </c:pt>
                <c:pt idx="58">
                  <c:v>-1.5111215252750375E-2</c:v>
                </c:pt>
                <c:pt idx="59">
                  <c:v>1.1605456664069123E-2</c:v>
                </c:pt>
                <c:pt idx="60">
                  <c:v>5.6319237508674035E-3</c:v>
                </c:pt>
                <c:pt idx="61">
                  <c:v>7.2611095731646078E-3</c:v>
                </c:pt>
                <c:pt idx="62">
                  <c:v>5.46326938298372E-3</c:v>
                </c:pt>
                <c:pt idx="63">
                  <c:v>-2.2991080694910316E-3</c:v>
                </c:pt>
                <c:pt idx="64">
                  <c:v>3.3711139883339874E-3</c:v>
                </c:pt>
                <c:pt idx="65">
                  <c:v>-7.9814189586858951E-3</c:v>
                </c:pt>
                <c:pt idx="66">
                  <c:v>-4.0234378258258999E-2</c:v>
                </c:pt>
                <c:pt idx="67">
                  <c:v>-7.6110671774472199E-2</c:v>
                </c:pt>
                <c:pt idx="68">
                  <c:v>-6.3992901092370685E-2</c:v>
                </c:pt>
                <c:pt idx="69">
                  <c:v>-3.523112242836144E-2</c:v>
                </c:pt>
                <c:pt idx="70">
                  <c:v>-0.16518261031747597</c:v>
                </c:pt>
                <c:pt idx="71">
                  <c:v>-2.1971229086064813E-2</c:v>
                </c:pt>
                <c:pt idx="72">
                  <c:v>0.11773082756019757</c:v>
                </c:pt>
                <c:pt idx="73">
                  <c:v>3.7526780385461887E-2</c:v>
                </c:pt>
                <c:pt idx="74">
                  <c:v>-2.1630010246339818E-2</c:v>
                </c:pt>
                <c:pt idx="75">
                  <c:v>7.3173023190183728E-3</c:v>
                </c:pt>
                <c:pt idx="76">
                  <c:v>-1.0959182812806572E-2</c:v>
                </c:pt>
                <c:pt idx="77">
                  <c:v>-8.456917029368221E-3</c:v>
                </c:pt>
                <c:pt idx="78">
                  <c:v>-6.6099201944721945E-3</c:v>
                </c:pt>
                <c:pt idx="79">
                  <c:v>-0.12783396498616822</c:v>
                </c:pt>
                <c:pt idx="80">
                  <c:v>-1.0337075883529506E-2</c:v>
                </c:pt>
                <c:pt idx="81">
                  <c:v>-9.4288771665329466E-2</c:v>
                </c:pt>
                <c:pt idx="82">
                  <c:v>-0.13249585427010013</c:v>
                </c:pt>
                <c:pt idx="83">
                  <c:v>4.3010078908858093E-2</c:v>
                </c:pt>
                <c:pt idx="84">
                  <c:v>-0.14949337137306717</c:v>
                </c:pt>
                <c:pt idx="85">
                  <c:v>-5.7602078363286527E-2</c:v>
                </c:pt>
                <c:pt idx="86">
                  <c:v>5.9978808483206379E-2</c:v>
                </c:pt>
                <c:pt idx="87">
                  <c:v>3.331658777000663E-2</c:v>
                </c:pt>
                <c:pt idx="88">
                  <c:v>1.2497004085805372E-2</c:v>
                </c:pt>
                <c:pt idx="89">
                  <c:v>0.25861709631129176</c:v>
                </c:pt>
                <c:pt idx="90">
                  <c:v>0.51078032340947022</c:v>
                </c:pt>
                <c:pt idx="91">
                  <c:v>-6.7963647628683996E-2</c:v>
                </c:pt>
                <c:pt idx="92">
                  <c:v>0.20655751557845498</c:v>
                </c:pt>
                <c:pt idx="93">
                  <c:v>-0.13652811073933158</c:v>
                </c:pt>
                <c:pt idx="94">
                  <c:v>2.8079572482507833E-2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E-49F7-9B64-80D504EC2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779984088"/>
        <c:axId val="779988408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9EBE-49F7-9B64-80D504EC2B8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3-9EBE-49F7-9B64-80D504EC2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994888"/>
        <c:axId val="779992368"/>
      </c:scatterChart>
      <c:catAx>
        <c:axId val="779984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79988408"/>
        <c:crosses val="autoZero"/>
        <c:auto val="1"/>
        <c:lblAlgn val="ctr"/>
        <c:lblOffset val="100"/>
        <c:noMultiLvlLbl val="0"/>
      </c:catAx>
      <c:valAx>
        <c:axId val="779988408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79984088"/>
        <c:crosses val="autoZero"/>
        <c:crossBetween val="between"/>
      </c:valAx>
      <c:valAx>
        <c:axId val="779992368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779994888"/>
        <c:crosses val="max"/>
        <c:crossBetween val="midCat"/>
      </c:valAx>
      <c:valAx>
        <c:axId val="779994888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none"/>
        <c:minorTickMark val="none"/>
        <c:tickLblPos val="none"/>
        <c:crossAx val="7799923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Sum 9 PFAS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0.17113690378068425</c:v>
                </c:pt>
              </c:numLit>
            </c:plus>
            <c:minus>
              <c:numLit>
                <c:formatCode>General</c:formatCode>
                <c:ptCount val="1"/>
                <c:pt idx="0">
                  <c:v>0.17113690378068427</c:v>
                </c:pt>
              </c:numLit>
            </c:minus>
          </c:errBars>
          <c:cat>
            <c:strRef>
              <c:f>'9PFAS mot KS 19.01.'!$B$79</c:f>
              <c:strCache>
                <c:ptCount val="1"/>
                <c:pt idx="0">
                  <c:v>Mud%</c:v>
                </c:pt>
              </c:strCache>
            </c:strRef>
          </c:cat>
          <c:val>
            <c:numRef>
              <c:f>'9PFAS mot KS 19.01.'!$C$79</c:f>
              <c:numCache>
                <c:formatCode>0.000</c:formatCode>
                <c:ptCount val="1"/>
                <c:pt idx="0">
                  <c:v>0.31326657158823723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AF-4651-8007-1DEA25FDB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48072784"/>
        <c:axId val="848077104"/>
      </c:barChart>
      <c:catAx>
        <c:axId val="84807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8077104"/>
        <c:crosses val="autoZero"/>
        <c:auto val="1"/>
        <c:lblAlgn val="ctr"/>
        <c:lblOffset val="100"/>
        <c:noMultiLvlLbl val="0"/>
      </c:catAx>
      <c:valAx>
        <c:axId val="848077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807278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Sum 9 PFAS by Mud% (R²=0,098)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KS 19.01.'!$D$104:$D$198</c:f>
              <c:numCache>
                <c:formatCode>0.000</c:formatCode>
                <c:ptCount val="95"/>
                <c:pt idx="0">
                  <c:v>89.6</c:v>
                </c:pt>
                <c:pt idx="1">
                  <c:v>94.800000000000011</c:v>
                </c:pt>
                <c:pt idx="2">
                  <c:v>68.45</c:v>
                </c:pt>
                <c:pt idx="3">
                  <c:v>96.600000000000009</c:v>
                </c:pt>
                <c:pt idx="4">
                  <c:v>89.800000000000011</c:v>
                </c:pt>
                <c:pt idx="5">
                  <c:v>97.8</c:v>
                </c:pt>
                <c:pt idx="6">
                  <c:v>93.919999999999987</c:v>
                </c:pt>
                <c:pt idx="7">
                  <c:v>97.6</c:v>
                </c:pt>
                <c:pt idx="8">
                  <c:v>96</c:v>
                </c:pt>
                <c:pt idx="9">
                  <c:v>95.3</c:v>
                </c:pt>
                <c:pt idx="10">
                  <c:v>96.3</c:v>
                </c:pt>
                <c:pt idx="11">
                  <c:v>96.4</c:v>
                </c:pt>
                <c:pt idx="12">
                  <c:v>95.2</c:v>
                </c:pt>
                <c:pt idx="13">
                  <c:v>96.3</c:v>
                </c:pt>
                <c:pt idx="14">
                  <c:v>83.8</c:v>
                </c:pt>
                <c:pt idx="15">
                  <c:v>96.6</c:v>
                </c:pt>
                <c:pt idx="16">
                  <c:v>17.7</c:v>
                </c:pt>
                <c:pt idx="17">
                  <c:v>97.6</c:v>
                </c:pt>
                <c:pt idx="18">
                  <c:v>29.4</c:v>
                </c:pt>
                <c:pt idx="19">
                  <c:v>48.3</c:v>
                </c:pt>
                <c:pt idx="20">
                  <c:v>21.6</c:v>
                </c:pt>
                <c:pt idx="21">
                  <c:v>35</c:v>
                </c:pt>
                <c:pt idx="22">
                  <c:v>40.9</c:v>
                </c:pt>
                <c:pt idx="23">
                  <c:v>51.9</c:v>
                </c:pt>
                <c:pt idx="24">
                  <c:v>25.5</c:v>
                </c:pt>
                <c:pt idx="25">
                  <c:v>35.200000000000003</c:v>
                </c:pt>
                <c:pt idx="26">
                  <c:v>47.9</c:v>
                </c:pt>
                <c:pt idx="27">
                  <c:v>59.6</c:v>
                </c:pt>
                <c:pt idx="28">
                  <c:v>57.1</c:v>
                </c:pt>
                <c:pt idx="29">
                  <c:v>68.2</c:v>
                </c:pt>
                <c:pt idx="30">
                  <c:v>81.099999999999994</c:v>
                </c:pt>
                <c:pt idx="31">
                  <c:v>84.4</c:v>
                </c:pt>
                <c:pt idx="32">
                  <c:v>86.7</c:v>
                </c:pt>
                <c:pt idx="33">
                  <c:v>72.904899999999998</c:v>
                </c:pt>
                <c:pt idx="34">
                  <c:v>77.6571</c:v>
                </c:pt>
                <c:pt idx="35">
                  <c:v>88.699999999999989</c:v>
                </c:pt>
                <c:pt idx="36">
                  <c:v>85.38</c:v>
                </c:pt>
                <c:pt idx="37">
                  <c:v>95.7</c:v>
                </c:pt>
                <c:pt idx="38">
                  <c:v>87.3</c:v>
                </c:pt>
                <c:pt idx="39">
                  <c:v>74.2</c:v>
                </c:pt>
                <c:pt idx="40">
                  <c:v>82.4</c:v>
                </c:pt>
                <c:pt idx="41">
                  <c:v>91.1</c:v>
                </c:pt>
                <c:pt idx="42">
                  <c:v>89.699999999999989</c:v>
                </c:pt>
                <c:pt idx="43">
                  <c:v>75.2</c:v>
                </c:pt>
                <c:pt idx="44">
                  <c:v>85.6</c:v>
                </c:pt>
                <c:pt idx="45">
                  <c:v>25.5</c:v>
                </c:pt>
                <c:pt idx="46">
                  <c:v>13.4</c:v>
                </c:pt>
                <c:pt idx="47">
                  <c:v>22.3</c:v>
                </c:pt>
                <c:pt idx="48">
                  <c:v>24.4</c:v>
                </c:pt>
                <c:pt idx="49">
                  <c:v>29.900000000000002</c:v>
                </c:pt>
                <c:pt idx="50">
                  <c:v>17.8</c:v>
                </c:pt>
                <c:pt idx="51">
                  <c:v>13.7</c:v>
                </c:pt>
                <c:pt idx="52">
                  <c:v>16.100000000000001</c:v>
                </c:pt>
                <c:pt idx="53">
                  <c:v>40.9</c:v>
                </c:pt>
                <c:pt idx="54">
                  <c:v>29.2</c:v>
                </c:pt>
                <c:pt idx="55">
                  <c:v>39.799999999999997</c:v>
                </c:pt>
                <c:pt idx="56">
                  <c:v>39.6</c:v>
                </c:pt>
                <c:pt idx="57">
                  <c:v>79.599999999999994</c:v>
                </c:pt>
                <c:pt idx="58">
                  <c:v>97.3</c:v>
                </c:pt>
                <c:pt idx="59">
                  <c:v>64</c:v>
                </c:pt>
                <c:pt idx="60">
                  <c:v>32.299999999999997</c:v>
                </c:pt>
                <c:pt idx="61">
                  <c:v>58.9</c:v>
                </c:pt>
                <c:pt idx="62">
                  <c:v>93.5</c:v>
                </c:pt>
                <c:pt idx="63">
                  <c:v>94.2</c:v>
                </c:pt>
                <c:pt idx="64">
                  <c:v>93.5</c:v>
                </c:pt>
                <c:pt idx="65">
                  <c:v>96.8</c:v>
                </c:pt>
                <c:pt idx="66">
                  <c:v>55.5</c:v>
                </c:pt>
                <c:pt idx="67">
                  <c:v>63.2</c:v>
                </c:pt>
                <c:pt idx="68">
                  <c:v>70.900000000000006</c:v>
                </c:pt>
                <c:pt idx="69">
                  <c:v>79.8</c:v>
                </c:pt>
                <c:pt idx="70">
                  <c:v>87.1</c:v>
                </c:pt>
                <c:pt idx="71">
                  <c:v>61</c:v>
                </c:pt>
                <c:pt idx="72">
                  <c:v>36.31</c:v>
                </c:pt>
                <c:pt idx="73">
                  <c:v>87.94</c:v>
                </c:pt>
                <c:pt idx="74">
                  <c:v>81.649999999999991</c:v>
                </c:pt>
                <c:pt idx="75">
                  <c:v>88.039999999999992</c:v>
                </c:pt>
                <c:pt idx="76">
                  <c:v>72.680000000000007</c:v>
                </c:pt>
                <c:pt idx="77">
                  <c:v>89.960000000000008</c:v>
                </c:pt>
                <c:pt idx="78">
                  <c:v>93.339999999999989</c:v>
                </c:pt>
                <c:pt idx="79">
                  <c:v>94.6</c:v>
                </c:pt>
                <c:pt idx="80">
                  <c:v>88.3</c:v>
                </c:pt>
                <c:pt idx="81">
                  <c:v>86.9</c:v>
                </c:pt>
                <c:pt idx="82">
                  <c:v>84.6</c:v>
                </c:pt>
                <c:pt idx="83">
                  <c:v>80.400000000000006</c:v>
                </c:pt>
                <c:pt idx="84">
                  <c:v>70.3</c:v>
                </c:pt>
                <c:pt idx="85">
                  <c:v>95.2</c:v>
                </c:pt>
                <c:pt idx="86">
                  <c:v>79.8</c:v>
                </c:pt>
                <c:pt idx="87">
                  <c:v>49.900000000000006</c:v>
                </c:pt>
                <c:pt idx="88">
                  <c:v>43.6</c:v>
                </c:pt>
                <c:pt idx="89">
                  <c:v>96.9</c:v>
                </c:pt>
                <c:pt idx="90">
                  <c:v>97</c:v>
                </c:pt>
                <c:pt idx="91">
                  <c:v>88.2</c:v>
                </c:pt>
                <c:pt idx="92">
                  <c:v>84.2</c:v>
                </c:pt>
                <c:pt idx="93">
                  <c:v>97.4</c:v>
                </c:pt>
                <c:pt idx="94">
                  <c:v>96.5</c:v>
                </c:pt>
              </c:numCache>
            </c:numRef>
          </c:xVal>
          <c:yVal>
            <c:numRef>
              <c:f>'9PFAS mot KS 19.01.'!$E$104:$E$198</c:f>
              <c:numCache>
                <c:formatCode>0.000</c:formatCode>
                <c:ptCount val="95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9.84731906614786E-3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  <c:pt idx="18">
                  <c:v>0.52811803701972304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0.48800000000000004</c:v>
                </c:pt>
                <c:pt idx="22">
                  <c:v>2.2497724667390795</c:v>
                </c:pt>
                <c:pt idx="23">
                  <c:v>2.9100004590258131</c:v>
                </c:pt>
                <c:pt idx="24">
                  <c:v>0</c:v>
                </c:pt>
                <c:pt idx="25">
                  <c:v>0.69372802201825678</c:v>
                </c:pt>
                <c:pt idx="26">
                  <c:v>1.1882095950007758</c:v>
                </c:pt>
                <c:pt idx="27">
                  <c:v>1.6900471451873833</c:v>
                </c:pt>
                <c:pt idx="28">
                  <c:v>0.89409464622260182</c:v>
                </c:pt>
                <c:pt idx="29">
                  <c:v>0.08</c:v>
                </c:pt>
                <c:pt idx="30">
                  <c:v>0.41173472218216878</c:v>
                </c:pt>
                <c:pt idx="31">
                  <c:v>1.0201218685566951</c:v>
                </c:pt>
                <c:pt idx="32">
                  <c:v>0.85680474418062658</c:v>
                </c:pt>
                <c:pt idx="33">
                  <c:v>2.9525634407422761</c:v>
                </c:pt>
                <c:pt idx="34">
                  <c:v>2.3639351627642977</c:v>
                </c:pt>
                <c:pt idx="35">
                  <c:v>0.71462722752659402</c:v>
                </c:pt>
                <c:pt idx="36">
                  <c:v>0.37</c:v>
                </c:pt>
                <c:pt idx="37">
                  <c:v>0.18</c:v>
                </c:pt>
                <c:pt idx="38">
                  <c:v>0</c:v>
                </c:pt>
                <c:pt idx="39">
                  <c:v>0.33424820881226058</c:v>
                </c:pt>
                <c:pt idx="40">
                  <c:v>0.88188073765182218</c:v>
                </c:pt>
                <c:pt idx="41">
                  <c:v>0.2077966748</c:v>
                </c:pt>
                <c:pt idx="42">
                  <c:v>1.735760820652519</c:v>
                </c:pt>
                <c:pt idx="43">
                  <c:v>0.54673472884611818</c:v>
                </c:pt>
                <c:pt idx="44">
                  <c:v>0.53566458120330851</c:v>
                </c:pt>
                <c:pt idx="45">
                  <c:v>0.41819262108947058</c:v>
                </c:pt>
                <c:pt idx="46">
                  <c:v>0.12486474049188434</c:v>
                </c:pt>
                <c:pt idx="47">
                  <c:v>0.85063188537679546</c:v>
                </c:pt>
                <c:pt idx="48">
                  <c:v>0.1512129710235097</c:v>
                </c:pt>
                <c:pt idx="49">
                  <c:v>1.298909537726241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0.62281388227794654</c:v>
                </c:pt>
                <c:pt idx="54">
                  <c:v>0.35055439154519635</c:v>
                </c:pt>
                <c:pt idx="55">
                  <c:v>0.65398261452499307</c:v>
                </c:pt>
                <c:pt idx="56">
                  <c:v>0.93126284630813316</c:v>
                </c:pt>
                <c:pt idx="57">
                  <c:v>0.13</c:v>
                </c:pt>
                <c:pt idx="58">
                  <c:v>0.79999999999999993</c:v>
                </c:pt>
                <c:pt idx="59">
                  <c:v>1.7789131808731202</c:v>
                </c:pt>
                <c:pt idx="60">
                  <c:v>0.76782677202706473</c:v>
                </c:pt>
                <c:pt idx="61">
                  <c:v>2.2788885200103088</c:v>
                </c:pt>
                <c:pt idx="62">
                  <c:v>1.6701195406979352</c:v>
                </c:pt>
                <c:pt idx="63">
                  <c:v>1.3340995455276572</c:v>
                </c:pt>
                <c:pt idx="64">
                  <c:v>1.5814550285508064</c:v>
                </c:pt>
                <c:pt idx="65">
                  <c:v>1.079215000243128</c:v>
                </c:pt>
                <c:pt idx="66">
                  <c:v>0.39600000000000002</c:v>
                </c:pt>
                <c:pt idx="67">
                  <c:v>0</c:v>
                </c:pt>
                <c:pt idx="68">
                  <c:v>0.01</c:v>
                </c:pt>
                <c:pt idx="69">
                  <c:v>0.99</c:v>
                </c:pt>
                <c:pt idx="70">
                  <c:v>0</c:v>
                </c:pt>
                <c:pt idx="71">
                  <c:v>0.73199999999999998</c:v>
                </c:pt>
                <c:pt idx="72">
                  <c:v>0.97952442728163736</c:v>
                </c:pt>
                <c:pt idx="73">
                  <c:v>1.7005358587541872</c:v>
                </c:pt>
                <c:pt idx="74">
                  <c:v>1.0646830326747321</c:v>
                </c:pt>
                <c:pt idx="75">
                  <c:v>1.4535131451450622</c:v>
                </c:pt>
                <c:pt idx="76">
                  <c:v>1.0026210017181878</c:v>
                </c:pt>
                <c:pt idx="77">
                  <c:v>1.2857687973819429</c:v>
                </c:pt>
                <c:pt idx="78">
                  <c:v>1.3556373007169564</c:v>
                </c:pt>
                <c:pt idx="79">
                  <c:v>0.47419688465372267</c:v>
                </c:pt>
                <c:pt idx="80">
                  <c:v>1.2948568332338672</c:v>
                </c:pt>
                <c:pt idx="81">
                  <c:v>0.65461729023407489</c:v>
                </c:pt>
                <c:pt idx="82">
                  <c:v>0.37199143280940783</c:v>
                </c:pt>
                <c:pt idx="83">
                  <c:v>1.6604111408856568</c:v>
                </c:pt>
                <c:pt idx="84">
                  <c:v>0.19189346710316177</c:v>
                </c:pt>
                <c:pt idx="85">
                  <c:v>0.87365797038101756</c:v>
                </c:pt>
                <c:pt idx="86">
                  <c:v>1.7449658817291749</c:v>
                </c:pt>
                <c:pt idx="87">
                  <c:v>0.98215099575493903</c:v>
                </c:pt>
                <c:pt idx="88">
                  <c:v>0.75623731082800694</c:v>
                </c:pt>
                <c:pt idx="89">
                  <c:v>2.9981266829922575</c:v>
                </c:pt>
                <c:pt idx="90">
                  <c:v>4.3994084153738067</c:v>
                </c:pt>
                <c:pt idx="91">
                  <c:v>1.0316349967318377</c:v>
                </c:pt>
                <c:pt idx="92">
                  <c:v>2.3247379793243841</c:v>
                </c:pt>
                <c:pt idx="93">
                  <c:v>0.75296526158782251</c:v>
                </c:pt>
                <c:pt idx="94">
                  <c:v>1.6701747514585559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5C-4540-B9B6-820DD33EDCED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94.800000000000011</c:v>
              </c:pt>
            </c:numLit>
          </c:xVal>
          <c:yVal>
            <c:numLit>
              <c:formatCode>General</c:formatCode>
              <c:ptCount val="1"/>
              <c:pt idx="0">
                <c:v>0.7059407984357986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65C-4540-B9B6-820DD33EDCED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4.9600000000000009</c:v>
              </c:pt>
              <c:pt idx="1">
                <c:v>106.24</c:v>
              </c:pt>
            </c:numLit>
          </c:xVal>
          <c:yVal>
            <c:numLit>
              <c:formatCode>General</c:formatCode>
              <c:ptCount val="2"/>
              <c:pt idx="0">
                <c:v>0.30031503049211611</c:v>
              </c:pt>
              <c:pt idx="1">
                <c:v>1.4133022350058952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165C-4540-B9B6-820DD33EDCED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 mot KS 19.01.'!xdata1</c:f>
              <c:numCache>
                <c:formatCode>General</c:formatCode>
                <c:ptCount val="70"/>
                <c:pt idx="0">
                  <c:v>4.96</c:v>
                </c:pt>
                <c:pt idx="1">
                  <c:v>6.4278260869999997</c:v>
                </c:pt>
                <c:pt idx="2">
                  <c:v>7.8956521740000003</c:v>
                </c:pt>
                <c:pt idx="3">
                  <c:v>9.3634782610000009</c:v>
                </c:pt>
                <c:pt idx="4">
                  <c:v>10.831304348</c:v>
                </c:pt>
                <c:pt idx="5">
                  <c:v>12.299130434999999</c:v>
                </c:pt>
                <c:pt idx="6">
                  <c:v>13.766956522000001</c:v>
                </c:pt>
                <c:pt idx="7">
                  <c:v>15.234782609</c:v>
                </c:pt>
                <c:pt idx="8">
                  <c:v>16.702608695999999</c:v>
                </c:pt>
                <c:pt idx="9">
                  <c:v>18.170434783000001</c:v>
                </c:pt>
                <c:pt idx="10">
                  <c:v>19.63826087</c:v>
                </c:pt>
                <c:pt idx="11">
                  <c:v>21.106086956999999</c:v>
                </c:pt>
                <c:pt idx="12">
                  <c:v>22.573913044000001</c:v>
                </c:pt>
                <c:pt idx="13">
                  <c:v>24.041739131</c:v>
                </c:pt>
                <c:pt idx="14">
                  <c:v>25.509565217999999</c:v>
                </c:pt>
                <c:pt idx="15">
                  <c:v>26.977391305000001</c:v>
                </c:pt>
                <c:pt idx="16">
                  <c:v>28.445217392</c:v>
                </c:pt>
                <c:pt idx="17">
                  <c:v>29.913043478999999</c:v>
                </c:pt>
                <c:pt idx="18">
                  <c:v>31.380869566000001</c:v>
                </c:pt>
                <c:pt idx="19">
                  <c:v>32.848695653</c:v>
                </c:pt>
                <c:pt idx="20">
                  <c:v>34.316521739999999</c:v>
                </c:pt>
                <c:pt idx="21">
                  <c:v>35.784347826999998</c:v>
                </c:pt>
                <c:pt idx="22">
                  <c:v>37.252173913999997</c:v>
                </c:pt>
                <c:pt idx="23">
                  <c:v>38.720000001000002</c:v>
                </c:pt>
                <c:pt idx="24">
                  <c:v>40.187826088000001</c:v>
                </c:pt>
                <c:pt idx="25">
                  <c:v>41.655652175</c:v>
                </c:pt>
                <c:pt idx="26">
                  <c:v>43.123478261999999</c:v>
                </c:pt>
                <c:pt idx="27">
                  <c:v>44.591304348999998</c:v>
                </c:pt>
                <c:pt idx="28">
                  <c:v>46.059130435999997</c:v>
                </c:pt>
                <c:pt idx="29">
                  <c:v>47.526956523000003</c:v>
                </c:pt>
                <c:pt idx="30">
                  <c:v>48.994782610000001</c:v>
                </c:pt>
                <c:pt idx="31">
                  <c:v>50.462608697</c:v>
                </c:pt>
                <c:pt idx="32">
                  <c:v>51.930434783999999</c:v>
                </c:pt>
                <c:pt idx="33">
                  <c:v>53.398260870999998</c:v>
                </c:pt>
                <c:pt idx="34">
                  <c:v>54.866086957999997</c:v>
                </c:pt>
                <c:pt idx="35">
                  <c:v>56.333913044999996</c:v>
                </c:pt>
                <c:pt idx="36">
                  <c:v>57.801739132000002</c:v>
                </c:pt>
                <c:pt idx="37">
                  <c:v>59.269565219</c:v>
                </c:pt>
                <c:pt idx="38">
                  <c:v>60.737391305999999</c:v>
                </c:pt>
                <c:pt idx="39">
                  <c:v>62.205217392999998</c:v>
                </c:pt>
                <c:pt idx="40">
                  <c:v>63.673043479999997</c:v>
                </c:pt>
                <c:pt idx="41">
                  <c:v>65.140869566999996</c:v>
                </c:pt>
                <c:pt idx="42">
                  <c:v>66.608695654000002</c:v>
                </c:pt>
                <c:pt idx="43">
                  <c:v>68.076521740999993</c:v>
                </c:pt>
                <c:pt idx="44">
                  <c:v>69.544347827999985</c:v>
                </c:pt>
                <c:pt idx="45">
                  <c:v>71.012173914999991</c:v>
                </c:pt>
                <c:pt idx="46">
                  <c:v>72.480000001999997</c:v>
                </c:pt>
                <c:pt idx="47">
                  <c:v>73.947826088999989</c:v>
                </c:pt>
                <c:pt idx="48">
                  <c:v>75.415652175999995</c:v>
                </c:pt>
                <c:pt idx="49">
                  <c:v>76.883478262999986</c:v>
                </c:pt>
                <c:pt idx="50">
                  <c:v>78.351304349999992</c:v>
                </c:pt>
                <c:pt idx="51">
                  <c:v>79.819130436999984</c:v>
                </c:pt>
                <c:pt idx="52">
                  <c:v>81.28695652399999</c:v>
                </c:pt>
                <c:pt idx="53">
                  <c:v>82.754782610999996</c:v>
                </c:pt>
                <c:pt idx="54">
                  <c:v>84.222608697999988</c:v>
                </c:pt>
                <c:pt idx="55">
                  <c:v>85.690434784999994</c:v>
                </c:pt>
                <c:pt idx="56">
                  <c:v>87.158260871999985</c:v>
                </c:pt>
                <c:pt idx="57">
                  <c:v>88.626086958999991</c:v>
                </c:pt>
                <c:pt idx="58">
                  <c:v>90.093913045999997</c:v>
                </c:pt>
                <c:pt idx="59">
                  <c:v>91.561739132999989</c:v>
                </c:pt>
                <c:pt idx="60">
                  <c:v>93.029565219999995</c:v>
                </c:pt>
                <c:pt idx="61">
                  <c:v>94.497391306999987</c:v>
                </c:pt>
                <c:pt idx="62">
                  <c:v>95.965217393999993</c:v>
                </c:pt>
                <c:pt idx="63">
                  <c:v>97.433043480999984</c:v>
                </c:pt>
                <c:pt idx="64">
                  <c:v>98.90086956799999</c:v>
                </c:pt>
                <c:pt idx="65">
                  <c:v>100.368695655</c:v>
                </c:pt>
                <c:pt idx="66">
                  <c:v>101.83652174199999</c:v>
                </c:pt>
                <c:pt idx="67">
                  <c:v>103.30434782899999</c:v>
                </c:pt>
                <c:pt idx="68">
                  <c:v>104.77217391599999</c:v>
                </c:pt>
                <c:pt idx="69">
                  <c:v>106.24000000299999</c:v>
                </c:pt>
              </c:numCache>
            </c:numRef>
          </c:xVal>
          <c:yVal>
            <c:numRef>
              <c:f>'9PFAS mot KS 19.01.'!ydata2</c:f>
              <c:numCache>
                <c:formatCode>General</c:formatCode>
                <c:ptCount val="70"/>
                <c:pt idx="0">
                  <c:v>-0.18483455142024491</c:v>
                </c:pt>
                <c:pt idx="1">
                  <c:v>-0.15938070365534135</c:v>
                </c:pt>
                <c:pt idx="2">
                  <c:v>-0.13395784701361141</c:v>
                </c:pt>
                <c:pt idx="3">
                  <c:v>-0.1085678708818551</c:v>
                </c:pt>
                <c:pt idx="4">
                  <c:v>-8.3212813867496904E-2</c:v>
                </c:pt>
                <c:pt idx="5">
                  <c:v>-5.7894877962760105E-2</c:v>
                </c:pt>
                <c:pt idx="6">
                  <c:v>-3.2616444231900354E-2</c:v>
                </c:pt>
                <c:pt idx="7">
                  <c:v>-7.3800901954494957E-3</c:v>
                </c:pt>
                <c:pt idx="8">
                  <c:v>1.7811390895701884E-2</c:v>
                </c:pt>
                <c:pt idx="9">
                  <c:v>4.2954968683384664E-2</c:v>
                </c:pt>
                <c:pt idx="10">
                  <c:v>6.8047351988205884E-2</c:v>
                </c:pt>
                <c:pt idx="11">
                  <c:v>9.3084962502607671E-2</c:v>
                </c:pt>
                <c:pt idx="12">
                  <c:v>0.1180639056132744</c:v>
                </c:pt>
                <c:pt idx="13">
                  <c:v>0.14297993805469045</c:v>
                </c:pt>
                <c:pt idx="14">
                  <c:v>0.16782843207775749</c:v>
                </c:pt>
                <c:pt idx="15">
                  <c:v>0.19260433580428993</c:v>
                </c:pt>
                <c:pt idx="16">
                  <c:v>0.21730212943292598</c:v>
                </c:pt>
                <c:pt idx="17">
                  <c:v>0.24191577696863803</c:v>
                </c:pt>
                <c:pt idx="18">
                  <c:v>0.26643867317218017</c:v>
                </c:pt>
                <c:pt idx="19">
                  <c:v>0.29086358547489805</c:v>
                </c:pt>
                <c:pt idx="20">
                  <c:v>0.3151825906881367</c:v>
                </c:pt>
                <c:pt idx="21">
                  <c:v>0.33938700646761227</c:v>
                </c:pt>
                <c:pt idx="22">
                  <c:v>0.36346731768762736</c:v>
                </c:pt>
                <c:pt idx="23">
                  <c:v>0.38741309815777492</c:v>
                </c:pt>
                <c:pt idx="24">
                  <c:v>0.41121292849983421</c:v>
                </c:pt>
                <c:pt idx="25">
                  <c:v>0.43485431152281329</c:v>
                </c:pt>
                <c:pt idx="26">
                  <c:v>0.45832358712030613</c:v>
                </c:pt>
                <c:pt idx="27">
                  <c:v>0.48160584959766078</c:v>
                </c:pt>
                <c:pt idx="28">
                  <c:v>0.5046848714437866</c:v>
                </c:pt>
                <c:pt idx="29">
                  <c:v>0.52754303890874521</c:v>
                </c:pt>
                <c:pt idx="30">
                  <c:v>0.55016130632471105</c:v>
                </c:pt>
                <c:pt idx="31">
                  <c:v>0.57251917786505391</c:v>
                </c:pt>
                <c:pt idx="32">
                  <c:v>0.59459472726246398</c:v>
                </c:pt>
                <c:pt idx="33">
                  <c:v>0.61636466770304787</c:v>
                </c:pt>
                <c:pt idx="34">
                  <c:v>0.63780448536884071</c:v>
                </c:pt>
                <c:pt idx="35">
                  <c:v>0.65888865048127188</c:v>
                </c:pt>
                <c:pt idx="36">
                  <c:v>0.67959091865467269</c:v>
                </c:pt>
                <c:pt idx="37">
                  <c:v>0.69988473229568138</c:v>
                </c:pt>
                <c:pt idx="38">
                  <c:v>0.71974372613381477</c:v>
                </c:pt>
                <c:pt idx="39">
                  <c:v>0.73914233243839467</c:v>
                </c:pt>
                <c:pt idx="40">
                  <c:v>0.75805647024897493</c:v>
                </c:pt>
                <c:pt idx="41">
                  <c:v>0.7764642899170181</c:v>
                </c:pt>
                <c:pt idx="42">
                  <c:v>0.79434693115945643</c:v>
                </c:pt>
                <c:pt idx="43">
                  <c:v>0.81168924211914351</c:v>
                </c:pt>
                <c:pt idx="44">
                  <c:v>0.82848040136657319</c:v>
                </c:pt>
                <c:pt idx="45">
                  <c:v>0.84471438668314947</c:v>
                </c:pt>
                <c:pt idx="46">
                  <c:v>0.86039024489732974</c:v>
                </c:pt>
                <c:pt idx="47">
                  <c:v>0.87551213518344173</c:v>
                </c:pt>
                <c:pt idx="48">
                  <c:v>0.89008914131172423</c:v>
                </c:pt>
                <c:pt idx="49">
                  <c:v>0.90413487224403177</c:v>
                </c:pt>
                <c:pt idx="50">
                  <c:v>0.9176668908578014</c:v>
                </c:pt>
                <c:pt idx="51">
                  <c:v>0.93070602407959691</c:v>
                </c:pt>
                <c:pt idx="52">
                  <c:v>0.9432756127495725</c:v>
                </c:pt>
                <c:pt idx="53">
                  <c:v>0.95540075652984802</c:v>
                </c:pt>
                <c:pt idx="54">
                  <c:v>0.96710760005874508</c:v>
                </c:pt>
                <c:pt idx="55">
                  <c:v>0.97842269402835857</c:v>
                </c:pt>
                <c:pt idx="56">
                  <c:v>0.98937245156178899</c:v>
                </c:pt>
                <c:pt idx="57">
                  <c:v>0.99998270822071067</c:v>
                </c:pt>
                <c:pt idx="58">
                  <c:v>1.0102783843868199</c:v>
                </c:pt>
                <c:pt idx="59">
                  <c:v>1.0202832420555215</c:v>
                </c:pt>
                <c:pt idx="60">
                  <c:v>1.0300197241052176</c:v>
                </c:pt>
                <c:pt idx="61">
                  <c:v>1.0395088623790716</c:v>
                </c:pt>
                <c:pt idx="62">
                  <c:v>1.0487702408363202</c:v>
                </c:pt>
                <c:pt idx="63">
                  <c:v>1.0578220010179602</c:v>
                </c:pt>
                <c:pt idx="64">
                  <c:v>1.0666808786468052</c:v>
                </c:pt>
                <c:pt idx="65">
                  <c:v>1.0753622619884455</c:v>
                </c:pt>
                <c:pt idx="66">
                  <c:v>1.0838802643995853</c:v>
                </c:pt>
                <c:pt idx="67">
                  <c:v>1.0922478051423805</c:v>
                </c:pt>
                <c:pt idx="68">
                  <c:v>1.1004766939779642</c:v>
                </c:pt>
                <c:pt idx="69">
                  <c:v>1.1085777162476744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5C-4540-B9B6-820DD33EDCED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 mot KS 19.01.'!xdata3</c:f>
              <c:numCache>
                <c:formatCode>General</c:formatCode>
                <c:ptCount val="70"/>
                <c:pt idx="0">
                  <c:v>4.96</c:v>
                </c:pt>
                <c:pt idx="1">
                  <c:v>6.4278260869999997</c:v>
                </c:pt>
                <c:pt idx="2">
                  <c:v>7.8956521740000003</c:v>
                </c:pt>
                <c:pt idx="3">
                  <c:v>9.3634782610000009</c:v>
                </c:pt>
                <c:pt idx="4">
                  <c:v>10.831304348</c:v>
                </c:pt>
                <c:pt idx="5">
                  <c:v>12.299130434999999</c:v>
                </c:pt>
                <c:pt idx="6">
                  <c:v>13.766956522000001</c:v>
                </c:pt>
                <c:pt idx="7">
                  <c:v>15.234782609</c:v>
                </c:pt>
                <c:pt idx="8">
                  <c:v>16.702608695999999</c:v>
                </c:pt>
                <c:pt idx="9">
                  <c:v>18.170434783000001</c:v>
                </c:pt>
                <c:pt idx="10">
                  <c:v>19.63826087</c:v>
                </c:pt>
                <c:pt idx="11">
                  <c:v>21.106086956999999</c:v>
                </c:pt>
                <c:pt idx="12">
                  <c:v>22.573913044000001</c:v>
                </c:pt>
                <c:pt idx="13">
                  <c:v>24.041739131</c:v>
                </c:pt>
                <c:pt idx="14">
                  <c:v>25.509565217999999</c:v>
                </c:pt>
                <c:pt idx="15">
                  <c:v>26.977391305000001</c:v>
                </c:pt>
                <c:pt idx="16">
                  <c:v>28.445217392</c:v>
                </c:pt>
                <c:pt idx="17">
                  <c:v>29.913043478999999</c:v>
                </c:pt>
                <c:pt idx="18">
                  <c:v>31.380869566000001</c:v>
                </c:pt>
                <c:pt idx="19">
                  <c:v>32.848695653</c:v>
                </c:pt>
                <c:pt idx="20">
                  <c:v>34.316521739999999</c:v>
                </c:pt>
                <c:pt idx="21">
                  <c:v>35.784347826999998</c:v>
                </c:pt>
                <c:pt idx="22">
                  <c:v>37.252173913999997</c:v>
                </c:pt>
                <c:pt idx="23">
                  <c:v>38.720000001000002</c:v>
                </c:pt>
                <c:pt idx="24">
                  <c:v>40.187826088000001</c:v>
                </c:pt>
                <c:pt idx="25">
                  <c:v>41.655652175</c:v>
                </c:pt>
                <c:pt idx="26">
                  <c:v>43.123478261999999</c:v>
                </c:pt>
                <c:pt idx="27">
                  <c:v>44.591304348999998</c:v>
                </c:pt>
                <c:pt idx="28">
                  <c:v>46.059130435999997</c:v>
                </c:pt>
                <c:pt idx="29">
                  <c:v>47.526956523000003</c:v>
                </c:pt>
                <c:pt idx="30">
                  <c:v>48.994782610000001</c:v>
                </c:pt>
                <c:pt idx="31">
                  <c:v>50.462608697</c:v>
                </c:pt>
                <c:pt idx="32">
                  <c:v>51.930434783999999</c:v>
                </c:pt>
                <c:pt idx="33">
                  <c:v>53.398260870999998</c:v>
                </c:pt>
                <c:pt idx="34">
                  <c:v>54.866086957999997</c:v>
                </c:pt>
                <c:pt idx="35">
                  <c:v>56.333913044999996</c:v>
                </c:pt>
                <c:pt idx="36">
                  <c:v>57.801739132000002</c:v>
                </c:pt>
                <c:pt idx="37">
                  <c:v>59.269565219</c:v>
                </c:pt>
                <c:pt idx="38">
                  <c:v>60.737391305999999</c:v>
                </c:pt>
                <c:pt idx="39">
                  <c:v>62.205217392999998</c:v>
                </c:pt>
                <c:pt idx="40">
                  <c:v>63.673043479999997</c:v>
                </c:pt>
                <c:pt idx="41">
                  <c:v>65.140869566999996</c:v>
                </c:pt>
                <c:pt idx="42">
                  <c:v>66.608695654000002</c:v>
                </c:pt>
                <c:pt idx="43">
                  <c:v>68.076521740999993</c:v>
                </c:pt>
                <c:pt idx="44">
                  <c:v>69.544347827999985</c:v>
                </c:pt>
                <c:pt idx="45">
                  <c:v>71.012173914999991</c:v>
                </c:pt>
                <c:pt idx="46">
                  <c:v>72.480000001999997</c:v>
                </c:pt>
                <c:pt idx="47">
                  <c:v>73.947826088999989</c:v>
                </c:pt>
                <c:pt idx="48">
                  <c:v>75.415652175999995</c:v>
                </c:pt>
                <c:pt idx="49">
                  <c:v>76.883478262999986</c:v>
                </c:pt>
                <c:pt idx="50">
                  <c:v>78.351304349999992</c:v>
                </c:pt>
                <c:pt idx="51">
                  <c:v>79.819130436999984</c:v>
                </c:pt>
                <c:pt idx="52">
                  <c:v>81.28695652399999</c:v>
                </c:pt>
                <c:pt idx="53">
                  <c:v>82.754782610999996</c:v>
                </c:pt>
                <c:pt idx="54">
                  <c:v>84.222608697999988</c:v>
                </c:pt>
                <c:pt idx="55">
                  <c:v>85.690434784999994</c:v>
                </c:pt>
                <c:pt idx="56">
                  <c:v>87.158260871999985</c:v>
                </c:pt>
                <c:pt idx="57">
                  <c:v>88.626086958999991</c:v>
                </c:pt>
                <c:pt idx="58">
                  <c:v>90.093913045999997</c:v>
                </c:pt>
                <c:pt idx="59">
                  <c:v>91.561739132999989</c:v>
                </c:pt>
                <c:pt idx="60">
                  <c:v>93.029565219999995</c:v>
                </c:pt>
                <c:pt idx="61">
                  <c:v>94.497391306999987</c:v>
                </c:pt>
                <c:pt idx="62">
                  <c:v>95.965217393999993</c:v>
                </c:pt>
                <c:pt idx="63">
                  <c:v>97.433043480999984</c:v>
                </c:pt>
                <c:pt idx="64">
                  <c:v>98.90086956799999</c:v>
                </c:pt>
                <c:pt idx="65">
                  <c:v>100.368695655</c:v>
                </c:pt>
                <c:pt idx="66">
                  <c:v>101.83652174199999</c:v>
                </c:pt>
                <c:pt idx="67">
                  <c:v>103.30434782899999</c:v>
                </c:pt>
                <c:pt idx="68">
                  <c:v>104.77217391599999</c:v>
                </c:pt>
                <c:pt idx="69">
                  <c:v>106.24000000299999</c:v>
                </c:pt>
              </c:numCache>
            </c:numRef>
          </c:xVal>
          <c:yVal>
            <c:numRef>
              <c:f>'9PFAS mot KS 19.01.'!ydata4</c:f>
              <c:numCache>
                <c:formatCode>General</c:formatCode>
                <c:ptCount val="70"/>
                <c:pt idx="0">
                  <c:v>0.78546461240447685</c:v>
                </c:pt>
                <c:pt idx="1">
                  <c:v>0.79227126332208742</c:v>
                </c:pt>
                <c:pt idx="2">
                  <c:v>0.79910890536287171</c:v>
                </c:pt>
                <c:pt idx="3">
                  <c:v>0.80597942791362986</c:v>
                </c:pt>
                <c:pt idx="4">
                  <c:v>0.81288486958178574</c:v>
                </c:pt>
                <c:pt idx="5">
                  <c:v>0.81982743235956335</c:v>
                </c:pt>
                <c:pt idx="6">
                  <c:v>0.82680949731121778</c:v>
                </c:pt>
                <c:pt idx="7">
                  <c:v>0.83383364195728116</c:v>
                </c:pt>
                <c:pt idx="8">
                  <c:v>0.84090265954864396</c:v>
                </c:pt>
                <c:pt idx="9">
                  <c:v>0.84801958044347558</c:v>
                </c:pt>
                <c:pt idx="10">
                  <c:v>0.8551876958211686</c:v>
                </c:pt>
                <c:pt idx="11">
                  <c:v>0.86241058398928105</c:v>
                </c:pt>
                <c:pt idx="12">
                  <c:v>0.86969213956112856</c:v>
                </c:pt>
                <c:pt idx="13">
                  <c:v>0.87703660580222687</c:v>
                </c:pt>
                <c:pt idx="14">
                  <c:v>0.884448610461674</c:v>
                </c:pt>
                <c:pt idx="15">
                  <c:v>0.89193320541765586</c:v>
                </c:pt>
                <c:pt idx="16">
                  <c:v>0.8994959104715341</c:v>
                </c:pt>
                <c:pt idx="17">
                  <c:v>0.90714276161833629</c:v>
                </c:pt>
                <c:pt idx="18">
                  <c:v>0.91488036409730844</c:v>
                </c:pt>
                <c:pt idx="19">
                  <c:v>0.92271595047710475</c:v>
                </c:pt>
                <c:pt idx="20">
                  <c:v>0.93065744394638039</c:v>
                </c:pt>
                <c:pt idx="21">
                  <c:v>0.93871352684941889</c:v>
                </c:pt>
                <c:pt idx="22">
                  <c:v>0.94689371431191827</c:v>
                </c:pt>
                <c:pt idx="23">
                  <c:v>0.955208432524285</c:v>
                </c:pt>
                <c:pt idx="24">
                  <c:v>0.96366910086473978</c:v>
                </c:pt>
                <c:pt idx="25">
                  <c:v>0.97228821652427511</c:v>
                </c:pt>
                <c:pt idx="26">
                  <c:v>0.98107943960929633</c:v>
                </c:pt>
                <c:pt idx="27">
                  <c:v>0.99005767581445614</c:v>
                </c:pt>
                <c:pt idx="28">
                  <c:v>0.99923915265084462</c:v>
                </c:pt>
                <c:pt idx="29">
                  <c:v>1.0086414838684004</c:v>
                </c:pt>
                <c:pt idx="30">
                  <c:v>1.0182837151349486</c:v>
                </c:pt>
                <c:pt idx="31">
                  <c:v>1.02818634227712</c:v>
                </c:pt>
                <c:pt idx="32">
                  <c:v>1.0383712915622241</c:v>
                </c:pt>
                <c:pt idx="33">
                  <c:v>1.0488618498041546</c:v>
                </c:pt>
                <c:pt idx="34">
                  <c:v>1.0596825308208759</c:v>
                </c:pt>
                <c:pt idx="35">
                  <c:v>1.0708588643909591</c:v>
                </c:pt>
                <c:pt idx="36">
                  <c:v>1.0824170949000727</c:v>
                </c:pt>
                <c:pt idx="37">
                  <c:v>1.0943837799415781</c:v>
                </c:pt>
                <c:pt idx="38">
                  <c:v>1.1067852847859592</c:v>
                </c:pt>
                <c:pt idx="39">
                  <c:v>1.1196471771638932</c:v>
                </c:pt>
                <c:pt idx="40">
                  <c:v>1.1329935380358274</c:v>
                </c:pt>
                <c:pt idx="41">
                  <c:v>1.1468462170502984</c:v>
                </c:pt>
                <c:pt idx="42">
                  <c:v>1.1612240744903743</c:v>
                </c:pt>
                <c:pt idx="43">
                  <c:v>1.1761422622132014</c:v>
                </c:pt>
                <c:pt idx="44">
                  <c:v>1.1916116016482858</c:v>
                </c:pt>
                <c:pt idx="45">
                  <c:v>1.2076381150142239</c:v>
                </c:pt>
                <c:pt idx="46">
                  <c:v>1.224222755482558</c:v>
                </c:pt>
                <c:pt idx="47">
                  <c:v>1.2413613638789598</c:v>
                </c:pt>
                <c:pt idx="48">
                  <c:v>1.2590448564331918</c:v>
                </c:pt>
                <c:pt idx="49">
                  <c:v>1.2772596241833987</c:v>
                </c:pt>
                <c:pt idx="50">
                  <c:v>1.2959881042521433</c:v>
                </c:pt>
                <c:pt idx="51">
                  <c:v>1.3152094697128618</c:v>
                </c:pt>
                <c:pt idx="52">
                  <c:v>1.3349003797254004</c:v>
                </c:pt>
                <c:pt idx="53">
                  <c:v>1.3550357346276396</c:v>
                </c:pt>
                <c:pt idx="54">
                  <c:v>1.3755893897812566</c:v>
                </c:pt>
                <c:pt idx="55">
                  <c:v>1.3965347944941575</c:v>
                </c:pt>
                <c:pt idx="56">
                  <c:v>1.4178455356432409</c:v>
                </c:pt>
                <c:pt idx="57">
                  <c:v>1.4394957776668336</c:v>
                </c:pt>
                <c:pt idx="58">
                  <c:v>1.4614606001832391</c:v>
                </c:pt>
                <c:pt idx="59">
                  <c:v>1.4837162411970515</c:v>
                </c:pt>
                <c:pt idx="60">
                  <c:v>1.5062402578298697</c:v>
                </c:pt>
                <c:pt idx="61">
                  <c:v>1.5290116182385296</c:v>
                </c:pt>
                <c:pt idx="62">
                  <c:v>1.5520107384637953</c:v>
                </c:pt>
                <c:pt idx="63">
                  <c:v>1.5752194769646697</c:v>
                </c:pt>
                <c:pt idx="64">
                  <c:v>1.5986210980183391</c:v>
                </c:pt>
                <c:pt idx="65">
                  <c:v>1.6222002133592131</c:v>
                </c:pt>
                <c:pt idx="66">
                  <c:v>1.6459427096305872</c:v>
                </c:pt>
                <c:pt idx="67">
                  <c:v>1.6698356675703063</c:v>
                </c:pt>
                <c:pt idx="68">
                  <c:v>1.693867277417237</c:v>
                </c:pt>
                <c:pt idx="69">
                  <c:v>1.7180267538300411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5C-4540-B9B6-820DD33EDCED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KS 19.01.'!xdata5</c:f>
              <c:numCache>
                <c:formatCode>General</c:formatCode>
                <c:ptCount val="100"/>
                <c:pt idx="0">
                  <c:v>4.96</c:v>
                </c:pt>
                <c:pt idx="1">
                  <c:v>5.9830303029999996</c:v>
                </c:pt>
                <c:pt idx="2">
                  <c:v>7.0060606060000001</c:v>
                </c:pt>
                <c:pt idx="3">
                  <c:v>8.0290909090000007</c:v>
                </c:pt>
                <c:pt idx="4">
                  <c:v>9.0521212119999994</c:v>
                </c:pt>
                <c:pt idx="5">
                  <c:v>10.075151515000002</c:v>
                </c:pt>
                <c:pt idx="6">
                  <c:v>11.098181818</c:v>
                </c:pt>
                <c:pt idx="7">
                  <c:v>12.121212120999999</c:v>
                </c:pt>
                <c:pt idx="8">
                  <c:v>13.144242424000002</c:v>
                </c:pt>
                <c:pt idx="9">
                  <c:v>14.167272727</c:v>
                </c:pt>
                <c:pt idx="10">
                  <c:v>15.190303030000003</c:v>
                </c:pt>
                <c:pt idx="11">
                  <c:v>16.213333333000001</c:v>
                </c:pt>
                <c:pt idx="12">
                  <c:v>17.236363636</c:v>
                </c:pt>
                <c:pt idx="13">
                  <c:v>18.259393939000002</c:v>
                </c:pt>
                <c:pt idx="14">
                  <c:v>19.282424242000001</c:v>
                </c:pt>
                <c:pt idx="15">
                  <c:v>20.305454545</c:v>
                </c:pt>
                <c:pt idx="16">
                  <c:v>21.328484848000002</c:v>
                </c:pt>
                <c:pt idx="17">
                  <c:v>22.351515151000001</c:v>
                </c:pt>
                <c:pt idx="18">
                  <c:v>23.374545454000003</c:v>
                </c:pt>
                <c:pt idx="19">
                  <c:v>24.397575757000002</c:v>
                </c:pt>
                <c:pt idx="20">
                  <c:v>25.420606060000004</c:v>
                </c:pt>
                <c:pt idx="21">
                  <c:v>26.443636363000003</c:v>
                </c:pt>
                <c:pt idx="22">
                  <c:v>27.466666666000002</c:v>
                </c:pt>
                <c:pt idx="23">
                  <c:v>28.489696969000004</c:v>
                </c:pt>
                <c:pt idx="24">
                  <c:v>29.512727272000003</c:v>
                </c:pt>
                <c:pt idx="25">
                  <c:v>30.535757575000002</c:v>
                </c:pt>
                <c:pt idx="26">
                  <c:v>31.558787878000004</c:v>
                </c:pt>
                <c:pt idx="27">
                  <c:v>32.581818181000003</c:v>
                </c:pt>
                <c:pt idx="28">
                  <c:v>33.604848484000001</c:v>
                </c:pt>
                <c:pt idx="29">
                  <c:v>34.627878787</c:v>
                </c:pt>
                <c:pt idx="30">
                  <c:v>35.650909089999999</c:v>
                </c:pt>
                <c:pt idx="31">
                  <c:v>36.673939393000005</c:v>
                </c:pt>
                <c:pt idx="32">
                  <c:v>37.696969696000004</c:v>
                </c:pt>
                <c:pt idx="33">
                  <c:v>38.719999999000002</c:v>
                </c:pt>
                <c:pt idx="34">
                  <c:v>39.743030302000001</c:v>
                </c:pt>
                <c:pt idx="35">
                  <c:v>40.766060605000007</c:v>
                </c:pt>
                <c:pt idx="36">
                  <c:v>41.789090908000006</c:v>
                </c:pt>
                <c:pt idx="37">
                  <c:v>42.812121211000004</c:v>
                </c:pt>
                <c:pt idx="38">
                  <c:v>43.835151514000003</c:v>
                </c:pt>
                <c:pt idx="39">
                  <c:v>44.858181817000002</c:v>
                </c:pt>
                <c:pt idx="40">
                  <c:v>45.881212120000008</c:v>
                </c:pt>
                <c:pt idx="41">
                  <c:v>46.904242423000007</c:v>
                </c:pt>
                <c:pt idx="42">
                  <c:v>47.927272726000005</c:v>
                </c:pt>
                <c:pt idx="43">
                  <c:v>48.950303029000004</c:v>
                </c:pt>
                <c:pt idx="44">
                  <c:v>49.973333332000003</c:v>
                </c:pt>
                <c:pt idx="45">
                  <c:v>50.996363635000002</c:v>
                </c:pt>
                <c:pt idx="46">
                  <c:v>52.019393938000007</c:v>
                </c:pt>
                <c:pt idx="47">
                  <c:v>53.042424241000006</c:v>
                </c:pt>
                <c:pt idx="48">
                  <c:v>54.065454544000005</c:v>
                </c:pt>
                <c:pt idx="49">
                  <c:v>55.088484847000004</c:v>
                </c:pt>
                <c:pt idx="50">
                  <c:v>56.111515150000002</c:v>
                </c:pt>
                <c:pt idx="51">
                  <c:v>57.134545453000008</c:v>
                </c:pt>
                <c:pt idx="52">
                  <c:v>58.157575756000007</c:v>
                </c:pt>
                <c:pt idx="53">
                  <c:v>59.180606059000006</c:v>
                </c:pt>
                <c:pt idx="54">
                  <c:v>60.203636362000005</c:v>
                </c:pt>
                <c:pt idx="55">
                  <c:v>61.226666665000003</c:v>
                </c:pt>
                <c:pt idx="56">
                  <c:v>62.249696968000002</c:v>
                </c:pt>
                <c:pt idx="57">
                  <c:v>63.272727271000008</c:v>
                </c:pt>
                <c:pt idx="58">
                  <c:v>64.295757574000007</c:v>
                </c:pt>
                <c:pt idx="59">
                  <c:v>65.318787877000005</c:v>
                </c:pt>
                <c:pt idx="60">
                  <c:v>66.341818180000004</c:v>
                </c:pt>
                <c:pt idx="61">
                  <c:v>67.364848483000003</c:v>
                </c:pt>
                <c:pt idx="62">
                  <c:v>68.387878786000002</c:v>
                </c:pt>
                <c:pt idx="63">
                  <c:v>69.410909089</c:v>
                </c:pt>
                <c:pt idx="64">
                  <c:v>70.433939391999999</c:v>
                </c:pt>
                <c:pt idx="65">
                  <c:v>71.456969694999998</c:v>
                </c:pt>
                <c:pt idx="66">
                  <c:v>72.479999997999997</c:v>
                </c:pt>
                <c:pt idx="67">
                  <c:v>73.503030300999995</c:v>
                </c:pt>
                <c:pt idx="68">
                  <c:v>74.526060603999994</c:v>
                </c:pt>
                <c:pt idx="69">
                  <c:v>75.549090906999993</c:v>
                </c:pt>
                <c:pt idx="70">
                  <c:v>76.572121210000006</c:v>
                </c:pt>
                <c:pt idx="71">
                  <c:v>77.595151513000005</c:v>
                </c:pt>
                <c:pt idx="72">
                  <c:v>78.618181816000003</c:v>
                </c:pt>
                <c:pt idx="73">
                  <c:v>79.641212119000002</c:v>
                </c:pt>
                <c:pt idx="74">
                  <c:v>80.664242422000001</c:v>
                </c:pt>
                <c:pt idx="75">
                  <c:v>81.687272725</c:v>
                </c:pt>
                <c:pt idx="76">
                  <c:v>82.710303027999998</c:v>
                </c:pt>
                <c:pt idx="77">
                  <c:v>83.733333330999997</c:v>
                </c:pt>
                <c:pt idx="78">
                  <c:v>84.756363633999996</c:v>
                </c:pt>
                <c:pt idx="79">
                  <c:v>85.779393936999995</c:v>
                </c:pt>
                <c:pt idx="80">
                  <c:v>86.802424240000008</c:v>
                </c:pt>
                <c:pt idx="81">
                  <c:v>87.825454543000006</c:v>
                </c:pt>
                <c:pt idx="82">
                  <c:v>88.848484846000005</c:v>
                </c:pt>
                <c:pt idx="83">
                  <c:v>89.871515149000004</c:v>
                </c:pt>
                <c:pt idx="84">
                  <c:v>90.894545452000003</c:v>
                </c:pt>
                <c:pt idx="85">
                  <c:v>91.917575755000001</c:v>
                </c:pt>
                <c:pt idx="86">
                  <c:v>92.940606058</c:v>
                </c:pt>
                <c:pt idx="87">
                  <c:v>93.963636360999999</c:v>
                </c:pt>
                <c:pt idx="88">
                  <c:v>94.986666663999998</c:v>
                </c:pt>
                <c:pt idx="89">
                  <c:v>96.009696966999996</c:v>
                </c:pt>
                <c:pt idx="90">
                  <c:v>97.032727269999995</c:v>
                </c:pt>
                <c:pt idx="91">
                  <c:v>98.055757573000008</c:v>
                </c:pt>
                <c:pt idx="92">
                  <c:v>99.078787876000007</c:v>
                </c:pt>
                <c:pt idx="93">
                  <c:v>100.10181817900001</c:v>
                </c:pt>
                <c:pt idx="94">
                  <c:v>101.124848482</c:v>
                </c:pt>
                <c:pt idx="95">
                  <c:v>102.147878785</c:v>
                </c:pt>
                <c:pt idx="96">
                  <c:v>103.170909088</c:v>
                </c:pt>
                <c:pt idx="97">
                  <c:v>104.193939391</c:v>
                </c:pt>
                <c:pt idx="98">
                  <c:v>105.216969694</c:v>
                </c:pt>
                <c:pt idx="99">
                  <c:v>106.239999997</c:v>
                </c:pt>
              </c:numCache>
            </c:numRef>
          </c:xVal>
          <c:yVal>
            <c:numRef>
              <c:f>'9PFAS mot KS 19.01.'!ydata6</c:f>
              <c:numCache>
                <c:formatCode>General</c:formatCode>
                <c:ptCount val="100"/>
                <c:pt idx="0">
                  <c:v>-1.5334290981367293</c:v>
                </c:pt>
                <c:pt idx="1">
                  <c:v>-1.520477456261514</c:v>
                </c:pt>
                <c:pt idx="2">
                  <c:v>-1.5075511259735113</c:v>
                </c:pt>
                <c:pt idx="3">
                  <c:v>-1.4946501772007434</c:v>
                </c:pt>
                <c:pt idx="4">
                  <c:v>-1.481774679069302</c:v>
                </c:pt>
                <c:pt idx="5">
                  <c:v>-1.4689246998900818</c:v>
                </c:pt>
                <c:pt idx="6">
                  <c:v>-1.4561003071455834</c:v>
                </c:pt>
                <c:pt idx="7">
                  <c:v>-1.4433015674768004</c:v>
                </c:pt>
                <c:pt idx="8">
                  <c:v>-1.4305285466701827</c:v>
                </c:pt>
                <c:pt idx="9">
                  <c:v>-1.417781309644697</c:v>
                </c:pt>
                <c:pt idx="10">
                  <c:v>-1.4050599204389735</c:v>
                </c:pt>
                <c:pt idx="11">
                  <c:v>-1.3923644421985619</c:v>
                </c:pt>
                <c:pt idx="12">
                  <c:v>-1.3796949371632845</c:v>
                </c:pt>
                <c:pt idx="13">
                  <c:v>-1.367051466654706</c:v>
                </c:pt>
                <c:pt idx="14">
                  <c:v>-1.354434091063718</c:v>
                </c:pt>
                <c:pt idx="15">
                  <c:v>-1.3418428698382452</c:v>
                </c:pt>
                <c:pt idx="16">
                  <c:v>-1.329277861471081</c:v>
                </c:pt>
                <c:pt idx="17">
                  <c:v>-1.3167391234878525</c:v>
                </c:pt>
                <c:pt idx="18">
                  <c:v>-1.3042267124351281</c:v>
                </c:pt>
                <c:pt idx="19">
                  <c:v>-1.291740683868666</c:v>
                </c:pt>
                <c:pt idx="20">
                  <c:v>-1.2792810923418143</c:v>
                </c:pt>
                <c:pt idx="21">
                  <c:v>-1.2668479913940631</c:v>
                </c:pt>
                <c:pt idx="22">
                  <c:v>-1.2544414335397598</c:v>
                </c:pt>
                <c:pt idx="23">
                  <c:v>-1.2420614702569854</c:v>
                </c:pt>
                <c:pt idx="24">
                  <c:v>-1.2297081519766078</c:v>
                </c:pt>
                <c:pt idx="25">
                  <c:v>-1.2173815280715019</c:v>
                </c:pt>
                <c:pt idx="26">
                  <c:v>-1.2050816468459611</c:v>
                </c:pt>
                <c:pt idx="27">
                  <c:v>-1.1928085555252848</c:v>
                </c:pt>
                <c:pt idx="28">
                  <c:v>-1.1805623002455652</c:v>
                </c:pt>
                <c:pt idx="29">
                  <c:v>-1.1683429260436644</c:v>
                </c:pt>
                <c:pt idx="30">
                  <c:v>-1.1561504768473954</c:v>
                </c:pt>
                <c:pt idx="31">
                  <c:v>-1.1439849954659078</c:v>
                </c:pt>
                <c:pt idx="32">
                  <c:v>-1.1318465235802866</c:v>
                </c:pt>
                <c:pt idx="33">
                  <c:v>-1.1197351017343611</c:v>
                </c:pt>
                <c:pt idx="34">
                  <c:v>-1.1076507693257391</c:v>
                </c:pt>
                <c:pt idx="35">
                  <c:v>-1.0955935645970625</c:v>
                </c:pt>
                <c:pt idx="36">
                  <c:v>-1.0835635246274931</c:v>
                </c:pt>
                <c:pt idx="37">
                  <c:v>-1.0715606853244304</c:v>
                </c:pt>
                <c:pt idx="38">
                  <c:v>-1.0595850814154681</c:v>
                </c:pt>
                <c:pt idx="39">
                  <c:v>-1.0476367464405918</c:v>
                </c:pt>
                <c:pt idx="40">
                  <c:v>-1.0357157127446204</c:v>
                </c:pt>
                <c:pt idx="41">
                  <c:v>-1.0238220114699008</c:v>
                </c:pt>
                <c:pt idx="42">
                  <c:v>-1.0119556725492529</c:v>
                </c:pt>
                <c:pt idx="43">
                  <c:v>-1.000116724699172</c:v>
                </c:pt>
                <c:pt idx="44">
                  <c:v>-0.98830519541329265</c:v>
                </c:pt>
                <c:pt idx="45">
                  <c:v>-0.97652111095611571</c:v>
                </c:pt>
                <c:pt idx="46">
                  <c:v>-0.96476449635700356</c:v>
                </c:pt>
                <c:pt idx="47">
                  <c:v>-0.95303537540444405</c:v>
                </c:pt>
                <c:pt idx="48">
                  <c:v>-0.94133377064059098</c:v>
                </c:pt>
                <c:pt idx="49">
                  <c:v>-0.9296597033560754</c:v>
                </c:pt>
                <c:pt idx="50">
                  <c:v>-0.91801319358510491</c:v>
                </c:pt>
                <c:pt idx="51">
                  <c:v>-0.90639426010083446</c:v>
                </c:pt>
                <c:pt idx="52">
                  <c:v>-0.89480292041102949</c:v>
                </c:pt>
                <c:pt idx="53">
                  <c:v>-0.88323919075401325</c:v>
                </c:pt>
                <c:pt idx="54">
                  <c:v>-0.87170308609489844</c:v>
                </c:pt>
                <c:pt idx="55">
                  <c:v>-0.86019462012211789</c:v>
                </c:pt>
                <c:pt idx="56">
                  <c:v>-0.84871380524424012</c:v>
                </c:pt>
                <c:pt idx="57">
                  <c:v>-0.8372606525870856</c:v>
                </c:pt>
                <c:pt idx="58">
                  <c:v>-0.82583517199113443</c:v>
                </c:pt>
                <c:pt idx="59">
                  <c:v>-0.81443737200923227</c:v>
                </c:pt>
                <c:pt idx="60">
                  <c:v>-0.80306725990459693</c:v>
                </c:pt>
                <c:pt idx="61">
                  <c:v>-0.79172484164912393</c:v>
                </c:pt>
                <c:pt idx="62">
                  <c:v>-0.78041012192199055</c:v>
                </c:pt>
                <c:pt idx="63">
                  <c:v>-0.7691231041085631</c:v>
                </c:pt>
                <c:pt idx="64">
                  <c:v>-0.7578637902996066</c:v>
                </c:pt>
                <c:pt idx="65">
                  <c:v>-0.74663218129079567</c:v>
                </c:pt>
                <c:pt idx="66">
                  <c:v>-0.73542827658252863</c:v>
                </c:pt>
                <c:pt idx="67">
                  <c:v>-0.72425207438004491</c:v>
                </c:pt>
                <c:pt idx="68">
                  <c:v>-0.71310357159384208</c:v>
                </c:pt>
                <c:pt idx="69">
                  <c:v>-0.70198276384040104</c:v>
                </c:pt>
                <c:pt idx="70">
                  <c:v>-0.69088964544320897</c:v>
                </c:pt>
                <c:pt idx="71">
                  <c:v>-0.67982420943408384</c:v>
                </c:pt>
                <c:pt idx="72">
                  <c:v>-0.66878644755480066</c:v>
                </c:pt>
                <c:pt idx="73">
                  <c:v>-0.65777635025902104</c:v>
                </c:pt>
                <c:pt idx="74">
                  <c:v>-0.64679390671451342</c:v>
                </c:pt>
                <c:pt idx="75">
                  <c:v>-0.63583910480568018</c:v>
                </c:pt>
                <c:pt idx="76">
                  <c:v>-0.62491193113637444</c:v>
                </c:pt>
                <c:pt idx="77">
                  <c:v>-0.61401237103301454</c:v>
                </c:pt>
                <c:pt idx="78">
                  <c:v>-0.60314040854799078</c:v>
                </c:pt>
                <c:pt idx="79">
                  <c:v>-0.59229602646336388</c:v>
                </c:pt>
                <c:pt idx="80">
                  <c:v>-0.58147920629485328</c:v>
                </c:pt>
                <c:pt idx="81">
                  <c:v>-0.5706899282961102</c:v>
                </c:pt>
                <c:pt idx="82">
                  <c:v>-0.55992817146327667</c:v>
                </c:pt>
                <c:pt idx="83">
                  <c:v>-0.54919391353983027</c:v>
                </c:pt>
                <c:pt idx="84">
                  <c:v>-0.53848713102170231</c:v>
                </c:pt>
                <c:pt idx="85">
                  <c:v>-0.52780779916267773</c:v>
                </c:pt>
                <c:pt idx="86">
                  <c:v>-0.51715589198006739</c:v>
                </c:pt>
                <c:pt idx="87">
                  <c:v>-0.50653138226065253</c:v>
                </c:pt>
                <c:pt idx="88">
                  <c:v>-0.49593424156689725</c:v>
                </c:pt>
                <c:pt idx="89">
                  <c:v>-0.48536444024342207</c:v>
                </c:pt>
                <c:pt idx="90">
                  <c:v>-0.47482194742374606</c:v>
                </c:pt>
                <c:pt idx="91">
                  <c:v>-0.46430673103727815</c:v>
                </c:pt>
                <c:pt idx="92">
                  <c:v>-0.45381875781657266</c:v>
                </c:pt>
                <c:pt idx="93">
                  <c:v>-0.44335799330482284</c:v>
                </c:pt>
                <c:pt idx="94">
                  <c:v>-0.43292440186361225</c:v>
                </c:pt>
                <c:pt idx="95">
                  <c:v>-0.42251794668090326</c:v>
                </c:pt>
                <c:pt idx="96">
                  <c:v>-0.41213858977926376</c:v>
                </c:pt>
                <c:pt idx="97">
                  <c:v>-0.40178629202432758</c:v>
                </c:pt>
                <c:pt idx="98">
                  <c:v>-0.3914610131334908</c:v>
                </c:pt>
                <c:pt idx="99">
                  <c:v>-0.38116271168482418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5C-4540-B9B6-820DD33EDCED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KS 19.01.'!xdata7</c:f>
              <c:numCache>
                <c:formatCode>General</c:formatCode>
                <c:ptCount val="100"/>
                <c:pt idx="0">
                  <c:v>4.96</c:v>
                </c:pt>
                <c:pt idx="1">
                  <c:v>5.9830303029999996</c:v>
                </c:pt>
                <c:pt idx="2">
                  <c:v>7.0060606060000001</c:v>
                </c:pt>
                <c:pt idx="3">
                  <c:v>8.0290909090000007</c:v>
                </c:pt>
                <c:pt idx="4">
                  <c:v>9.0521212119999994</c:v>
                </c:pt>
                <c:pt idx="5">
                  <c:v>10.075151515000002</c:v>
                </c:pt>
                <c:pt idx="6">
                  <c:v>11.098181818</c:v>
                </c:pt>
                <c:pt idx="7">
                  <c:v>12.121212120999999</c:v>
                </c:pt>
                <c:pt idx="8">
                  <c:v>13.144242424000002</c:v>
                </c:pt>
                <c:pt idx="9">
                  <c:v>14.167272727</c:v>
                </c:pt>
                <c:pt idx="10">
                  <c:v>15.190303030000003</c:v>
                </c:pt>
                <c:pt idx="11">
                  <c:v>16.213333333000001</c:v>
                </c:pt>
                <c:pt idx="12">
                  <c:v>17.236363636</c:v>
                </c:pt>
                <c:pt idx="13">
                  <c:v>18.259393939000002</c:v>
                </c:pt>
                <c:pt idx="14">
                  <c:v>19.282424242000001</c:v>
                </c:pt>
                <c:pt idx="15">
                  <c:v>20.305454545</c:v>
                </c:pt>
                <c:pt idx="16">
                  <c:v>21.328484848000002</c:v>
                </c:pt>
                <c:pt idx="17">
                  <c:v>22.351515151000001</c:v>
                </c:pt>
                <c:pt idx="18">
                  <c:v>23.374545454000003</c:v>
                </c:pt>
                <c:pt idx="19">
                  <c:v>24.397575757000002</c:v>
                </c:pt>
                <c:pt idx="20">
                  <c:v>25.420606060000004</c:v>
                </c:pt>
                <c:pt idx="21">
                  <c:v>26.443636363000003</c:v>
                </c:pt>
                <c:pt idx="22">
                  <c:v>27.466666666000002</c:v>
                </c:pt>
                <c:pt idx="23">
                  <c:v>28.489696969000004</c:v>
                </c:pt>
                <c:pt idx="24">
                  <c:v>29.512727272000003</c:v>
                </c:pt>
                <c:pt idx="25">
                  <c:v>30.535757575000002</c:v>
                </c:pt>
                <c:pt idx="26">
                  <c:v>31.558787878000004</c:v>
                </c:pt>
                <c:pt idx="27">
                  <c:v>32.581818181000003</c:v>
                </c:pt>
                <c:pt idx="28">
                  <c:v>33.604848484000001</c:v>
                </c:pt>
                <c:pt idx="29">
                  <c:v>34.627878787</c:v>
                </c:pt>
                <c:pt idx="30">
                  <c:v>35.650909089999999</c:v>
                </c:pt>
                <c:pt idx="31">
                  <c:v>36.673939393000005</c:v>
                </c:pt>
                <c:pt idx="32">
                  <c:v>37.696969696000004</c:v>
                </c:pt>
                <c:pt idx="33">
                  <c:v>38.719999999000002</c:v>
                </c:pt>
                <c:pt idx="34">
                  <c:v>39.743030302000001</c:v>
                </c:pt>
                <c:pt idx="35">
                  <c:v>40.766060605000007</c:v>
                </c:pt>
                <c:pt idx="36">
                  <c:v>41.789090908000006</c:v>
                </c:pt>
                <c:pt idx="37">
                  <c:v>42.812121211000004</c:v>
                </c:pt>
                <c:pt idx="38">
                  <c:v>43.835151514000003</c:v>
                </c:pt>
                <c:pt idx="39">
                  <c:v>44.858181817000002</c:v>
                </c:pt>
                <c:pt idx="40">
                  <c:v>45.881212120000008</c:v>
                </c:pt>
                <c:pt idx="41">
                  <c:v>46.904242423000007</c:v>
                </c:pt>
                <c:pt idx="42">
                  <c:v>47.927272726000005</c:v>
                </c:pt>
                <c:pt idx="43">
                  <c:v>48.950303029000004</c:v>
                </c:pt>
                <c:pt idx="44">
                  <c:v>49.973333332000003</c:v>
                </c:pt>
                <c:pt idx="45">
                  <c:v>50.996363635000002</c:v>
                </c:pt>
                <c:pt idx="46">
                  <c:v>52.019393938000007</c:v>
                </c:pt>
                <c:pt idx="47">
                  <c:v>53.042424241000006</c:v>
                </c:pt>
                <c:pt idx="48">
                  <c:v>54.065454544000005</c:v>
                </c:pt>
                <c:pt idx="49">
                  <c:v>55.088484847000004</c:v>
                </c:pt>
                <c:pt idx="50">
                  <c:v>56.111515150000002</c:v>
                </c:pt>
                <c:pt idx="51">
                  <c:v>57.134545453000008</c:v>
                </c:pt>
                <c:pt idx="52">
                  <c:v>58.157575756000007</c:v>
                </c:pt>
                <c:pt idx="53">
                  <c:v>59.180606059000006</c:v>
                </c:pt>
                <c:pt idx="54">
                  <c:v>60.203636362000005</c:v>
                </c:pt>
                <c:pt idx="55">
                  <c:v>61.226666665000003</c:v>
                </c:pt>
                <c:pt idx="56">
                  <c:v>62.249696968000002</c:v>
                </c:pt>
                <c:pt idx="57">
                  <c:v>63.272727271000008</c:v>
                </c:pt>
                <c:pt idx="58">
                  <c:v>64.295757574000007</c:v>
                </c:pt>
                <c:pt idx="59">
                  <c:v>65.318787877000005</c:v>
                </c:pt>
                <c:pt idx="60">
                  <c:v>66.341818180000004</c:v>
                </c:pt>
                <c:pt idx="61">
                  <c:v>67.364848483000003</c:v>
                </c:pt>
                <c:pt idx="62">
                  <c:v>68.387878786000002</c:v>
                </c:pt>
                <c:pt idx="63">
                  <c:v>69.410909089</c:v>
                </c:pt>
                <c:pt idx="64">
                  <c:v>70.433939391999999</c:v>
                </c:pt>
                <c:pt idx="65">
                  <c:v>71.456969694999998</c:v>
                </c:pt>
                <c:pt idx="66">
                  <c:v>72.479999997999997</c:v>
                </c:pt>
                <c:pt idx="67">
                  <c:v>73.503030300999995</c:v>
                </c:pt>
                <c:pt idx="68">
                  <c:v>74.526060603999994</c:v>
                </c:pt>
                <c:pt idx="69">
                  <c:v>75.549090906999993</c:v>
                </c:pt>
                <c:pt idx="70">
                  <c:v>76.572121210000006</c:v>
                </c:pt>
                <c:pt idx="71">
                  <c:v>77.595151513000005</c:v>
                </c:pt>
                <c:pt idx="72">
                  <c:v>78.618181816000003</c:v>
                </c:pt>
                <c:pt idx="73">
                  <c:v>79.641212119000002</c:v>
                </c:pt>
                <c:pt idx="74">
                  <c:v>80.664242422000001</c:v>
                </c:pt>
                <c:pt idx="75">
                  <c:v>81.687272725</c:v>
                </c:pt>
                <c:pt idx="76">
                  <c:v>82.710303027999998</c:v>
                </c:pt>
                <c:pt idx="77">
                  <c:v>83.733333330999997</c:v>
                </c:pt>
                <c:pt idx="78">
                  <c:v>84.756363633999996</c:v>
                </c:pt>
                <c:pt idx="79">
                  <c:v>85.779393936999995</c:v>
                </c:pt>
                <c:pt idx="80">
                  <c:v>86.802424240000008</c:v>
                </c:pt>
                <c:pt idx="81">
                  <c:v>87.825454543000006</c:v>
                </c:pt>
                <c:pt idx="82">
                  <c:v>88.848484846000005</c:v>
                </c:pt>
                <c:pt idx="83">
                  <c:v>89.871515149000004</c:v>
                </c:pt>
                <c:pt idx="84">
                  <c:v>90.894545452000003</c:v>
                </c:pt>
                <c:pt idx="85">
                  <c:v>91.917575755000001</c:v>
                </c:pt>
                <c:pt idx="86">
                  <c:v>92.940606058</c:v>
                </c:pt>
                <c:pt idx="87">
                  <c:v>93.963636360999999</c:v>
                </c:pt>
                <c:pt idx="88">
                  <c:v>94.986666663999998</c:v>
                </c:pt>
                <c:pt idx="89">
                  <c:v>96.009696966999996</c:v>
                </c:pt>
                <c:pt idx="90">
                  <c:v>97.032727269999995</c:v>
                </c:pt>
                <c:pt idx="91">
                  <c:v>98.055757573000008</c:v>
                </c:pt>
                <c:pt idx="92">
                  <c:v>99.078787876000007</c:v>
                </c:pt>
                <c:pt idx="93">
                  <c:v>100.10181817900001</c:v>
                </c:pt>
                <c:pt idx="94">
                  <c:v>101.124848482</c:v>
                </c:pt>
                <c:pt idx="95">
                  <c:v>102.147878785</c:v>
                </c:pt>
                <c:pt idx="96">
                  <c:v>103.170909088</c:v>
                </c:pt>
                <c:pt idx="97">
                  <c:v>104.193939391</c:v>
                </c:pt>
                <c:pt idx="98">
                  <c:v>105.216969694</c:v>
                </c:pt>
                <c:pt idx="99">
                  <c:v>106.239999997</c:v>
                </c:pt>
              </c:numCache>
            </c:numRef>
          </c:xVal>
          <c:yVal>
            <c:numRef>
              <c:f>'9PFAS mot KS 19.01.'!ydata8</c:f>
              <c:numCache>
                <c:formatCode>General</c:formatCode>
                <c:ptCount val="100"/>
                <c:pt idx="0">
                  <c:v>2.1340591591209614</c:v>
                </c:pt>
                <c:pt idx="1">
                  <c:v>2.1435921072352571</c:v>
                </c:pt>
                <c:pt idx="2">
                  <c:v>2.1531503669367655</c:v>
                </c:pt>
                <c:pt idx="3">
                  <c:v>2.1627340081535094</c:v>
                </c:pt>
                <c:pt idx="4">
                  <c:v>2.1723431000115792</c:v>
                </c:pt>
                <c:pt idx="5">
                  <c:v>2.1819777108218696</c:v>
                </c:pt>
                <c:pt idx="6">
                  <c:v>2.1916379080668826</c:v>
                </c:pt>
                <c:pt idx="7">
                  <c:v>2.2013237583876109</c:v>
                </c:pt>
                <c:pt idx="8">
                  <c:v>2.2110353275705044</c:v>
                </c:pt>
                <c:pt idx="9">
                  <c:v>2.2207726805345303</c:v>
                </c:pt>
                <c:pt idx="10">
                  <c:v>2.230535881318318</c:v>
                </c:pt>
                <c:pt idx="11">
                  <c:v>2.2403249930674178</c:v>
                </c:pt>
                <c:pt idx="12">
                  <c:v>2.2501400780216514</c:v>
                </c:pt>
                <c:pt idx="13">
                  <c:v>2.2599811975025839</c:v>
                </c:pt>
                <c:pt idx="14">
                  <c:v>2.2698484119011075</c:v>
                </c:pt>
                <c:pt idx="15">
                  <c:v>2.2797417806651459</c:v>
                </c:pt>
                <c:pt idx="16">
                  <c:v>2.2896613622874931</c:v>
                </c:pt>
                <c:pt idx="17">
                  <c:v>2.2996072142937756</c:v>
                </c:pt>
                <c:pt idx="18">
                  <c:v>2.3095793932305622</c:v>
                </c:pt>
                <c:pt idx="19">
                  <c:v>2.3195779546536115</c:v>
                </c:pt>
                <c:pt idx="20">
                  <c:v>2.3296029531162712</c:v>
                </c:pt>
                <c:pt idx="21">
                  <c:v>2.339654442158031</c:v>
                </c:pt>
                <c:pt idx="22">
                  <c:v>2.3497324742932388</c:v>
                </c:pt>
                <c:pt idx="23">
                  <c:v>2.3598371009999761</c:v>
                </c:pt>
                <c:pt idx="24">
                  <c:v>2.3699683727091094</c:v>
                </c:pt>
                <c:pt idx="25">
                  <c:v>2.3801263387935148</c:v>
                </c:pt>
                <c:pt idx="26">
                  <c:v>2.3903110475574851</c:v>
                </c:pt>
                <c:pt idx="27">
                  <c:v>2.4005225462263202</c:v>
                </c:pt>
                <c:pt idx="28">
                  <c:v>2.4107608809361123</c:v>
                </c:pt>
                <c:pt idx="29">
                  <c:v>2.4210260967237223</c:v>
                </c:pt>
                <c:pt idx="30">
                  <c:v>2.4313182375169644</c:v>
                </c:pt>
                <c:pt idx="31">
                  <c:v>2.4416373461249883</c:v>
                </c:pt>
                <c:pt idx="32">
                  <c:v>2.4519834642288787</c:v>
                </c:pt>
                <c:pt idx="33">
                  <c:v>2.4623566323724644</c:v>
                </c:pt>
                <c:pt idx="34">
                  <c:v>2.4727568899533532</c:v>
                </c:pt>
                <c:pt idx="35">
                  <c:v>2.4831842752141884</c:v>
                </c:pt>
                <c:pt idx="36">
                  <c:v>2.4936388252341297</c:v>
                </c:pt>
                <c:pt idx="37">
                  <c:v>2.5041205759205787</c:v>
                </c:pt>
                <c:pt idx="38">
                  <c:v>2.5146295620011276</c:v>
                </c:pt>
                <c:pt idx="39">
                  <c:v>2.525165817015762</c:v>
                </c:pt>
                <c:pt idx="40">
                  <c:v>2.5357293733093025</c:v>
                </c:pt>
                <c:pt idx="41">
                  <c:v>2.5463202620240937</c:v>
                </c:pt>
                <c:pt idx="42">
                  <c:v>2.5569385130929572</c:v>
                </c:pt>
                <c:pt idx="43">
                  <c:v>2.5675841552323875</c:v>
                </c:pt>
                <c:pt idx="44">
                  <c:v>2.5782572159360195</c:v>
                </c:pt>
                <c:pt idx="45">
                  <c:v>2.5889577214683537</c:v>
                </c:pt>
                <c:pt idx="46">
                  <c:v>2.5996856968587529</c:v>
                </c:pt>
                <c:pt idx="47">
                  <c:v>2.610441165895705</c:v>
                </c:pt>
                <c:pt idx="48">
                  <c:v>2.6212241511213628</c:v>
                </c:pt>
                <c:pt idx="49">
                  <c:v>2.6320346738263583</c:v>
                </c:pt>
                <c:pt idx="50">
                  <c:v>2.6428727540448991</c:v>
                </c:pt>
                <c:pt idx="51">
                  <c:v>2.6537384105501403</c:v>
                </c:pt>
                <c:pt idx="52">
                  <c:v>2.6646316608498464</c:v>
                </c:pt>
                <c:pt idx="53">
                  <c:v>2.6755525211823414</c:v>
                </c:pt>
                <c:pt idx="54">
                  <c:v>2.6865010065127377</c:v>
                </c:pt>
                <c:pt idx="55">
                  <c:v>2.6974771305294682</c:v>
                </c:pt>
                <c:pt idx="56">
                  <c:v>2.7084809056411019</c:v>
                </c:pt>
                <c:pt idx="57">
                  <c:v>2.7195123429734585</c:v>
                </c:pt>
                <c:pt idx="58">
                  <c:v>2.7305714523670188</c:v>
                </c:pt>
                <c:pt idx="59">
                  <c:v>2.7416582423746281</c:v>
                </c:pt>
                <c:pt idx="60">
                  <c:v>2.7527727202595038</c:v>
                </c:pt>
                <c:pt idx="61">
                  <c:v>2.7639148919935419</c:v>
                </c:pt>
                <c:pt idx="62">
                  <c:v>2.7750847622559198</c:v>
                </c:pt>
                <c:pt idx="63">
                  <c:v>2.7862823344320033</c:v>
                </c:pt>
                <c:pt idx="64">
                  <c:v>2.7975076106125583</c:v>
                </c:pt>
                <c:pt idx="65">
                  <c:v>2.8087605915932583</c:v>
                </c:pt>
                <c:pt idx="66">
                  <c:v>2.8200412768745027</c:v>
                </c:pt>
                <c:pt idx="67">
                  <c:v>2.8313496646615297</c:v>
                </c:pt>
                <c:pt idx="68">
                  <c:v>2.8426857518648383</c:v>
                </c:pt>
                <c:pt idx="69">
                  <c:v>2.8540495341009091</c:v>
                </c:pt>
                <c:pt idx="70">
                  <c:v>2.8654410056932282</c:v>
                </c:pt>
                <c:pt idx="71">
                  <c:v>2.8768601596736141</c:v>
                </c:pt>
                <c:pt idx="72">
                  <c:v>2.8883069877838423</c:v>
                </c:pt>
                <c:pt idx="73">
                  <c:v>2.8997814804775741</c:v>
                </c:pt>
                <c:pt idx="74">
                  <c:v>2.9112836269225775</c:v>
                </c:pt>
                <c:pt idx="75">
                  <c:v>2.9228134150032554</c:v>
                </c:pt>
                <c:pt idx="76">
                  <c:v>2.9343708313234611</c:v>
                </c:pt>
                <c:pt idx="77">
                  <c:v>2.9459558612096126</c:v>
                </c:pt>
                <c:pt idx="78">
                  <c:v>2.9575684887140996</c:v>
                </c:pt>
                <c:pt idx="79">
                  <c:v>2.9692086966189839</c:v>
                </c:pt>
                <c:pt idx="80">
                  <c:v>2.9808764664399847</c:v>
                </c:pt>
                <c:pt idx="81">
                  <c:v>2.9925717784307535</c:v>
                </c:pt>
                <c:pt idx="82">
                  <c:v>3.0042946115874307</c:v>
                </c:pt>
                <c:pt idx="83">
                  <c:v>3.0160449436534957</c:v>
                </c:pt>
                <c:pt idx="84">
                  <c:v>3.0278227511248788</c:v>
                </c:pt>
                <c:pt idx="85">
                  <c:v>3.0396280092553658</c:v>
                </c:pt>
                <c:pt idx="86">
                  <c:v>3.0514606920622662</c:v>
                </c:pt>
                <c:pt idx="87">
                  <c:v>3.0633207723323626</c:v>
                </c:pt>
                <c:pt idx="88">
                  <c:v>3.0752082216281185</c:v>
                </c:pt>
                <c:pt idx="89">
                  <c:v>3.0871230102941549</c:v>
                </c:pt>
                <c:pt idx="90">
                  <c:v>3.0990651074639897</c:v>
                </c:pt>
                <c:pt idx="91">
                  <c:v>3.1110344810670334</c:v>
                </c:pt>
                <c:pt idx="92">
                  <c:v>3.1230310978358391</c:v>
                </c:pt>
                <c:pt idx="93">
                  <c:v>3.1350549233136009</c:v>
                </c:pt>
                <c:pt idx="94">
                  <c:v>3.1471059218619013</c:v>
                </c:pt>
                <c:pt idx="95">
                  <c:v>3.1591840566687033</c:v>
                </c:pt>
                <c:pt idx="96">
                  <c:v>3.171289289756575</c:v>
                </c:pt>
                <c:pt idx="97">
                  <c:v>3.1834215819911504</c:v>
                </c:pt>
                <c:pt idx="98">
                  <c:v>3.1955808930898248</c:v>
                </c:pt>
                <c:pt idx="99">
                  <c:v>3.2077671816306692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C-4540-B9B6-820DD33ED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076024"/>
        <c:axId val="848077464"/>
      </c:scatterChart>
      <c:valAx>
        <c:axId val="848076024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Mud%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8077464"/>
        <c:crosses val="autoZero"/>
        <c:crossBetween val="midCat"/>
      </c:valAx>
      <c:valAx>
        <c:axId val="848077464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Sum 9 PFAS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807602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Mud%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KS 19.01.'!$D$104:$D$198</c:f>
              <c:numCache>
                <c:formatCode>0.000</c:formatCode>
                <c:ptCount val="95"/>
                <c:pt idx="0">
                  <c:v>89.6</c:v>
                </c:pt>
                <c:pt idx="1">
                  <c:v>94.800000000000011</c:v>
                </c:pt>
                <c:pt idx="2">
                  <c:v>68.45</c:v>
                </c:pt>
                <c:pt idx="3">
                  <c:v>96.600000000000009</c:v>
                </c:pt>
                <c:pt idx="4">
                  <c:v>89.800000000000011</c:v>
                </c:pt>
                <c:pt idx="5">
                  <c:v>97.8</c:v>
                </c:pt>
                <c:pt idx="6">
                  <c:v>93.919999999999987</c:v>
                </c:pt>
                <c:pt idx="7">
                  <c:v>97.6</c:v>
                </c:pt>
                <c:pt idx="8">
                  <c:v>96</c:v>
                </c:pt>
                <c:pt idx="9">
                  <c:v>95.3</c:v>
                </c:pt>
                <c:pt idx="10">
                  <c:v>96.3</c:v>
                </c:pt>
                <c:pt idx="11">
                  <c:v>96.4</c:v>
                </c:pt>
                <c:pt idx="12">
                  <c:v>95.2</c:v>
                </c:pt>
                <c:pt idx="13">
                  <c:v>96.3</c:v>
                </c:pt>
                <c:pt idx="14">
                  <c:v>83.8</c:v>
                </c:pt>
                <c:pt idx="15">
                  <c:v>96.6</c:v>
                </c:pt>
                <c:pt idx="16">
                  <c:v>17.7</c:v>
                </c:pt>
                <c:pt idx="17">
                  <c:v>97.6</c:v>
                </c:pt>
                <c:pt idx="18">
                  <c:v>29.4</c:v>
                </c:pt>
                <c:pt idx="19">
                  <c:v>48.3</c:v>
                </c:pt>
                <c:pt idx="20">
                  <c:v>21.6</c:v>
                </c:pt>
                <c:pt idx="21">
                  <c:v>35</c:v>
                </c:pt>
                <c:pt idx="22">
                  <c:v>40.9</c:v>
                </c:pt>
                <c:pt idx="23">
                  <c:v>51.9</c:v>
                </c:pt>
                <c:pt idx="24">
                  <c:v>25.5</c:v>
                </c:pt>
                <c:pt idx="25">
                  <c:v>35.200000000000003</c:v>
                </c:pt>
                <c:pt idx="26">
                  <c:v>47.9</c:v>
                </c:pt>
                <c:pt idx="27">
                  <c:v>59.6</c:v>
                </c:pt>
                <c:pt idx="28">
                  <c:v>57.1</c:v>
                </c:pt>
                <c:pt idx="29">
                  <c:v>68.2</c:v>
                </c:pt>
                <c:pt idx="30">
                  <c:v>81.099999999999994</c:v>
                </c:pt>
                <c:pt idx="31">
                  <c:v>84.4</c:v>
                </c:pt>
                <c:pt idx="32">
                  <c:v>86.7</c:v>
                </c:pt>
                <c:pt idx="33">
                  <c:v>72.904899999999998</c:v>
                </c:pt>
                <c:pt idx="34">
                  <c:v>77.6571</c:v>
                </c:pt>
                <c:pt idx="35">
                  <c:v>88.699999999999989</c:v>
                </c:pt>
                <c:pt idx="36">
                  <c:v>85.38</c:v>
                </c:pt>
                <c:pt idx="37">
                  <c:v>95.7</c:v>
                </c:pt>
                <c:pt idx="38">
                  <c:v>87.3</c:v>
                </c:pt>
                <c:pt idx="39">
                  <c:v>74.2</c:v>
                </c:pt>
                <c:pt idx="40">
                  <c:v>82.4</c:v>
                </c:pt>
                <c:pt idx="41">
                  <c:v>91.1</c:v>
                </c:pt>
                <c:pt idx="42">
                  <c:v>89.699999999999989</c:v>
                </c:pt>
                <c:pt idx="43">
                  <c:v>75.2</c:v>
                </c:pt>
                <c:pt idx="44">
                  <c:v>85.6</c:v>
                </c:pt>
                <c:pt idx="45">
                  <c:v>25.5</c:v>
                </c:pt>
                <c:pt idx="46">
                  <c:v>13.4</c:v>
                </c:pt>
                <c:pt idx="47">
                  <c:v>22.3</c:v>
                </c:pt>
                <c:pt idx="48">
                  <c:v>24.4</c:v>
                </c:pt>
                <c:pt idx="49">
                  <c:v>29.900000000000002</c:v>
                </c:pt>
                <c:pt idx="50">
                  <c:v>17.8</c:v>
                </c:pt>
                <c:pt idx="51">
                  <c:v>13.7</c:v>
                </c:pt>
                <c:pt idx="52">
                  <c:v>16.100000000000001</c:v>
                </c:pt>
                <c:pt idx="53">
                  <c:v>40.9</c:v>
                </c:pt>
                <c:pt idx="54">
                  <c:v>29.2</c:v>
                </c:pt>
                <c:pt idx="55">
                  <c:v>39.799999999999997</c:v>
                </c:pt>
                <c:pt idx="56">
                  <c:v>39.6</c:v>
                </c:pt>
                <c:pt idx="57">
                  <c:v>79.599999999999994</c:v>
                </c:pt>
                <c:pt idx="58">
                  <c:v>97.3</c:v>
                </c:pt>
                <c:pt idx="59">
                  <c:v>64</c:v>
                </c:pt>
                <c:pt idx="60">
                  <c:v>32.299999999999997</c:v>
                </c:pt>
                <c:pt idx="61">
                  <c:v>58.9</c:v>
                </c:pt>
                <c:pt idx="62">
                  <c:v>93.5</c:v>
                </c:pt>
                <c:pt idx="63">
                  <c:v>94.2</c:v>
                </c:pt>
                <c:pt idx="64">
                  <c:v>93.5</c:v>
                </c:pt>
                <c:pt idx="65">
                  <c:v>96.8</c:v>
                </c:pt>
                <c:pt idx="66">
                  <c:v>55.5</c:v>
                </c:pt>
                <c:pt idx="67">
                  <c:v>63.2</c:v>
                </c:pt>
                <c:pt idx="68">
                  <c:v>70.900000000000006</c:v>
                </c:pt>
                <c:pt idx="69">
                  <c:v>79.8</c:v>
                </c:pt>
                <c:pt idx="70">
                  <c:v>87.1</c:v>
                </c:pt>
                <c:pt idx="71">
                  <c:v>61</c:v>
                </c:pt>
                <c:pt idx="72">
                  <c:v>36.31</c:v>
                </c:pt>
                <c:pt idx="73">
                  <c:v>87.94</c:v>
                </c:pt>
                <c:pt idx="74">
                  <c:v>81.649999999999991</c:v>
                </c:pt>
                <c:pt idx="75">
                  <c:v>88.039999999999992</c:v>
                </c:pt>
                <c:pt idx="76">
                  <c:v>72.680000000000007</c:v>
                </c:pt>
                <c:pt idx="77">
                  <c:v>89.960000000000008</c:v>
                </c:pt>
                <c:pt idx="78">
                  <c:v>93.339999999999989</c:v>
                </c:pt>
                <c:pt idx="79">
                  <c:v>94.6</c:v>
                </c:pt>
                <c:pt idx="80">
                  <c:v>88.3</c:v>
                </c:pt>
                <c:pt idx="81">
                  <c:v>86.9</c:v>
                </c:pt>
                <c:pt idx="82">
                  <c:v>84.6</c:v>
                </c:pt>
                <c:pt idx="83">
                  <c:v>80.400000000000006</c:v>
                </c:pt>
                <c:pt idx="84">
                  <c:v>70.3</c:v>
                </c:pt>
                <c:pt idx="85">
                  <c:v>95.2</c:v>
                </c:pt>
                <c:pt idx="86">
                  <c:v>79.8</c:v>
                </c:pt>
                <c:pt idx="87">
                  <c:v>49.900000000000006</c:v>
                </c:pt>
                <c:pt idx="88">
                  <c:v>43.6</c:v>
                </c:pt>
                <c:pt idx="89">
                  <c:v>96.9</c:v>
                </c:pt>
                <c:pt idx="90">
                  <c:v>97</c:v>
                </c:pt>
                <c:pt idx="91">
                  <c:v>88.2</c:v>
                </c:pt>
                <c:pt idx="92">
                  <c:v>84.2</c:v>
                </c:pt>
                <c:pt idx="93">
                  <c:v>97.4</c:v>
                </c:pt>
                <c:pt idx="94">
                  <c:v>96.5</c:v>
                </c:pt>
              </c:numCache>
            </c:numRef>
          </c:xVal>
          <c:yVal>
            <c:numRef>
              <c:f>'9PFAS mot KS 19.01.'!$H$104:$H$198</c:f>
              <c:numCache>
                <c:formatCode>0.000</c:formatCode>
                <c:ptCount val="95"/>
                <c:pt idx="0">
                  <c:v>-0.48242508787618071</c:v>
                </c:pt>
                <c:pt idx="1">
                  <c:v>-0.65314963136409721</c:v>
                </c:pt>
                <c:pt idx="2">
                  <c:v>-0.71414692616630071</c:v>
                </c:pt>
                <c:pt idx="3">
                  <c:v>-0.44449286864089393</c:v>
                </c:pt>
                <c:pt idx="4">
                  <c:v>-1.0082320567509655</c:v>
                </c:pt>
                <c:pt idx="5">
                  <c:v>-1.2470128588116851</c:v>
                </c:pt>
                <c:pt idx="6">
                  <c:v>0.44896218489924811</c:v>
                </c:pt>
                <c:pt idx="7">
                  <c:v>2.3873886187370164</c:v>
                </c:pt>
                <c:pt idx="8">
                  <c:v>2.4249889765000927</c:v>
                </c:pt>
                <c:pt idx="9">
                  <c:v>-0.66128963093997739</c:v>
                </c:pt>
                <c:pt idx="10">
                  <c:v>-1.0570650773790797</c:v>
                </c:pt>
                <c:pt idx="11">
                  <c:v>-1.4545619351030448</c:v>
                </c:pt>
                <c:pt idx="12">
                  <c:v>-1.1881811087593022</c:v>
                </c:pt>
                <c:pt idx="13">
                  <c:v>0.69127448599696839</c:v>
                </c:pt>
                <c:pt idx="14">
                  <c:v>8.347748321368087E-2</c:v>
                </c:pt>
                <c:pt idx="15">
                  <c:v>0.50551941167441528</c:v>
                </c:pt>
                <c:pt idx="16">
                  <c:v>0.46767701476618745</c:v>
                </c:pt>
                <c:pt idx="17">
                  <c:v>3.1228154794891765</c:v>
                </c:pt>
                <c:pt idx="18">
                  <c:v>-4.5785771314509456E-2</c:v>
                </c:pt>
                <c:pt idx="19">
                  <c:v>-0.87205749968977808</c:v>
                </c:pt>
                <c:pt idx="20">
                  <c:v>-0.42638282941692468</c:v>
                </c:pt>
                <c:pt idx="21">
                  <c:v>-0.15994070706294336</c:v>
                </c:pt>
                <c:pt idx="22">
                  <c:v>1.7456089819065685</c:v>
                </c:pt>
                <c:pt idx="23">
                  <c:v>2.3512604753129929</c:v>
                </c:pt>
                <c:pt idx="24">
                  <c:v>-0.59070154698344024</c:v>
                </c:pt>
                <c:pt idx="25">
                  <c:v>6.8610541885076301E-2</c:v>
                </c:pt>
                <c:pt idx="26">
                  <c:v>0.46716121494467794</c:v>
                </c:pt>
                <c:pt idx="27">
                  <c:v>0.88631234874873965</c:v>
                </c:pt>
                <c:pt idx="28">
                  <c:v>2.3359525300440085E-2</c:v>
                </c:pt>
                <c:pt idx="29">
                  <c:v>-1.027792115724613</c:v>
                </c:pt>
                <c:pt idx="30">
                  <c:v>-0.81446368123584889</c:v>
                </c:pt>
                <c:pt idx="31">
                  <c:v>-0.17200677520591356</c:v>
                </c:pt>
                <c:pt idx="32">
                  <c:v>-0.38378375824131777</c:v>
                </c:pt>
                <c:pt idx="33">
                  <c:v>2.1398518477307511</c:v>
                </c:pt>
                <c:pt idx="34">
                  <c:v>1.4202173309960959</c:v>
                </c:pt>
                <c:pt idx="35">
                  <c:v>-0.56812027490821249</c:v>
                </c:pt>
                <c:pt idx="36">
                  <c:v>-0.91414502118165375</c:v>
                </c:pt>
                <c:pt idx="37">
                  <c:v>-1.2548533408494786</c:v>
                </c:pt>
                <c:pt idx="38">
                  <c:v>-1.3533242608979879</c:v>
                </c:pt>
                <c:pt idx="39">
                  <c:v>-0.81632883576256066</c:v>
                </c:pt>
                <c:pt idx="40">
                  <c:v>-0.30256229141554231</c:v>
                </c:pt>
                <c:pt idx="41">
                  <c:v>-1.166874672573049</c:v>
                </c:pt>
                <c:pt idx="42">
                  <c:v>0.566206636021097</c:v>
                </c:pt>
                <c:pt idx="43">
                  <c:v>-0.59006036867166245</c:v>
                </c:pt>
                <c:pt idx="44">
                  <c:v>-0.73082923259684673</c:v>
                </c:pt>
                <c:pt idx="45">
                  <c:v>-0.12109823873282613</c:v>
                </c:pt>
                <c:pt idx="46">
                  <c:v>-0.30117040897615949</c:v>
                </c:pt>
                <c:pt idx="47">
                  <c:v>0.40399168460265783</c:v>
                </c:pt>
                <c:pt idx="48">
                  <c:v>-0.40732495456157097</c:v>
                </c:pt>
                <c:pt idx="49">
                  <c:v>0.81359322261658362</c:v>
                </c:pt>
                <c:pt idx="50">
                  <c:v>-0.49568221207822966</c:v>
                </c:pt>
                <c:pt idx="51">
                  <c:v>-0.44508750128454599</c:v>
                </c:pt>
                <c:pt idx="52">
                  <c:v>-0.47470391735889744</c:v>
                </c:pt>
                <c:pt idx="53">
                  <c:v>-8.136044586395233E-2</c:v>
                </c:pt>
                <c:pt idx="54">
                  <c:v>-0.24271024414846204</c:v>
                </c:pt>
                <c:pt idx="55">
                  <c:v>-3.2785781603778236E-2</c:v>
                </c:pt>
                <c:pt idx="56">
                  <c:v>0.2810500476959566</c:v>
                </c:pt>
                <c:pt idx="57">
                  <c:v>-1.1123233208809098</c:v>
                </c:pt>
                <c:pt idx="58">
                  <c:v>-0.57837765539116615</c:v>
                </c:pt>
                <c:pt idx="59">
                  <c:v>0.93180640540216486</c:v>
                </c:pt>
                <c:pt idx="60">
                  <c:v>0.1876051558959595</c:v>
                </c:pt>
                <c:pt idx="61">
                  <c:v>1.5561813089724459</c:v>
                </c:pt>
                <c:pt idx="62">
                  <c:v>0.44560305870311062</c:v>
                </c:pt>
                <c:pt idx="63">
                  <c:v>5.9636181620098448E-2</c:v>
                </c:pt>
                <c:pt idx="64">
                  <c:v>0.3460385371669682</c:v>
                </c:pt>
                <c:pt idx="65">
                  <c:v>-0.25866715404129997</c:v>
                </c:pt>
                <c:pt idx="66">
                  <c:v>-0.51622432003360574</c:v>
                </c:pt>
                <c:pt idx="67">
                  <c:v>-1.055926082818043</c:v>
                </c:pt>
                <c:pt idx="68">
                  <c:v>-1.1397160634838792</c:v>
                </c:pt>
                <c:pt idx="69">
                  <c:v>-0.14906689096757358</c:v>
                </c:pt>
                <c:pt idx="70">
                  <c:v>-1.3508562262251251</c:v>
                </c:pt>
                <c:pt idx="71">
                  <c:v>-0.20678897109434763</c:v>
                </c:pt>
                <c:pt idx="72">
                  <c:v>0.37584385695491968</c:v>
                </c:pt>
                <c:pt idx="73">
                  <c:v>0.54836998361980471</c:v>
                </c:pt>
                <c:pt idx="74">
                  <c:v>-8.8031988734018699E-2</c:v>
                </c:pt>
                <c:pt idx="75">
                  <c:v>0.26974541065453383</c:v>
                </c:pt>
                <c:pt idx="76">
                  <c:v>-4.7032286698736159E-2</c:v>
                </c:pt>
                <c:pt idx="77">
                  <c:v>5.7686207526564587E-2</c:v>
                </c:pt>
                <c:pt idx="78">
                  <c:v>9.4434238967564324E-2</c:v>
                </c:pt>
                <c:pt idx="79">
                  <c:v>-0.91091504675903168</c:v>
                </c:pt>
                <c:pt idx="80">
                  <c:v>8.8376172703463818E-2</c:v>
                </c:pt>
                <c:pt idx="81">
                  <c:v>-0.61329524722648321</c:v>
                </c:pt>
                <c:pt idx="82">
                  <c:v>-0.90228343551141421</c:v>
                </c:pt>
                <c:pt idx="83">
                  <c:v>0.59635742371665657</c:v>
                </c:pt>
                <c:pt idx="84">
                  <c:v>-0.92805734187235145</c:v>
                </c:pt>
                <c:pt idx="85">
                  <c:v>-0.46975014712992935</c:v>
                </c:pt>
                <c:pt idx="86">
                  <c:v>0.69871104149028107</c:v>
                </c:pt>
                <c:pt idx="87">
                  <c:v>0.21109036771597267</c:v>
                </c:pt>
                <c:pt idx="88">
                  <c:v>3.5146980354451261E-2</c:v>
                </c:pt>
                <c:pt idx="89">
                  <c:v>1.8949127325886701</c:v>
                </c:pt>
                <c:pt idx="90">
                  <c:v>3.4672276114599052</c:v>
                </c:pt>
                <c:pt idx="91">
                  <c:v>-0.20597093452210333</c:v>
                </c:pt>
                <c:pt idx="92">
                  <c:v>1.2954609048874788</c:v>
                </c:pt>
                <c:pt idx="93">
                  <c:v>-0.63242864664626253</c:v>
                </c:pt>
                <c:pt idx="94">
                  <c:v>0.40864453672905482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CA-4040-A9AE-8182EDBA38C6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94.800000000000011</c:v>
              </c:pt>
            </c:numLit>
          </c:xVal>
          <c:yVal>
            <c:numLit>
              <c:formatCode>General</c:formatCode>
              <c:ptCount val="1"/>
              <c:pt idx="0">
                <c:v>-0.65314963136409721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CCA-4040-A9AE-8182EDBA3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681200"/>
        <c:axId val="843680120"/>
      </c:scatterChart>
      <c:valAx>
        <c:axId val="843681200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Mud%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3680120"/>
        <c:crosses val="autoZero"/>
        <c:crossBetween val="midCat"/>
      </c:valAx>
      <c:valAx>
        <c:axId val="843680120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368120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Sum 9 PFAS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KS 19.01.'!$E$104:$E$198</c:f>
              <c:numCache>
                <c:formatCode>0.000</c:formatCode>
                <c:ptCount val="95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9.84731906614786E-3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  <c:pt idx="18">
                  <c:v>0.52811803701972304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0.48800000000000004</c:v>
                </c:pt>
                <c:pt idx="22">
                  <c:v>2.2497724667390795</c:v>
                </c:pt>
                <c:pt idx="23">
                  <c:v>2.9100004590258131</c:v>
                </c:pt>
                <c:pt idx="24">
                  <c:v>0</c:v>
                </c:pt>
                <c:pt idx="25">
                  <c:v>0.69372802201825678</c:v>
                </c:pt>
                <c:pt idx="26">
                  <c:v>1.1882095950007758</c:v>
                </c:pt>
                <c:pt idx="27">
                  <c:v>1.6900471451873833</c:v>
                </c:pt>
                <c:pt idx="28">
                  <c:v>0.89409464622260182</c:v>
                </c:pt>
                <c:pt idx="29">
                  <c:v>0.08</c:v>
                </c:pt>
                <c:pt idx="30">
                  <c:v>0.41173472218216878</c:v>
                </c:pt>
                <c:pt idx="31">
                  <c:v>1.0201218685566951</c:v>
                </c:pt>
                <c:pt idx="32">
                  <c:v>0.85680474418062658</c:v>
                </c:pt>
                <c:pt idx="33">
                  <c:v>2.9525634407422761</c:v>
                </c:pt>
                <c:pt idx="34">
                  <c:v>2.3639351627642977</c:v>
                </c:pt>
                <c:pt idx="35">
                  <c:v>0.71462722752659402</c:v>
                </c:pt>
                <c:pt idx="36">
                  <c:v>0.37</c:v>
                </c:pt>
                <c:pt idx="37">
                  <c:v>0.18</c:v>
                </c:pt>
                <c:pt idx="38">
                  <c:v>0</c:v>
                </c:pt>
                <c:pt idx="39">
                  <c:v>0.33424820881226058</c:v>
                </c:pt>
                <c:pt idx="40">
                  <c:v>0.88188073765182218</c:v>
                </c:pt>
                <c:pt idx="41">
                  <c:v>0.2077966748</c:v>
                </c:pt>
                <c:pt idx="42">
                  <c:v>1.735760820652519</c:v>
                </c:pt>
                <c:pt idx="43">
                  <c:v>0.54673472884611818</c:v>
                </c:pt>
                <c:pt idx="44">
                  <c:v>0.53566458120330851</c:v>
                </c:pt>
                <c:pt idx="45">
                  <c:v>0.41819262108947058</c:v>
                </c:pt>
                <c:pt idx="46">
                  <c:v>0.12486474049188434</c:v>
                </c:pt>
                <c:pt idx="47">
                  <c:v>0.85063188537679546</c:v>
                </c:pt>
                <c:pt idx="48">
                  <c:v>0.1512129710235097</c:v>
                </c:pt>
                <c:pt idx="49">
                  <c:v>1.298909537726241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0.62281388227794654</c:v>
                </c:pt>
                <c:pt idx="54">
                  <c:v>0.35055439154519635</c:v>
                </c:pt>
                <c:pt idx="55">
                  <c:v>0.65398261452499307</c:v>
                </c:pt>
                <c:pt idx="56">
                  <c:v>0.93126284630813316</c:v>
                </c:pt>
                <c:pt idx="57">
                  <c:v>0.13</c:v>
                </c:pt>
                <c:pt idx="58">
                  <c:v>0.79999999999999993</c:v>
                </c:pt>
                <c:pt idx="59">
                  <c:v>1.7789131808731202</c:v>
                </c:pt>
                <c:pt idx="60">
                  <c:v>0.76782677202706473</c:v>
                </c:pt>
                <c:pt idx="61">
                  <c:v>2.2788885200103088</c:v>
                </c:pt>
                <c:pt idx="62">
                  <c:v>1.6701195406979352</c:v>
                </c:pt>
                <c:pt idx="63">
                  <c:v>1.3340995455276572</c:v>
                </c:pt>
                <c:pt idx="64">
                  <c:v>1.5814550285508064</c:v>
                </c:pt>
                <c:pt idx="65">
                  <c:v>1.079215000243128</c:v>
                </c:pt>
                <c:pt idx="66">
                  <c:v>0.39600000000000002</c:v>
                </c:pt>
                <c:pt idx="67">
                  <c:v>0</c:v>
                </c:pt>
                <c:pt idx="68">
                  <c:v>0.01</c:v>
                </c:pt>
                <c:pt idx="69">
                  <c:v>0.99</c:v>
                </c:pt>
                <c:pt idx="70">
                  <c:v>0</c:v>
                </c:pt>
                <c:pt idx="71">
                  <c:v>0.73199999999999998</c:v>
                </c:pt>
                <c:pt idx="72">
                  <c:v>0.97952442728163736</c:v>
                </c:pt>
                <c:pt idx="73">
                  <c:v>1.7005358587541872</c:v>
                </c:pt>
                <c:pt idx="74">
                  <c:v>1.0646830326747321</c:v>
                </c:pt>
                <c:pt idx="75">
                  <c:v>1.4535131451450622</c:v>
                </c:pt>
                <c:pt idx="76">
                  <c:v>1.0026210017181878</c:v>
                </c:pt>
                <c:pt idx="77">
                  <c:v>1.2857687973819429</c:v>
                </c:pt>
                <c:pt idx="78">
                  <c:v>1.3556373007169564</c:v>
                </c:pt>
                <c:pt idx="79">
                  <c:v>0.47419688465372267</c:v>
                </c:pt>
                <c:pt idx="80">
                  <c:v>1.2948568332338672</c:v>
                </c:pt>
                <c:pt idx="81">
                  <c:v>0.65461729023407489</c:v>
                </c:pt>
                <c:pt idx="82">
                  <c:v>0.37199143280940783</c:v>
                </c:pt>
                <c:pt idx="83">
                  <c:v>1.6604111408856568</c:v>
                </c:pt>
                <c:pt idx="84">
                  <c:v>0.19189346710316177</c:v>
                </c:pt>
                <c:pt idx="85">
                  <c:v>0.87365797038101756</c:v>
                </c:pt>
                <c:pt idx="86">
                  <c:v>1.7449658817291749</c:v>
                </c:pt>
                <c:pt idx="87">
                  <c:v>0.98215099575493903</c:v>
                </c:pt>
                <c:pt idx="88">
                  <c:v>0.75623731082800694</c:v>
                </c:pt>
                <c:pt idx="89">
                  <c:v>2.9981266829922575</c:v>
                </c:pt>
                <c:pt idx="90">
                  <c:v>4.3994084153738067</c:v>
                </c:pt>
                <c:pt idx="91">
                  <c:v>1.0316349967318377</c:v>
                </c:pt>
                <c:pt idx="92">
                  <c:v>2.3247379793243841</c:v>
                </c:pt>
                <c:pt idx="93">
                  <c:v>0.75296526158782251</c:v>
                </c:pt>
                <c:pt idx="94">
                  <c:v>1.6701747514585559</c:v>
                </c:pt>
              </c:numCache>
            </c:numRef>
          </c:xVal>
          <c:yVal>
            <c:numRef>
              <c:f>'9PFAS mot KS 19.01.'!$H$104:$H$198</c:f>
              <c:numCache>
                <c:formatCode>0.000</c:formatCode>
                <c:ptCount val="95"/>
                <c:pt idx="0">
                  <c:v>-0.48242508787618071</c:v>
                </c:pt>
                <c:pt idx="1">
                  <c:v>-0.65314963136409721</c:v>
                </c:pt>
                <c:pt idx="2">
                  <c:v>-0.71414692616630071</c:v>
                </c:pt>
                <c:pt idx="3">
                  <c:v>-0.44449286864089393</c:v>
                </c:pt>
                <c:pt idx="4">
                  <c:v>-1.0082320567509655</c:v>
                </c:pt>
                <c:pt idx="5">
                  <c:v>-1.2470128588116851</c:v>
                </c:pt>
                <c:pt idx="6">
                  <c:v>0.44896218489924811</c:v>
                </c:pt>
                <c:pt idx="7">
                  <c:v>2.3873886187370164</c:v>
                </c:pt>
                <c:pt idx="8">
                  <c:v>2.4249889765000927</c:v>
                </c:pt>
                <c:pt idx="9">
                  <c:v>-0.66128963093997739</c:v>
                </c:pt>
                <c:pt idx="10">
                  <c:v>-1.0570650773790797</c:v>
                </c:pt>
                <c:pt idx="11">
                  <c:v>-1.4545619351030448</c:v>
                </c:pt>
                <c:pt idx="12">
                  <c:v>-1.1881811087593022</c:v>
                </c:pt>
                <c:pt idx="13">
                  <c:v>0.69127448599696839</c:v>
                </c:pt>
                <c:pt idx="14">
                  <c:v>8.347748321368087E-2</c:v>
                </c:pt>
                <c:pt idx="15">
                  <c:v>0.50551941167441528</c:v>
                </c:pt>
                <c:pt idx="16">
                  <c:v>0.46767701476618745</c:v>
                </c:pt>
                <c:pt idx="17">
                  <c:v>3.1228154794891765</c:v>
                </c:pt>
                <c:pt idx="18">
                  <c:v>-4.5785771314509456E-2</c:v>
                </c:pt>
                <c:pt idx="19">
                  <c:v>-0.87205749968977808</c:v>
                </c:pt>
                <c:pt idx="20">
                  <c:v>-0.42638282941692468</c:v>
                </c:pt>
                <c:pt idx="21">
                  <c:v>-0.15994070706294336</c:v>
                </c:pt>
                <c:pt idx="22">
                  <c:v>1.7456089819065685</c:v>
                </c:pt>
                <c:pt idx="23">
                  <c:v>2.3512604753129929</c:v>
                </c:pt>
                <c:pt idx="24">
                  <c:v>-0.59070154698344024</c:v>
                </c:pt>
                <c:pt idx="25">
                  <c:v>6.8610541885076301E-2</c:v>
                </c:pt>
                <c:pt idx="26">
                  <c:v>0.46716121494467794</c:v>
                </c:pt>
                <c:pt idx="27">
                  <c:v>0.88631234874873965</c:v>
                </c:pt>
                <c:pt idx="28">
                  <c:v>2.3359525300440085E-2</c:v>
                </c:pt>
                <c:pt idx="29">
                  <c:v>-1.027792115724613</c:v>
                </c:pt>
                <c:pt idx="30">
                  <c:v>-0.81446368123584889</c:v>
                </c:pt>
                <c:pt idx="31">
                  <c:v>-0.17200677520591356</c:v>
                </c:pt>
                <c:pt idx="32">
                  <c:v>-0.38378375824131777</c:v>
                </c:pt>
                <c:pt idx="33">
                  <c:v>2.1398518477307511</c:v>
                </c:pt>
                <c:pt idx="34">
                  <c:v>1.4202173309960959</c:v>
                </c:pt>
                <c:pt idx="35">
                  <c:v>-0.56812027490821249</c:v>
                </c:pt>
                <c:pt idx="36">
                  <c:v>-0.91414502118165375</c:v>
                </c:pt>
                <c:pt idx="37">
                  <c:v>-1.2548533408494786</c:v>
                </c:pt>
                <c:pt idx="38">
                  <c:v>-1.3533242608979879</c:v>
                </c:pt>
                <c:pt idx="39">
                  <c:v>-0.81632883576256066</c:v>
                </c:pt>
                <c:pt idx="40">
                  <c:v>-0.30256229141554231</c:v>
                </c:pt>
                <c:pt idx="41">
                  <c:v>-1.166874672573049</c:v>
                </c:pt>
                <c:pt idx="42">
                  <c:v>0.566206636021097</c:v>
                </c:pt>
                <c:pt idx="43">
                  <c:v>-0.59006036867166245</c:v>
                </c:pt>
                <c:pt idx="44">
                  <c:v>-0.73082923259684673</c:v>
                </c:pt>
                <c:pt idx="45">
                  <c:v>-0.12109823873282613</c:v>
                </c:pt>
                <c:pt idx="46">
                  <c:v>-0.30117040897615949</c:v>
                </c:pt>
                <c:pt idx="47">
                  <c:v>0.40399168460265783</c:v>
                </c:pt>
                <c:pt idx="48">
                  <c:v>-0.40732495456157097</c:v>
                </c:pt>
                <c:pt idx="49">
                  <c:v>0.81359322261658362</c:v>
                </c:pt>
                <c:pt idx="50">
                  <c:v>-0.49568221207822966</c:v>
                </c:pt>
                <c:pt idx="51">
                  <c:v>-0.44508750128454599</c:v>
                </c:pt>
                <c:pt idx="52">
                  <c:v>-0.47470391735889744</c:v>
                </c:pt>
                <c:pt idx="53">
                  <c:v>-8.136044586395233E-2</c:v>
                </c:pt>
                <c:pt idx="54">
                  <c:v>-0.24271024414846204</c:v>
                </c:pt>
                <c:pt idx="55">
                  <c:v>-3.2785781603778236E-2</c:v>
                </c:pt>
                <c:pt idx="56">
                  <c:v>0.2810500476959566</c:v>
                </c:pt>
                <c:pt idx="57">
                  <c:v>-1.1123233208809098</c:v>
                </c:pt>
                <c:pt idx="58">
                  <c:v>-0.57837765539116615</c:v>
                </c:pt>
                <c:pt idx="59">
                  <c:v>0.93180640540216486</c:v>
                </c:pt>
                <c:pt idx="60">
                  <c:v>0.1876051558959595</c:v>
                </c:pt>
                <c:pt idx="61">
                  <c:v>1.5561813089724459</c:v>
                </c:pt>
                <c:pt idx="62">
                  <c:v>0.44560305870311062</c:v>
                </c:pt>
                <c:pt idx="63">
                  <c:v>5.9636181620098448E-2</c:v>
                </c:pt>
                <c:pt idx="64">
                  <c:v>0.3460385371669682</c:v>
                </c:pt>
                <c:pt idx="65">
                  <c:v>-0.25866715404129997</c:v>
                </c:pt>
                <c:pt idx="66">
                  <c:v>-0.51622432003360574</c:v>
                </c:pt>
                <c:pt idx="67">
                  <c:v>-1.055926082818043</c:v>
                </c:pt>
                <c:pt idx="68">
                  <c:v>-1.1397160634838792</c:v>
                </c:pt>
                <c:pt idx="69">
                  <c:v>-0.14906689096757358</c:v>
                </c:pt>
                <c:pt idx="70">
                  <c:v>-1.3508562262251251</c:v>
                </c:pt>
                <c:pt idx="71">
                  <c:v>-0.20678897109434763</c:v>
                </c:pt>
                <c:pt idx="72">
                  <c:v>0.37584385695491968</c:v>
                </c:pt>
                <c:pt idx="73">
                  <c:v>0.54836998361980471</c:v>
                </c:pt>
                <c:pt idx="74">
                  <c:v>-8.8031988734018699E-2</c:v>
                </c:pt>
                <c:pt idx="75">
                  <c:v>0.26974541065453383</c:v>
                </c:pt>
                <c:pt idx="76">
                  <c:v>-4.7032286698736159E-2</c:v>
                </c:pt>
                <c:pt idx="77">
                  <c:v>5.7686207526564587E-2</c:v>
                </c:pt>
                <c:pt idx="78">
                  <c:v>9.4434238967564324E-2</c:v>
                </c:pt>
                <c:pt idx="79">
                  <c:v>-0.91091504675903168</c:v>
                </c:pt>
                <c:pt idx="80">
                  <c:v>8.8376172703463818E-2</c:v>
                </c:pt>
                <c:pt idx="81">
                  <c:v>-0.61329524722648321</c:v>
                </c:pt>
                <c:pt idx="82">
                  <c:v>-0.90228343551141421</c:v>
                </c:pt>
                <c:pt idx="83">
                  <c:v>0.59635742371665657</c:v>
                </c:pt>
                <c:pt idx="84">
                  <c:v>-0.92805734187235145</c:v>
                </c:pt>
                <c:pt idx="85">
                  <c:v>-0.46975014712992935</c:v>
                </c:pt>
                <c:pt idx="86">
                  <c:v>0.69871104149028107</c:v>
                </c:pt>
                <c:pt idx="87">
                  <c:v>0.21109036771597267</c:v>
                </c:pt>
                <c:pt idx="88">
                  <c:v>3.5146980354451261E-2</c:v>
                </c:pt>
                <c:pt idx="89">
                  <c:v>1.8949127325886701</c:v>
                </c:pt>
                <c:pt idx="90">
                  <c:v>3.4672276114599052</c:v>
                </c:pt>
                <c:pt idx="91">
                  <c:v>-0.20597093452210333</c:v>
                </c:pt>
                <c:pt idx="92">
                  <c:v>1.2954609048874788</c:v>
                </c:pt>
                <c:pt idx="93">
                  <c:v>-0.63242864664626253</c:v>
                </c:pt>
                <c:pt idx="94">
                  <c:v>0.40864453672905482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28-4301-8042-44BC1B0F22CB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0.7059407984357986</c:v>
              </c:pt>
            </c:numLit>
          </c:xVal>
          <c:yVal>
            <c:numLit>
              <c:formatCode>General</c:formatCode>
              <c:ptCount val="1"/>
              <c:pt idx="0">
                <c:v>-0.65314963136409721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F28-4301-8042-44BC1B0F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679760"/>
        <c:axId val="843681200"/>
      </c:scatterChart>
      <c:valAx>
        <c:axId val="843679760"/>
        <c:scaling>
          <c:orientation val="minMax"/>
          <c:max val="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Sum 9 PFAS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3681200"/>
        <c:crosses val="autoZero"/>
        <c:crossBetween val="midCat"/>
      </c:valAx>
      <c:valAx>
        <c:axId val="843681200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36797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Pred(Sum 9 PFAS)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KS 19.01.'!$F$104:$F$198</c:f>
              <c:numCache>
                <c:formatCode>0.000</c:formatCode>
                <c:ptCount val="95"/>
                <c:pt idx="0">
                  <c:v>1.2304417780241685</c:v>
                </c:pt>
                <c:pt idx="1">
                  <c:v>1.2875856708309583</c:v>
                </c:pt>
                <c:pt idx="2">
                  <c:v>0.99801998324270702</c:v>
                </c:pt>
                <c:pt idx="3">
                  <c:v>1.3073662491102316</c:v>
                </c:pt>
                <c:pt idx="4">
                  <c:v>1.232639620055199</c:v>
                </c:pt>
                <c:pt idx="5">
                  <c:v>1.3205533012964137</c:v>
                </c:pt>
                <c:pt idx="6">
                  <c:v>1.2779151658944243</c:v>
                </c:pt>
                <c:pt idx="7">
                  <c:v>1.3183554592653832</c:v>
                </c:pt>
                <c:pt idx="8">
                  <c:v>1.3007727230171404</c:v>
                </c:pt>
                <c:pt idx="9">
                  <c:v>1.293080275908534</c:v>
                </c:pt>
                <c:pt idx="10">
                  <c:v>1.3040694860636859</c:v>
                </c:pt>
                <c:pt idx="11">
                  <c:v>1.3051684070792011</c:v>
                </c:pt>
                <c:pt idx="12">
                  <c:v>1.291981354893019</c:v>
                </c:pt>
                <c:pt idx="13">
                  <c:v>1.3040694860636859</c:v>
                </c:pt>
                <c:pt idx="14">
                  <c:v>1.1667043591242878</c:v>
                </c:pt>
                <c:pt idx="15">
                  <c:v>1.3073662491102314</c:v>
                </c:pt>
                <c:pt idx="16">
                  <c:v>0.44031756786875065</c:v>
                </c:pt>
                <c:pt idx="17">
                  <c:v>1.3183554592653832</c:v>
                </c:pt>
                <c:pt idx="18">
                  <c:v>0.5688913266840272</c:v>
                </c:pt>
                <c:pt idx="19">
                  <c:v>0.77658739861639714</c:v>
                </c:pt>
                <c:pt idx="20">
                  <c:v>0.48317548747384287</c:v>
                </c:pt>
                <c:pt idx="21">
                  <c:v>0.63043090355287768</c:v>
                </c:pt>
                <c:pt idx="22">
                  <c:v>0.69526724346827351</c:v>
                </c:pt>
                <c:pt idx="23">
                  <c:v>0.81614855517494389</c:v>
                </c:pt>
                <c:pt idx="24">
                  <c:v>0.52603340707893509</c:v>
                </c:pt>
                <c:pt idx="25">
                  <c:v>0.63262874558390803</c:v>
                </c:pt>
                <c:pt idx="26">
                  <c:v>0.77219171455433644</c:v>
                </c:pt>
                <c:pt idx="27">
                  <c:v>0.9007654733696131</c:v>
                </c:pt>
                <c:pt idx="28">
                  <c:v>0.87329244798173356</c:v>
                </c:pt>
                <c:pt idx="29">
                  <c:v>0.99527268070391905</c:v>
                </c:pt>
                <c:pt idx="30">
                  <c:v>1.1370334917053779</c:v>
                </c:pt>
                <c:pt idx="31">
                  <c:v>1.173297885217379</c:v>
                </c:pt>
                <c:pt idx="32">
                  <c:v>1.1985730685742282</c:v>
                </c:pt>
                <c:pt idx="33">
                  <c:v>1.046975815562893</c:v>
                </c:pt>
                <c:pt idx="34">
                  <c:v>1.0991987400622056</c:v>
                </c:pt>
                <c:pt idx="35">
                  <c:v>1.2205514888845319</c:v>
                </c:pt>
                <c:pt idx="36">
                  <c:v>1.1840673111694278</c:v>
                </c:pt>
                <c:pt idx="37">
                  <c:v>1.2974759599705949</c:v>
                </c:pt>
                <c:pt idx="38">
                  <c:v>1.2051665946673193</c:v>
                </c:pt>
                <c:pt idx="39">
                  <c:v>1.0612079416348301</c:v>
                </c:pt>
                <c:pt idx="40">
                  <c:v>1.1513194649070755</c:v>
                </c:pt>
                <c:pt idx="41">
                  <c:v>1.2469255932568963</c:v>
                </c:pt>
                <c:pt idx="42">
                  <c:v>1.2315406990396838</c:v>
                </c:pt>
                <c:pt idx="43">
                  <c:v>1.072197151789982</c:v>
                </c:pt>
                <c:pt idx="44">
                  <c:v>1.1864849374035611</c:v>
                </c:pt>
                <c:pt idx="45">
                  <c:v>0.52603340707893509</c:v>
                </c:pt>
                <c:pt idx="46">
                  <c:v>0.39306396420159773</c:v>
                </c:pt>
                <c:pt idx="47">
                  <c:v>0.49086793458244915</c:v>
                </c:pt>
                <c:pt idx="48">
                  <c:v>0.513945275908268</c:v>
                </c:pt>
                <c:pt idx="49">
                  <c:v>0.57438593176160324</c:v>
                </c:pt>
                <c:pt idx="50">
                  <c:v>0.44141648888426588</c:v>
                </c:pt>
                <c:pt idx="51">
                  <c:v>0.39636072724814325</c:v>
                </c:pt>
                <c:pt idx="52">
                  <c:v>0.42273483162050773</c:v>
                </c:pt>
                <c:pt idx="53">
                  <c:v>0.69526724346827351</c:v>
                </c:pt>
                <c:pt idx="54">
                  <c:v>0.56669348465299696</c:v>
                </c:pt>
                <c:pt idx="55">
                  <c:v>0.68317911229760653</c:v>
                </c:pt>
                <c:pt idx="56">
                  <c:v>0.68098127026657618</c:v>
                </c:pt>
                <c:pt idx="57">
                  <c:v>1.1205496764726499</c:v>
                </c:pt>
                <c:pt idx="58">
                  <c:v>1.3150586962188378</c:v>
                </c:pt>
                <c:pt idx="59">
                  <c:v>0.94911799805228125</c:v>
                </c:pt>
                <c:pt idx="60">
                  <c:v>0.60076003613396756</c:v>
                </c:pt>
                <c:pt idx="61">
                  <c:v>0.89307302626100682</c:v>
                </c:pt>
                <c:pt idx="62">
                  <c:v>1.2732996976292608</c:v>
                </c:pt>
                <c:pt idx="63">
                  <c:v>1.2809921447378672</c:v>
                </c:pt>
                <c:pt idx="64">
                  <c:v>1.2732996976292608</c:v>
                </c:pt>
                <c:pt idx="65">
                  <c:v>1.3095640911412618</c:v>
                </c:pt>
                <c:pt idx="66">
                  <c:v>0.85570971173349053</c:v>
                </c:pt>
                <c:pt idx="67">
                  <c:v>0.94032662992815985</c:v>
                </c:pt>
                <c:pt idx="68">
                  <c:v>1.0249435481228291</c:v>
                </c:pt>
                <c:pt idx="69">
                  <c:v>1.1227475185036804</c:v>
                </c:pt>
                <c:pt idx="70">
                  <c:v>1.2029687526362889</c:v>
                </c:pt>
                <c:pt idx="71">
                  <c:v>0.91615036758682566</c:v>
                </c:pt>
                <c:pt idx="72">
                  <c:v>0.64482676885612655</c:v>
                </c:pt>
                <c:pt idx="73">
                  <c:v>1.2121996891666165</c:v>
                </c:pt>
                <c:pt idx="74">
                  <c:v>1.1430775572907113</c:v>
                </c:pt>
                <c:pt idx="75">
                  <c:v>1.2132986101821315</c:v>
                </c:pt>
                <c:pt idx="76">
                  <c:v>1.0445043421989992</c:v>
                </c:pt>
                <c:pt idx="77">
                  <c:v>1.2343978936800233</c:v>
                </c:pt>
                <c:pt idx="78">
                  <c:v>1.2715414240044365</c:v>
                </c:pt>
                <c:pt idx="79">
                  <c:v>1.2853878287999279</c:v>
                </c:pt>
                <c:pt idx="80">
                  <c:v>1.216155804822471</c:v>
                </c:pt>
                <c:pt idx="81">
                  <c:v>1.2007709106052586</c:v>
                </c:pt>
                <c:pt idx="82">
                  <c:v>1.1754957272484092</c:v>
                </c:pt>
                <c:pt idx="83">
                  <c:v>1.1293410445967718</c:v>
                </c:pt>
                <c:pt idx="84">
                  <c:v>1.0183500220297379</c:v>
                </c:pt>
                <c:pt idx="85">
                  <c:v>1.291981354893019</c:v>
                </c:pt>
                <c:pt idx="86">
                  <c:v>1.1227475185036804</c:v>
                </c:pt>
                <c:pt idx="87">
                  <c:v>0.79417013486464028</c:v>
                </c:pt>
                <c:pt idx="88">
                  <c:v>0.72493811088718352</c:v>
                </c:pt>
                <c:pt idx="89">
                  <c:v>1.3106630121567771</c:v>
                </c:pt>
                <c:pt idx="90">
                  <c:v>1.3117619331722923</c:v>
                </c:pt>
                <c:pt idx="91">
                  <c:v>1.215056883806956</c:v>
                </c:pt>
                <c:pt idx="92">
                  <c:v>1.1711000431863487</c:v>
                </c:pt>
                <c:pt idx="93">
                  <c:v>1.316157617234353</c:v>
                </c:pt>
                <c:pt idx="94">
                  <c:v>1.3062673280947164</c:v>
                </c:pt>
              </c:numCache>
            </c:numRef>
          </c:xVal>
          <c:yVal>
            <c:numRef>
              <c:f>'9PFAS mot KS 19.01.'!$H$104:$H$198</c:f>
              <c:numCache>
                <c:formatCode>0.000</c:formatCode>
                <c:ptCount val="95"/>
                <c:pt idx="0">
                  <c:v>-0.48242508787618071</c:v>
                </c:pt>
                <c:pt idx="1">
                  <c:v>-0.65314963136409721</c:v>
                </c:pt>
                <c:pt idx="2">
                  <c:v>-0.71414692616630071</c:v>
                </c:pt>
                <c:pt idx="3">
                  <c:v>-0.44449286864089393</c:v>
                </c:pt>
                <c:pt idx="4">
                  <c:v>-1.0082320567509655</c:v>
                </c:pt>
                <c:pt idx="5">
                  <c:v>-1.2470128588116851</c:v>
                </c:pt>
                <c:pt idx="6">
                  <c:v>0.44896218489924811</c:v>
                </c:pt>
                <c:pt idx="7">
                  <c:v>2.3873886187370164</c:v>
                </c:pt>
                <c:pt idx="8">
                  <c:v>2.4249889765000927</c:v>
                </c:pt>
                <c:pt idx="9">
                  <c:v>-0.66128963093997739</c:v>
                </c:pt>
                <c:pt idx="10">
                  <c:v>-1.0570650773790797</c:v>
                </c:pt>
                <c:pt idx="11">
                  <c:v>-1.4545619351030448</c:v>
                </c:pt>
                <c:pt idx="12">
                  <c:v>-1.1881811087593022</c:v>
                </c:pt>
                <c:pt idx="13">
                  <c:v>0.69127448599696839</c:v>
                </c:pt>
                <c:pt idx="14">
                  <c:v>8.347748321368087E-2</c:v>
                </c:pt>
                <c:pt idx="15">
                  <c:v>0.50551941167441528</c:v>
                </c:pt>
                <c:pt idx="16">
                  <c:v>0.46767701476618745</c:v>
                </c:pt>
                <c:pt idx="17">
                  <c:v>3.1228154794891765</c:v>
                </c:pt>
                <c:pt idx="18">
                  <c:v>-4.5785771314509456E-2</c:v>
                </c:pt>
                <c:pt idx="19">
                  <c:v>-0.87205749968977808</c:v>
                </c:pt>
                <c:pt idx="20">
                  <c:v>-0.42638282941692468</c:v>
                </c:pt>
                <c:pt idx="21">
                  <c:v>-0.15994070706294336</c:v>
                </c:pt>
                <c:pt idx="22">
                  <c:v>1.7456089819065685</c:v>
                </c:pt>
                <c:pt idx="23">
                  <c:v>2.3512604753129929</c:v>
                </c:pt>
                <c:pt idx="24">
                  <c:v>-0.59070154698344024</c:v>
                </c:pt>
                <c:pt idx="25">
                  <c:v>6.8610541885076301E-2</c:v>
                </c:pt>
                <c:pt idx="26">
                  <c:v>0.46716121494467794</c:v>
                </c:pt>
                <c:pt idx="27">
                  <c:v>0.88631234874873965</c:v>
                </c:pt>
                <c:pt idx="28">
                  <c:v>2.3359525300440085E-2</c:v>
                </c:pt>
                <c:pt idx="29">
                  <c:v>-1.027792115724613</c:v>
                </c:pt>
                <c:pt idx="30">
                  <c:v>-0.81446368123584889</c:v>
                </c:pt>
                <c:pt idx="31">
                  <c:v>-0.17200677520591356</c:v>
                </c:pt>
                <c:pt idx="32">
                  <c:v>-0.38378375824131777</c:v>
                </c:pt>
                <c:pt idx="33">
                  <c:v>2.1398518477307511</c:v>
                </c:pt>
                <c:pt idx="34">
                  <c:v>1.4202173309960959</c:v>
                </c:pt>
                <c:pt idx="35">
                  <c:v>-0.56812027490821249</c:v>
                </c:pt>
                <c:pt idx="36">
                  <c:v>-0.91414502118165375</c:v>
                </c:pt>
                <c:pt idx="37">
                  <c:v>-1.2548533408494786</c:v>
                </c:pt>
                <c:pt idx="38">
                  <c:v>-1.3533242608979879</c:v>
                </c:pt>
                <c:pt idx="39">
                  <c:v>-0.81632883576256066</c:v>
                </c:pt>
                <c:pt idx="40">
                  <c:v>-0.30256229141554231</c:v>
                </c:pt>
                <c:pt idx="41">
                  <c:v>-1.166874672573049</c:v>
                </c:pt>
                <c:pt idx="42">
                  <c:v>0.566206636021097</c:v>
                </c:pt>
                <c:pt idx="43">
                  <c:v>-0.59006036867166245</c:v>
                </c:pt>
                <c:pt idx="44">
                  <c:v>-0.73082923259684673</c:v>
                </c:pt>
                <c:pt idx="45">
                  <c:v>-0.12109823873282613</c:v>
                </c:pt>
                <c:pt idx="46">
                  <c:v>-0.30117040897615949</c:v>
                </c:pt>
                <c:pt idx="47">
                  <c:v>0.40399168460265783</c:v>
                </c:pt>
                <c:pt idx="48">
                  <c:v>-0.40732495456157097</c:v>
                </c:pt>
                <c:pt idx="49">
                  <c:v>0.81359322261658362</c:v>
                </c:pt>
                <c:pt idx="50">
                  <c:v>-0.49568221207822966</c:v>
                </c:pt>
                <c:pt idx="51">
                  <c:v>-0.44508750128454599</c:v>
                </c:pt>
                <c:pt idx="52">
                  <c:v>-0.47470391735889744</c:v>
                </c:pt>
                <c:pt idx="53">
                  <c:v>-8.136044586395233E-2</c:v>
                </c:pt>
                <c:pt idx="54">
                  <c:v>-0.24271024414846204</c:v>
                </c:pt>
                <c:pt idx="55">
                  <c:v>-3.2785781603778236E-2</c:v>
                </c:pt>
                <c:pt idx="56">
                  <c:v>0.2810500476959566</c:v>
                </c:pt>
                <c:pt idx="57">
                  <c:v>-1.1123233208809098</c:v>
                </c:pt>
                <c:pt idx="58">
                  <c:v>-0.57837765539116615</c:v>
                </c:pt>
                <c:pt idx="59">
                  <c:v>0.93180640540216486</c:v>
                </c:pt>
                <c:pt idx="60">
                  <c:v>0.1876051558959595</c:v>
                </c:pt>
                <c:pt idx="61">
                  <c:v>1.5561813089724459</c:v>
                </c:pt>
                <c:pt idx="62">
                  <c:v>0.44560305870311062</c:v>
                </c:pt>
                <c:pt idx="63">
                  <c:v>5.9636181620098448E-2</c:v>
                </c:pt>
                <c:pt idx="64">
                  <c:v>0.3460385371669682</c:v>
                </c:pt>
                <c:pt idx="65">
                  <c:v>-0.25866715404129997</c:v>
                </c:pt>
                <c:pt idx="66">
                  <c:v>-0.51622432003360574</c:v>
                </c:pt>
                <c:pt idx="67">
                  <c:v>-1.055926082818043</c:v>
                </c:pt>
                <c:pt idx="68">
                  <c:v>-1.1397160634838792</c:v>
                </c:pt>
                <c:pt idx="69">
                  <c:v>-0.14906689096757358</c:v>
                </c:pt>
                <c:pt idx="70">
                  <c:v>-1.3508562262251251</c:v>
                </c:pt>
                <c:pt idx="71">
                  <c:v>-0.20678897109434763</c:v>
                </c:pt>
                <c:pt idx="72">
                  <c:v>0.37584385695491968</c:v>
                </c:pt>
                <c:pt idx="73">
                  <c:v>0.54836998361980471</c:v>
                </c:pt>
                <c:pt idx="74">
                  <c:v>-8.8031988734018699E-2</c:v>
                </c:pt>
                <c:pt idx="75">
                  <c:v>0.26974541065453383</c:v>
                </c:pt>
                <c:pt idx="76">
                  <c:v>-4.7032286698736159E-2</c:v>
                </c:pt>
                <c:pt idx="77">
                  <c:v>5.7686207526564587E-2</c:v>
                </c:pt>
                <c:pt idx="78">
                  <c:v>9.4434238967564324E-2</c:v>
                </c:pt>
                <c:pt idx="79">
                  <c:v>-0.91091504675903168</c:v>
                </c:pt>
                <c:pt idx="80">
                  <c:v>8.8376172703463818E-2</c:v>
                </c:pt>
                <c:pt idx="81">
                  <c:v>-0.61329524722648321</c:v>
                </c:pt>
                <c:pt idx="82">
                  <c:v>-0.90228343551141421</c:v>
                </c:pt>
                <c:pt idx="83">
                  <c:v>0.59635742371665657</c:v>
                </c:pt>
                <c:pt idx="84">
                  <c:v>-0.92805734187235145</c:v>
                </c:pt>
                <c:pt idx="85">
                  <c:v>-0.46975014712992935</c:v>
                </c:pt>
                <c:pt idx="86">
                  <c:v>0.69871104149028107</c:v>
                </c:pt>
                <c:pt idx="87">
                  <c:v>0.21109036771597267</c:v>
                </c:pt>
                <c:pt idx="88">
                  <c:v>3.5146980354451261E-2</c:v>
                </c:pt>
                <c:pt idx="89">
                  <c:v>1.8949127325886701</c:v>
                </c:pt>
                <c:pt idx="90">
                  <c:v>3.4672276114599052</c:v>
                </c:pt>
                <c:pt idx="91">
                  <c:v>-0.20597093452210333</c:v>
                </c:pt>
                <c:pt idx="92">
                  <c:v>1.2954609048874788</c:v>
                </c:pt>
                <c:pt idx="93">
                  <c:v>-0.63242864664626253</c:v>
                </c:pt>
                <c:pt idx="94">
                  <c:v>0.40864453672905482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DB-4224-A7C3-5AC644753F6F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1.2875856708309583</c:v>
              </c:pt>
            </c:numLit>
          </c:xVal>
          <c:yVal>
            <c:numLit>
              <c:formatCode>General</c:formatCode>
              <c:ptCount val="1"/>
              <c:pt idx="0">
                <c:v>-0.65314963136409721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6DB-4224-A7C3-5AC644753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799024"/>
        <c:axId val="617799744"/>
      </c:scatterChart>
      <c:valAx>
        <c:axId val="617799024"/>
        <c:scaling>
          <c:orientation val="minMax"/>
          <c:max val="1.4000000000000001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Pred(Sum 9 PFAS)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617799744"/>
        <c:crosses val="autoZero"/>
        <c:crossBetween val="midCat"/>
      </c:valAx>
      <c:valAx>
        <c:axId val="617799744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61779902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Pred(Sum 9 PFAS) / Sum 9 PFAS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KS 19.01.'!$F$104:$F$198</c:f>
              <c:numCache>
                <c:formatCode>0.000</c:formatCode>
                <c:ptCount val="95"/>
                <c:pt idx="0">
                  <c:v>1.2304417780241685</c:v>
                </c:pt>
                <c:pt idx="1">
                  <c:v>1.2875856708309583</c:v>
                </c:pt>
                <c:pt idx="2">
                  <c:v>0.99801998324270702</c:v>
                </c:pt>
                <c:pt idx="3">
                  <c:v>1.3073662491102316</c:v>
                </c:pt>
                <c:pt idx="4">
                  <c:v>1.232639620055199</c:v>
                </c:pt>
                <c:pt idx="5">
                  <c:v>1.3205533012964137</c:v>
                </c:pt>
                <c:pt idx="6">
                  <c:v>1.2779151658944243</c:v>
                </c:pt>
                <c:pt idx="7">
                  <c:v>1.3183554592653832</c:v>
                </c:pt>
                <c:pt idx="8">
                  <c:v>1.3007727230171404</c:v>
                </c:pt>
                <c:pt idx="9">
                  <c:v>1.293080275908534</c:v>
                </c:pt>
                <c:pt idx="10">
                  <c:v>1.3040694860636859</c:v>
                </c:pt>
                <c:pt idx="11">
                  <c:v>1.3051684070792011</c:v>
                </c:pt>
                <c:pt idx="12">
                  <c:v>1.291981354893019</c:v>
                </c:pt>
                <c:pt idx="13">
                  <c:v>1.3040694860636859</c:v>
                </c:pt>
                <c:pt idx="14">
                  <c:v>1.1667043591242878</c:v>
                </c:pt>
                <c:pt idx="15">
                  <c:v>1.3073662491102314</c:v>
                </c:pt>
                <c:pt idx="16">
                  <c:v>0.44031756786875065</c:v>
                </c:pt>
                <c:pt idx="17">
                  <c:v>1.3183554592653832</c:v>
                </c:pt>
                <c:pt idx="18">
                  <c:v>0.5688913266840272</c:v>
                </c:pt>
                <c:pt idx="19">
                  <c:v>0.77658739861639714</c:v>
                </c:pt>
                <c:pt idx="20">
                  <c:v>0.48317548747384287</c:v>
                </c:pt>
                <c:pt idx="21">
                  <c:v>0.63043090355287768</c:v>
                </c:pt>
                <c:pt idx="22">
                  <c:v>0.69526724346827351</c:v>
                </c:pt>
                <c:pt idx="23">
                  <c:v>0.81614855517494389</c:v>
                </c:pt>
                <c:pt idx="24">
                  <c:v>0.52603340707893509</c:v>
                </c:pt>
                <c:pt idx="25">
                  <c:v>0.63262874558390803</c:v>
                </c:pt>
                <c:pt idx="26">
                  <c:v>0.77219171455433644</c:v>
                </c:pt>
                <c:pt idx="27">
                  <c:v>0.9007654733696131</c:v>
                </c:pt>
                <c:pt idx="28">
                  <c:v>0.87329244798173356</c:v>
                </c:pt>
                <c:pt idx="29">
                  <c:v>0.99527268070391905</c:v>
                </c:pt>
                <c:pt idx="30">
                  <c:v>1.1370334917053779</c:v>
                </c:pt>
                <c:pt idx="31">
                  <c:v>1.173297885217379</c:v>
                </c:pt>
                <c:pt idx="32">
                  <c:v>1.1985730685742282</c:v>
                </c:pt>
                <c:pt idx="33">
                  <c:v>1.046975815562893</c:v>
                </c:pt>
                <c:pt idx="34">
                  <c:v>1.0991987400622056</c:v>
                </c:pt>
                <c:pt idx="35">
                  <c:v>1.2205514888845319</c:v>
                </c:pt>
                <c:pt idx="36">
                  <c:v>1.1840673111694278</c:v>
                </c:pt>
                <c:pt idx="37">
                  <c:v>1.2974759599705949</c:v>
                </c:pt>
                <c:pt idx="38">
                  <c:v>1.2051665946673193</c:v>
                </c:pt>
                <c:pt idx="39">
                  <c:v>1.0612079416348301</c:v>
                </c:pt>
                <c:pt idx="40">
                  <c:v>1.1513194649070755</c:v>
                </c:pt>
                <c:pt idx="41">
                  <c:v>1.2469255932568963</c:v>
                </c:pt>
                <c:pt idx="42">
                  <c:v>1.2315406990396838</c:v>
                </c:pt>
                <c:pt idx="43">
                  <c:v>1.072197151789982</c:v>
                </c:pt>
                <c:pt idx="44">
                  <c:v>1.1864849374035611</c:v>
                </c:pt>
                <c:pt idx="45">
                  <c:v>0.52603340707893509</c:v>
                </c:pt>
                <c:pt idx="46">
                  <c:v>0.39306396420159773</c:v>
                </c:pt>
                <c:pt idx="47">
                  <c:v>0.49086793458244915</c:v>
                </c:pt>
                <c:pt idx="48">
                  <c:v>0.513945275908268</c:v>
                </c:pt>
                <c:pt idx="49">
                  <c:v>0.57438593176160324</c:v>
                </c:pt>
                <c:pt idx="50">
                  <c:v>0.44141648888426588</c:v>
                </c:pt>
                <c:pt idx="51">
                  <c:v>0.39636072724814325</c:v>
                </c:pt>
                <c:pt idx="52">
                  <c:v>0.42273483162050773</c:v>
                </c:pt>
                <c:pt idx="53">
                  <c:v>0.69526724346827351</c:v>
                </c:pt>
                <c:pt idx="54">
                  <c:v>0.56669348465299696</c:v>
                </c:pt>
                <c:pt idx="55">
                  <c:v>0.68317911229760653</c:v>
                </c:pt>
                <c:pt idx="56">
                  <c:v>0.68098127026657618</c:v>
                </c:pt>
                <c:pt idx="57">
                  <c:v>1.1205496764726499</c:v>
                </c:pt>
                <c:pt idx="58">
                  <c:v>1.3150586962188378</c:v>
                </c:pt>
                <c:pt idx="59">
                  <c:v>0.94911799805228125</c:v>
                </c:pt>
                <c:pt idx="60">
                  <c:v>0.60076003613396756</c:v>
                </c:pt>
                <c:pt idx="61">
                  <c:v>0.89307302626100682</c:v>
                </c:pt>
                <c:pt idx="62">
                  <c:v>1.2732996976292608</c:v>
                </c:pt>
                <c:pt idx="63">
                  <c:v>1.2809921447378672</c:v>
                </c:pt>
                <c:pt idx="64">
                  <c:v>1.2732996976292608</c:v>
                </c:pt>
                <c:pt idx="65">
                  <c:v>1.3095640911412618</c:v>
                </c:pt>
                <c:pt idx="66">
                  <c:v>0.85570971173349053</c:v>
                </c:pt>
                <c:pt idx="67">
                  <c:v>0.94032662992815985</c:v>
                </c:pt>
                <c:pt idx="68">
                  <c:v>1.0249435481228291</c:v>
                </c:pt>
                <c:pt idx="69">
                  <c:v>1.1227475185036804</c:v>
                </c:pt>
                <c:pt idx="70">
                  <c:v>1.2029687526362889</c:v>
                </c:pt>
                <c:pt idx="71">
                  <c:v>0.91615036758682566</c:v>
                </c:pt>
                <c:pt idx="72">
                  <c:v>0.64482676885612655</c:v>
                </c:pt>
                <c:pt idx="73">
                  <c:v>1.2121996891666165</c:v>
                </c:pt>
                <c:pt idx="74">
                  <c:v>1.1430775572907113</c:v>
                </c:pt>
                <c:pt idx="75">
                  <c:v>1.2132986101821315</c:v>
                </c:pt>
                <c:pt idx="76">
                  <c:v>1.0445043421989992</c:v>
                </c:pt>
                <c:pt idx="77">
                  <c:v>1.2343978936800233</c:v>
                </c:pt>
                <c:pt idx="78">
                  <c:v>1.2715414240044365</c:v>
                </c:pt>
                <c:pt idx="79">
                  <c:v>1.2853878287999279</c:v>
                </c:pt>
                <c:pt idx="80">
                  <c:v>1.216155804822471</c:v>
                </c:pt>
                <c:pt idx="81">
                  <c:v>1.2007709106052586</c:v>
                </c:pt>
                <c:pt idx="82">
                  <c:v>1.1754957272484092</c:v>
                </c:pt>
                <c:pt idx="83">
                  <c:v>1.1293410445967718</c:v>
                </c:pt>
                <c:pt idx="84">
                  <c:v>1.0183500220297379</c:v>
                </c:pt>
                <c:pt idx="85">
                  <c:v>1.291981354893019</c:v>
                </c:pt>
                <c:pt idx="86">
                  <c:v>1.1227475185036804</c:v>
                </c:pt>
                <c:pt idx="87">
                  <c:v>0.79417013486464028</c:v>
                </c:pt>
                <c:pt idx="88">
                  <c:v>0.72493811088718352</c:v>
                </c:pt>
                <c:pt idx="89">
                  <c:v>1.3106630121567771</c:v>
                </c:pt>
                <c:pt idx="90">
                  <c:v>1.3117619331722923</c:v>
                </c:pt>
                <c:pt idx="91">
                  <c:v>1.215056883806956</c:v>
                </c:pt>
                <c:pt idx="92">
                  <c:v>1.1711000431863487</c:v>
                </c:pt>
                <c:pt idx="93">
                  <c:v>1.316157617234353</c:v>
                </c:pt>
                <c:pt idx="94">
                  <c:v>1.3062673280947164</c:v>
                </c:pt>
              </c:numCache>
            </c:numRef>
          </c:xVal>
          <c:yVal>
            <c:numRef>
              <c:f>'9PFAS mot KS 19.01.'!$E$104:$E$198</c:f>
              <c:numCache>
                <c:formatCode>0.000</c:formatCode>
                <c:ptCount val="95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9.84731906614786E-3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  <c:pt idx="18">
                  <c:v>0.52811803701972304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0.48800000000000004</c:v>
                </c:pt>
                <c:pt idx="22">
                  <c:v>2.2497724667390795</c:v>
                </c:pt>
                <c:pt idx="23">
                  <c:v>2.9100004590258131</c:v>
                </c:pt>
                <c:pt idx="24">
                  <c:v>0</c:v>
                </c:pt>
                <c:pt idx="25">
                  <c:v>0.69372802201825678</c:v>
                </c:pt>
                <c:pt idx="26">
                  <c:v>1.1882095950007758</c:v>
                </c:pt>
                <c:pt idx="27">
                  <c:v>1.6900471451873833</c:v>
                </c:pt>
                <c:pt idx="28">
                  <c:v>0.89409464622260182</c:v>
                </c:pt>
                <c:pt idx="29">
                  <c:v>0.08</c:v>
                </c:pt>
                <c:pt idx="30">
                  <c:v>0.41173472218216878</c:v>
                </c:pt>
                <c:pt idx="31">
                  <c:v>1.0201218685566951</c:v>
                </c:pt>
                <c:pt idx="32">
                  <c:v>0.85680474418062658</c:v>
                </c:pt>
                <c:pt idx="33">
                  <c:v>2.9525634407422761</c:v>
                </c:pt>
                <c:pt idx="34">
                  <c:v>2.3639351627642977</c:v>
                </c:pt>
                <c:pt idx="35">
                  <c:v>0.71462722752659402</c:v>
                </c:pt>
                <c:pt idx="36">
                  <c:v>0.37</c:v>
                </c:pt>
                <c:pt idx="37">
                  <c:v>0.18</c:v>
                </c:pt>
                <c:pt idx="38">
                  <c:v>0</c:v>
                </c:pt>
                <c:pt idx="39">
                  <c:v>0.33424820881226058</c:v>
                </c:pt>
                <c:pt idx="40">
                  <c:v>0.88188073765182218</c:v>
                </c:pt>
                <c:pt idx="41">
                  <c:v>0.2077966748</c:v>
                </c:pt>
                <c:pt idx="42">
                  <c:v>1.735760820652519</c:v>
                </c:pt>
                <c:pt idx="43">
                  <c:v>0.54673472884611818</c:v>
                </c:pt>
                <c:pt idx="44">
                  <c:v>0.53566458120330851</c:v>
                </c:pt>
                <c:pt idx="45">
                  <c:v>0.41819262108947058</c:v>
                </c:pt>
                <c:pt idx="46">
                  <c:v>0.12486474049188434</c:v>
                </c:pt>
                <c:pt idx="47">
                  <c:v>0.85063188537679546</c:v>
                </c:pt>
                <c:pt idx="48">
                  <c:v>0.1512129710235097</c:v>
                </c:pt>
                <c:pt idx="49">
                  <c:v>1.298909537726241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0.62281388227794654</c:v>
                </c:pt>
                <c:pt idx="54">
                  <c:v>0.35055439154519635</c:v>
                </c:pt>
                <c:pt idx="55">
                  <c:v>0.65398261452499307</c:v>
                </c:pt>
                <c:pt idx="56">
                  <c:v>0.93126284630813316</c:v>
                </c:pt>
                <c:pt idx="57">
                  <c:v>0.13</c:v>
                </c:pt>
                <c:pt idx="58">
                  <c:v>0.79999999999999993</c:v>
                </c:pt>
                <c:pt idx="59">
                  <c:v>1.7789131808731202</c:v>
                </c:pt>
                <c:pt idx="60">
                  <c:v>0.76782677202706473</c:v>
                </c:pt>
                <c:pt idx="61">
                  <c:v>2.2788885200103088</c:v>
                </c:pt>
                <c:pt idx="62">
                  <c:v>1.6701195406979352</c:v>
                </c:pt>
                <c:pt idx="63">
                  <c:v>1.3340995455276572</c:v>
                </c:pt>
                <c:pt idx="64">
                  <c:v>1.5814550285508064</c:v>
                </c:pt>
                <c:pt idx="65">
                  <c:v>1.079215000243128</c:v>
                </c:pt>
                <c:pt idx="66">
                  <c:v>0.39600000000000002</c:v>
                </c:pt>
                <c:pt idx="67">
                  <c:v>0</c:v>
                </c:pt>
                <c:pt idx="68">
                  <c:v>0.01</c:v>
                </c:pt>
                <c:pt idx="69">
                  <c:v>0.99</c:v>
                </c:pt>
                <c:pt idx="70">
                  <c:v>0</c:v>
                </c:pt>
                <c:pt idx="71">
                  <c:v>0.73199999999999998</c:v>
                </c:pt>
                <c:pt idx="72">
                  <c:v>0.97952442728163736</c:v>
                </c:pt>
                <c:pt idx="73">
                  <c:v>1.7005358587541872</c:v>
                </c:pt>
                <c:pt idx="74">
                  <c:v>1.0646830326747321</c:v>
                </c:pt>
                <c:pt idx="75">
                  <c:v>1.4535131451450622</c:v>
                </c:pt>
                <c:pt idx="76">
                  <c:v>1.0026210017181878</c:v>
                </c:pt>
                <c:pt idx="77">
                  <c:v>1.2857687973819429</c:v>
                </c:pt>
                <c:pt idx="78">
                  <c:v>1.3556373007169564</c:v>
                </c:pt>
                <c:pt idx="79">
                  <c:v>0.47419688465372267</c:v>
                </c:pt>
                <c:pt idx="80">
                  <c:v>1.2948568332338672</c:v>
                </c:pt>
                <c:pt idx="81">
                  <c:v>0.65461729023407489</c:v>
                </c:pt>
                <c:pt idx="82">
                  <c:v>0.37199143280940783</c:v>
                </c:pt>
                <c:pt idx="83">
                  <c:v>1.6604111408856568</c:v>
                </c:pt>
                <c:pt idx="84">
                  <c:v>0.19189346710316177</c:v>
                </c:pt>
                <c:pt idx="85">
                  <c:v>0.87365797038101756</c:v>
                </c:pt>
                <c:pt idx="86">
                  <c:v>1.7449658817291749</c:v>
                </c:pt>
                <c:pt idx="87">
                  <c:v>0.98215099575493903</c:v>
                </c:pt>
                <c:pt idx="88">
                  <c:v>0.75623731082800694</c:v>
                </c:pt>
                <c:pt idx="89">
                  <c:v>2.9981266829922575</c:v>
                </c:pt>
                <c:pt idx="90">
                  <c:v>4.3994084153738067</c:v>
                </c:pt>
                <c:pt idx="91">
                  <c:v>1.0316349967318377</c:v>
                </c:pt>
                <c:pt idx="92">
                  <c:v>2.3247379793243841</c:v>
                </c:pt>
                <c:pt idx="93">
                  <c:v>0.75296526158782251</c:v>
                </c:pt>
                <c:pt idx="94">
                  <c:v>1.6701747514585559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D5-47C1-A636-00CD395222FE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1.2875856708309583</c:v>
              </c:pt>
            </c:numLit>
          </c:xVal>
          <c:yVal>
            <c:numLit>
              <c:formatCode>General</c:formatCode>
              <c:ptCount val="1"/>
              <c:pt idx="0">
                <c:v>0.7059407984357986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4D5-47C1-A636-00CD395222F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KS 19.01.'!xdata9</c:f>
              <c:numCache>
                <c:formatCode>General</c:formatCode>
                <c:ptCount val="70"/>
                <c:pt idx="0">
                  <c:v>0.35596439070000002</c:v>
                </c:pt>
                <c:pt idx="1">
                  <c:v>0.37377163090000004</c:v>
                </c:pt>
                <c:pt idx="2">
                  <c:v>0.3915788711</c:v>
                </c:pt>
                <c:pt idx="3">
                  <c:v>0.40938611130000002</c:v>
                </c:pt>
                <c:pt idx="4">
                  <c:v>0.42719335150000004</c:v>
                </c:pt>
                <c:pt idx="5">
                  <c:v>0.44500059170000006</c:v>
                </c:pt>
                <c:pt idx="6">
                  <c:v>0.46280783190000002</c:v>
                </c:pt>
                <c:pt idx="7">
                  <c:v>0.48061507210000004</c:v>
                </c:pt>
                <c:pt idx="8">
                  <c:v>0.4984223123</c:v>
                </c:pt>
                <c:pt idx="9">
                  <c:v>0.51622955250000002</c:v>
                </c:pt>
                <c:pt idx="10">
                  <c:v>0.53403679270000004</c:v>
                </c:pt>
                <c:pt idx="11">
                  <c:v>0.55184403290000006</c:v>
                </c:pt>
                <c:pt idx="12">
                  <c:v>0.56965127310000008</c:v>
                </c:pt>
                <c:pt idx="13">
                  <c:v>0.5874585133000001</c:v>
                </c:pt>
                <c:pt idx="14">
                  <c:v>0.6052657535</c:v>
                </c:pt>
                <c:pt idx="15">
                  <c:v>0.62307299370000002</c:v>
                </c:pt>
                <c:pt idx="16">
                  <c:v>0.64088023390000004</c:v>
                </c:pt>
                <c:pt idx="17">
                  <c:v>0.65868747410000006</c:v>
                </c:pt>
                <c:pt idx="18">
                  <c:v>0.67649471429999997</c:v>
                </c:pt>
                <c:pt idx="19">
                  <c:v>0.69430195449999998</c:v>
                </c:pt>
                <c:pt idx="20">
                  <c:v>0.7121091947</c:v>
                </c:pt>
                <c:pt idx="21">
                  <c:v>0.72991643490000002</c:v>
                </c:pt>
                <c:pt idx="22">
                  <c:v>0.74772367510000004</c:v>
                </c:pt>
                <c:pt idx="23">
                  <c:v>0.76553091530000006</c:v>
                </c:pt>
                <c:pt idx="24">
                  <c:v>0.78333815550000008</c:v>
                </c:pt>
                <c:pt idx="25">
                  <c:v>0.8011453957000001</c:v>
                </c:pt>
                <c:pt idx="26">
                  <c:v>0.81895263590000011</c:v>
                </c:pt>
                <c:pt idx="27">
                  <c:v>0.83675987610000013</c:v>
                </c:pt>
                <c:pt idx="28">
                  <c:v>0.85456711630000004</c:v>
                </c:pt>
                <c:pt idx="29">
                  <c:v>0.87237435649999995</c:v>
                </c:pt>
                <c:pt idx="30">
                  <c:v>0.89018159669999997</c:v>
                </c:pt>
                <c:pt idx="31">
                  <c:v>0.90798883689999998</c:v>
                </c:pt>
                <c:pt idx="32">
                  <c:v>0.9257960771</c:v>
                </c:pt>
                <c:pt idx="33">
                  <c:v>0.94360331730000002</c:v>
                </c:pt>
                <c:pt idx="34">
                  <c:v>0.96141055750000004</c:v>
                </c:pt>
                <c:pt idx="35">
                  <c:v>0.97921779770000006</c:v>
                </c:pt>
                <c:pt idx="36">
                  <c:v>0.99702503790000008</c:v>
                </c:pt>
                <c:pt idx="37">
                  <c:v>1.0148322781000001</c:v>
                </c:pt>
                <c:pt idx="38">
                  <c:v>1.0326395183000001</c:v>
                </c:pt>
                <c:pt idx="39">
                  <c:v>1.0504467585000001</c:v>
                </c:pt>
                <c:pt idx="40">
                  <c:v>1.0682539987000002</c:v>
                </c:pt>
                <c:pt idx="41">
                  <c:v>1.0860612389000002</c:v>
                </c:pt>
                <c:pt idx="42">
                  <c:v>1.1038684791</c:v>
                </c:pt>
                <c:pt idx="43">
                  <c:v>1.1216757193</c:v>
                </c:pt>
                <c:pt idx="44">
                  <c:v>1.1394829595</c:v>
                </c:pt>
                <c:pt idx="45">
                  <c:v>1.1572901997</c:v>
                </c:pt>
                <c:pt idx="46">
                  <c:v>1.1750974399</c:v>
                </c:pt>
                <c:pt idx="47">
                  <c:v>1.1929046801000001</c:v>
                </c:pt>
                <c:pt idx="48">
                  <c:v>1.2107119203000001</c:v>
                </c:pt>
                <c:pt idx="49">
                  <c:v>1.2285191605000001</c:v>
                </c:pt>
                <c:pt idx="50">
                  <c:v>1.2463264007000001</c:v>
                </c:pt>
                <c:pt idx="51">
                  <c:v>1.2641336409000001</c:v>
                </c:pt>
                <c:pt idx="52">
                  <c:v>1.2819408811000002</c:v>
                </c:pt>
                <c:pt idx="53">
                  <c:v>1.2997481213000002</c:v>
                </c:pt>
                <c:pt idx="54">
                  <c:v>1.3175553615000002</c:v>
                </c:pt>
                <c:pt idx="55">
                  <c:v>1.3353626017</c:v>
                </c:pt>
                <c:pt idx="56">
                  <c:v>1.3531698419</c:v>
                </c:pt>
                <c:pt idx="57">
                  <c:v>1.3709770821000002</c:v>
                </c:pt>
                <c:pt idx="58">
                  <c:v>1.3887843223</c:v>
                </c:pt>
                <c:pt idx="59">
                  <c:v>1.4065915625000001</c:v>
                </c:pt>
                <c:pt idx="60">
                  <c:v>1.4243988027000001</c:v>
                </c:pt>
                <c:pt idx="61">
                  <c:v>1.4422060429000001</c:v>
                </c:pt>
                <c:pt idx="62">
                  <c:v>1.4600132831000001</c:v>
                </c:pt>
                <c:pt idx="63">
                  <c:v>1.4778205233000001</c:v>
                </c:pt>
                <c:pt idx="64">
                  <c:v>1.4956277635000002</c:v>
                </c:pt>
                <c:pt idx="65">
                  <c:v>1.5134350037000002</c:v>
                </c:pt>
                <c:pt idx="66">
                  <c:v>1.5312422439000002</c:v>
                </c:pt>
                <c:pt idx="67">
                  <c:v>1.5490494841000002</c:v>
                </c:pt>
                <c:pt idx="68">
                  <c:v>1.5668567243000002</c:v>
                </c:pt>
                <c:pt idx="69">
                  <c:v>1.5846639645000002</c:v>
                </c:pt>
              </c:numCache>
            </c:numRef>
          </c:xVal>
          <c:yVal>
            <c:numRef>
              <c:f>'9PFAS mot KS 19.01.'!ydata10</c:f>
              <c:numCache>
                <c:formatCode>General</c:formatCode>
                <c:ptCount val="70"/>
                <c:pt idx="0">
                  <c:v>-1.4269896670213291</c:v>
                </c:pt>
                <c:pt idx="1">
                  <c:v>-1.408904493205863</c:v>
                </c:pt>
                <c:pt idx="2">
                  <c:v>-1.3908268196133058</c:v>
                </c:pt>
                <c:pt idx="3">
                  <c:v>-1.3727566496580481</c:v>
                </c:pt>
                <c:pt idx="4">
                  <c:v>-1.3546939866617302</c:v>
                </c:pt>
                <c:pt idx="5">
                  <c:v>-1.3366388338530339</c:v>
                </c:pt>
                <c:pt idx="6">
                  <c:v>-1.3185911943674773</c:v>
                </c:pt>
                <c:pt idx="7">
                  <c:v>-1.3005510712472208</c:v>
                </c:pt>
                <c:pt idx="8">
                  <c:v>-1.2825184674408741</c:v>
                </c:pt>
                <c:pt idx="9">
                  <c:v>-1.2644933858033105</c:v>
                </c:pt>
                <c:pt idx="10">
                  <c:v>-1.2464758290954889</c:v>
                </c:pt>
                <c:pt idx="11">
                  <c:v>-1.2284657999842763</c:v>
                </c:pt>
                <c:pt idx="12">
                  <c:v>-1.2104633010422818</c:v>
                </c:pt>
                <c:pt idx="13">
                  <c:v>-1.1924683347476939</c:v>
                </c:pt>
                <c:pt idx="14">
                  <c:v>-1.1744809034841244</c:v>
                </c:pt>
                <c:pt idx="15">
                  <c:v>-1.1565010095404546</c:v>
                </c:pt>
                <c:pt idx="16">
                  <c:v>-1.1385286551106941</c:v>
                </c:pt>
                <c:pt idx="17">
                  <c:v>-1.1205638422938398</c:v>
                </c:pt>
                <c:pt idx="18">
                  <c:v>-1.102606573093744</c:v>
                </c:pt>
                <c:pt idx="19">
                  <c:v>-1.084656849418985</c:v>
                </c:pt>
                <c:pt idx="20">
                  <c:v>-1.0667146730827486</c:v>
                </c:pt>
                <c:pt idx="21">
                  <c:v>-1.0487800458027126</c:v>
                </c:pt>
                <c:pt idx="22">
                  <c:v>-1.0308529692009354</c:v>
                </c:pt>
                <c:pt idx="23">
                  <c:v>-1.0129334448037564</c:v>
                </c:pt>
                <c:pt idx="24">
                  <c:v>-0.99502147404169472</c:v>
                </c:pt>
                <c:pt idx="25">
                  <c:v>-0.97711705824936224</c:v>
                </c:pt>
                <c:pt idx="26">
                  <c:v>-0.95922019866537678</c:v>
                </c:pt>
                <c:pt idx="27">
                  <c:v>-0.94133089643228307</c:v>
                </c:pt>
                <c:pt idx="28">
                  <c:v>-0.92344915259647997</c:v>
                </c:pt>
                <c:pt idx="29">
                  <c:v>-0.90557496810815441</c:v>
                </c:pt>
                <c:pt idx="30">
                  <c:v>-0.88770834382122032</c:v>
                </c:pt>
                <c:pt idx="31">
                  <c:v>-0.86984928049326538</c:v>
                </c:pt>
                <c:pt idx="32">
                  <c:v>-0.85199777878550065</c:v>
                </c:pt>
                <c:pt idx="33">
                  <c:v>-0.83415383926271947</c:v>
                </c:pt>
                <c:pt idx="34">
                  <c:v>-0.81631746239326253</c:v>
                </c:pt>
                <c:pt idx="35">
                  <c:v>-0.79848864854898571</c:v>
                </c:pt>
                <c:pt idx="36">
                  <c:v>-0.78066739800523899</c:v>
                </c:pt>
                <c:pt idx="37">
                  <c:v>-0.76285371094084553</c:v>
                </c:pt>
                <c:pt idx="38">
                  <c:v>-0.74504758743809396</c:v>
                </c:pt>
                <c:pt idx="39">
                  <c:v>-0.72724902748273035</c:v>
                </c:pt>
                <c:pt idx="40">
                  <c:v>-0.70945803096396043</c:v>
                </c:pt>
                <c:pt idx="41">
                  <c:v>-0.69167459767445649</c:v>
                </c:pt>
                <c:pt idx="42">
                  <c:v>-0.67389872731037048</c:v>
                </c:pt>
                <c:pt idx="43">
                  <c:v>-0.65613041947135309</c:v>
                </c:pt>
                <c:pt idx="44">
                  <c:v>-0.63836967366057928</c:v>
                </c:pt>
                <c:pt idx="45">
                  <c:v>-0.62061648928478141</c:v>
                </c:pt>
                <c:pt idx="46">
                  <c:v>-0.60287086565428449</c:v>
                </c:pt>
                <c:pt idx="47">
                  <c:v>-0.58513280198305373</c:v>
                </c:pt>
                <c:pt idx="48">
                  <c:v>-0.56740229738874026</c:v>
                </c:pt>
                <c:pt idx="49">
                  <c:v>-0.54967935089274156</c:v>
                </c:pt>
                <c:pt idx="50">
                  <c:v>-0.53196396142026003</c:v>
                </c:pt>
                <c:pt idx="51">
                  <c:v>-0.51425612780037566</c:v>
                </c:pt>
                <c:pt idx="52">
                  <c:v>-0.49655584876611569</c:v>
                </c:pt>
                <c:pt idx="53">
                  <c:v>-0.47886312295454081</c:v>
                </c:pt>
                <c:pt idx="54">
                  <c:v>-0.46117794890682662</c:v>
                </c:pt>
                <c:pt idx="55">
                  <c:v>-0.44350032506835979</c:v>
                </c:pt>
                <c:pt idx="56">
                  <c:v>-0.42583024978883599</c:v>
                </c:pt>
                <c:pt idx="57">
                  <c:v>-0.40816772132236334</c:v>
                </c:pt>
                <c:pt idx="58">
                  <c:v>-0.39051273782757789</c:v>
                </c:pt>
                <c:pt idx="59">
                  <c:v>-0.37286529736775331</c:v>
                </c:pt>
                <c:pt idx="60">
                  <c:v>-0.35522539791093055</c:v>
                </c:pt>
                <c:pt idx="61">
                  <c:v>-0.33759303733004287</c:v>
                </c:pt>
                <c:pt idx="62">
                  <c:v>-0.3199682134030517</c:v>
                </c:pt>
                <c:pt idx="63">
                  <c:v>-0.3023509238130877</c:v>
                </c:pt>
                <c:pt idx="64">
                  <c:v>-0.28474116614859679</c:v>
                </c:pt>
                <c:pt idx="65">
                  <c:v>-0.26713893790349341</c:v>
                </c:pt>
                <c:pt idx="66">
                  <c:v>-0.24954423647731816</c:v>
                </c:pt>
                <c:pt idx="67">
                  <c:v>-0.23195705917540144</c:v>
                </c:pt>
                <c:pt idx="68">
                  <c:v>-0.21437740320903642</c:v>
                </c:pt>
                <c:pt idx="69">
                  <c:v>-0.19680526569565138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D5-47C1-A636-00CD395222F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KS 19.01.'!xdata11</c:f>
              <c:numCache>
                <c:formatCode>General</c:formatCode>
                <c:ptCount val="70"/>
                <c:pt idx="0">
                  <c:v>0.31445117140000001</c:v>
                </c:pt>
                <c:pt idx="1">
                  <c:v>0.33286005239999999</c:v>
                </c:pt>
                <c:pt idx="2">
                  <c:v>0.35126893339999998</c:v>
                </c:pt>
                <c:pt idx="3">
                  <c:v>0.36967781440000003</c:v>
                </c:pt>
                <c:pt idx="4">
                  <c:v>0.38808669540000001</c:v>
                </c:pt>
                <c:pt idx="5">
                  <c:v>0.4064955764</c:v>
                </c:pt>
                <c:pt idx="6">
                  <c:v>0.42490445739999999</c:v>
                </c:pt>
                <c:pt idx="7">
                  <c:v>0.44331333839999998</c:v>
                </c:pt>
                <c:pt idx="8">
                  <c:v>0.46172221940000002</c:v>
                </c:pt>
                <c:pt idx="9">
                  <c:v>0.48013110039999995</c:v>
                </c:pt>
                <c:pt idx="10">
                  <c:v>0.4985399814</c:v>
                </c:pt>
                <c:pt idx="11">
                  <c:v>0.51694886240000004</c:v>
                </c:pt>
                <c:pt idx="12">
                  <c:v>0.53535774339999997</c:v>
                </c:pt>
                <c:pt idx="13">
                  <c:v>0.55376662440000002</c:v>
                </c:pt>
                <c:pt idx="14">
                  <c:v>0.57217550539999995</c:v>
                </c:pt>
                <c:pt idx="15">
                  <c:v>0.59058438639999999</c:v>
                </c:pt>
                <c:pt idx="16">
                  <c:v>0.60899326740000004</c:v>
                </c:pt>
                <c:pt idx="17">
                  <c:v>0.62740214839999997</c:v>
                </c:pt>
                <c:pt idx="18">
                  <c:v>0.6458110293999999</c:v>
                </c:pt>
                <c:pt idx="19">
                  <c:v>0.66421991039999995</c:v>
                </c:pt>
                <c:pt idx="20">
                  <c:v>0.68262879139999999</c:v>
                </c:pt>
                <c:pt idx="21">
                  <c:v>0.70103767240000003</c:v>
                </c:pt>
                <c:pt idx="22">
                  <c:v>0.71944655339999997</c:v>
                </c:pt>
                <c:pt idx="23">
                  <c:v>0.7378554343999999</c:v>
                </c:pt>
                <c:pt idx="24">
                  <c:v>0.75626431539999994</c:v>
                </c:pt>
                <c:pt idx="25">
                  <c:v>0.77467319639999999</c:v>
                </c:pt>
                <c:pt idx="26">
                  <c:v>0.79308207740000003</c:v>
                </c:pt>
                <c:pt idx="27">
                  <c:v>0.81149095839999996</c:v>
                </c:pt>
                <c:pt idx="28">
                  <c:v>0.82989983940000001</c:v>
                </c:pt>
                <c:pt idx="29">
                  <c:v>0.84830872039999994</c:v>
                </c:pt>
                <c:pt idx="30">
                  <c:v>0.86671760139999998</c:v>
                </c:pt>
                <c:pt idx="31">
                  <c:v>0.88512648239999991</c:v>
                </c:pt>
                <c:pt idx="32">
                  <c:v>0.90353536339999996</c:v>
                </c:pt>
                <c:pt idx="33">
                  <c:v>0.9219442444</c:v>
                </c:pt>
                <c:pt idx="34">
                  <c:v>0.94035312539999993</c:v>
                </c:pt>
                <c:pt idx="35">
                  <c:v>0.95876200639999998</c:v>
                </c:pt>
                <c:pt idx="36">
                  <c:v>0.97717088739999991</c:v>
                </c:pt>
                <c:pt idx="37">
                  <c:v>0.99557976839999995</c:v>
                </c:pt>
                <c:pt idx="38">
                  <c:v>1.0139886493999999</c:v>
                </c:pt>
                <c:pt idx="39">
                  <c:v>1.0323975303999999</c:v>
                </c:pt>
                <c:pt idx="40">
                  <c:v>1.0508064114</c:v>
                </c:pt>
                <c:pt idx="41">
                  <c:v>1.0692152924</c:v>
                </c:pt>
                <c:pt idx="42">
                  <c:v>1.0876241734000001</c:v>
                </c:pt>
                <c:pt idx="43">
                  <c:v>1.1060330544000001</c:v>
                </c:pt>
                <c:pt idx="44">
                  <c:v>1.1244419353999999</c:v>
                </c:pt>
                <c:pt idx="45">
                  <c:v>1.1428508164</c:v>
                </c:pt>
                <c:pt idx="46">
                  <c:v>1.1612596973999998</c:v>
                </c:pt>
                <c:pt idx="47">
                  <c:v>1.1796685783999998</c:v>
                </c:pt>
                <c:pt idx="48">
                  <c:v>1.1980774593999999</c:v>
                </c:pt>
                <c:pt idx="49">
                  <c:v>1.2164863403999999</c:v>
                </c:pt>
                <c:pt idx="50">
                  <c:v>1.2348952214</c:v>
                </c:pt>
                <c:pt idx="51">
                  <c:v>1.2533041024</c:v>
                </c:pt>
                <c:pt idx="52">
                  <c:v>1.2717129834000001</c:v>
                </c:pt>
                <c:pt idx="53">
                  <c:v>1.2901218643999999</c:v>
                </c:pt>
                <c:pt idx="54">
                  <c:v>1.3085307453999999</c:v>
                </c:pt>
                <c:pt idx="55">
                  <c:v>1.3269396264</c:v>
                </c:pt>
                <c:pt idx="56">
                  <c:v>1.3453485074</c:v>
                </c:pt>
                <c:pt idx="57">
                  <c:v>1.3637573883999998</c:v>
                </c:pt>
                <c:pt idx="58">
                  <c:v>1.3821662693999999</c:v>
                </c:pt>
                <c:pt idx="59">
                  <c:v>1.4005751503999999</c:v>
                </c:pt>
                <c:pt idx="60">
                  <c:v>1.4189840314</c:v>
                </c:pt>
                <c:pt idx="61">
                  <c:v>1.4373929124</c:v>
                </c:pt>
                <c:pt idx="62">
                  <c:v>1.4558017933999998</c:v>
                </c:pt>
                <c:pt idx="63">
                  <c:v>1.4742106743999999</c:v>
                </c:pt>
                <c:pt idx="64">
                  <c:v>1.4926195553999999</c:v>
                </c:pt>
                <c:pt idx="65">
                  <c:v>1.5110284364</c:v>
                </c:pt>
                <c:pt idx="66">
                  <c:v>1.5294373174</c:v>
                </c:pt>
                <c:pt idx="67">
                  <c:v>1.5478461983999998</c:v>
                </c:pt>
                <c:pt idx="68">
                  <c:v>1.5662550793999999</c:v>
                </c:pt>
                <c:pt idx="69">
                  <c:v>1.5846639603999999</c:v>
                </c:pt>
              </c:numCache>
            </c:numRef>
          </c:xVal>
          <c:yVal>
            <c:numRef>
              <c:f>'9PFAS mot KS 19.01.'!ydata12</c:f>
              <c:numCache>
                <c:formatCode>General</c:formatCode>
                <c:ptCount val="70"/>
                <c:pt idx="0">
                  <c:v>2.0980822668295138</c:v>
                </c:pt>
                <c:pt idx="1">
                  <c:v>2.1161858932400301</c:v>
                </c:pt>
                <c:pt idx="2">
                  <c:v>2.1342975264863959</c:v>
                </c:pt>
                <c:pt idx="3">
                  <c:v>2.152417170573707</c:v>
                </c:pt>
                <c:pt idx="4">
                  <c:v>2.1705448294016856</c:v>
                </c:pt>
                <c:pt idx="5">
                  <c:v>2.1886805067644213</c:v>
                </c:pt>
                <c:pt idx="6">
                  <c:v>2.2068242063501153</c:v>
                </c:pt>
                <c:pt idx="7">
                  <c:v>2.2249759317408335</c:v>
                </c:pt>
                <c:pt idx="8">
                  <c:v>2.2431356864122671</c:v>
                </c:pt>
                <c:pt idx="9">
                  <c:v>2.2613034737334967</c:v>
                </c:pt>
                <c:pt idx="10">
                  <c:v>2.2794792969667705</c:v>
                </c:pt>
                <c:pt idx="11">
                  <c:v>2.2976631592672803</c:v>
                </c:pt>
                <c:pt idx="12">
                  <c:v>2.3158550636829496</c:v>
                </c:pt>
                <c:pt idx="13">
                  <c:v>2.3340550131542304</c:v>
                </c:pt>
                <c:pt idx="14">
                  <c:v>2.3522630105139033</c:v>
                </c:pt>
                <c:pt idx="15">
                  <c:v>2.3704790584868869</c:v>
                </c:pt>
                <c:pt idx="16">
                  <c:v>2.3887031596900528</c:v>
                </c:pt>
                <c:pt idx="17">
                  <c:v>2.406935316632048</c:v>
                </c:pt>
                <c:pt idx="18">
                  <c:v>2.4251755317131289</c:v>
                </c:pt>
                <c:pt idx="19">
                  <c:v>2.4434238072249954</c:v>
                </c:pt>
                <c:pt idx="20">
                  <c:v>2.4616801453506332</c:v>
                </c:pt>
                <c:pt idx="21">
                  <c:v>2.4799445481641742</c:v>
                </c:pt>
                <c:pt idx="22">
                  <c:v>2.4982170176307466</c:v>
                </c:pt>
                <c:pt idx="23">
                  <c:v>2.5164975556063474</c:v>
                </c:pt>
                <c:pt idx="24">
                  <c:v>2.5347861638377136</c:v>
                </c:pt>
                <c:pt idx="25">
                  <c:v>2.5530828439622049</c:v>
                </c:pt>
                <c:pt idx="26">
                  <c:v>2.5713875975076919</c:v>
                </c:pt>
                <c:pt idx="27">
                  <c:v>2.5897004258924521</c:v>
                </c:pt>
                <c:pt idx="28">
                  <c:v>2.6080213304250726</c:v>
                </c:pt>
                <c:pt idx="29">
                  <c:v>2.6263503123043632</c:v>
                </c:pt>
                <c:pt idx="30">
                  <c:v>2.6446873726192739</c:v>
                </c:pt>
                <c:pt idx="31">
                  <c:v>2.6630325123488188</c:v>
                </c:pt>
                <c:pt idx="32">
                  <c:v>2.6813857323620112</c:v>
                </c:pt>
                <c:pt idx="33">
                  <c:v>2.6997470334178053</c:v>
                </c:pt>
                <c:pt idx="34">
                  <c:v>2.7181164161650422</c:v>
                </c:pt>
                <c:pt idx="35">
                  <c:v>2.7364938811424082</c:v>
                </c:pt>
                <c:pt idx="36">
                  <c:v>2.7548794287783944</c:v>
                </c:pt>
                <c:pt idx="37">
                  <c:v>2.7732730593912716</c:v>
                </c:pt>
                <c:pt idx="38">
                  <c:v>2.7916747731890661</c:v>
                </c:pt>
                <c:pt idx="39">
                  <c:v>2.8100845702695469</c:v>
                </c:pt>
                <c:pt idx="40">
                  <c:v>2.8285024506202161</c:v>
                </c:pt>
                <c:pt idx="41">
                  <c:v>2.8469284141183149</c:v>
                </c:pt>
                <c:pt idx="42">
                  <c:v>2.8653624605308261</c:v>
                </c:pt>
                <c:pt idx="43">
                  <c:v>2.8838045895144964</c:v>
                </c:pt>
                <c:pt idx="44">
                  <c:v>2.9022548006158519</c:v>
                </c:pt>
                <c:pt idx="45">
                  <c:v>2.9207130932712371</c:v>
                </c:pt>
                <c:pt idx="46">
                  <c:v>2.9391794668068476</c:v>
                </c:pt>
                <c:pt idx="47">
                  <c:v>2.9576539204387799</c:v>
                </c:pt>
                <c:pt idx="48">
                  <c:v>2.9761364532730816</c:v>
                </c:pt>
                <c:pt idx="49">
                  <c:v>2.994627064305813</c:v>
                </c:pt>
                <c:pt idx="50">
                  <c:v>3.0131257524231181</c:v>
                </c:pt>
                <c:pt idx="51">
                  <c:v>3.0316325164012978</c:v>
                </c:pt>
                <c:pt idx="52">
                  <c:v>3.050147354906894</c:v>
                </c:pt>
                <c:pt idx="53">
                  <c:v>3.0686702664967789</c:v>
                </c:pt>
                <c:pt idx="54">
                  <c:v>3.087201249618257</c:v>
                </c:pt>
                <c:pt idx="55">
                  <c:v>3.1057403026091674</c:v>
                </c:pt>
                <c:pt idx="56">
                  <c:v>3.1242874236979969</c:v>
                </c:pt>
                <c:pt idx="57">
                  <c:v>3.1428426110040011</c:v>
                </c:pt>
                <c:pt idx="58">
                  <c:v>3.1614058625373334</c:v>
                </c:pt>
                <c:pt idx="59">
                  <c:v>3.179977176199178</c:v>
                </c:pt>
                <c:pt idx="60">
                  <c:v>3.198556549781892</c:v>
                </c:pt>
                <c:pt idx="61">
                  <c:v>3.2171439809691575</c:v>
                </c:pt>
                <c:pt idx="62">
                  <c:v>3.235739467336137</c:v>
                </c:pt>
                <c:pt idx="63">
                  <c:v>3.2543430063496368</c:v>
                </c:pt>
                <c:pt idx="64">
                  <c:v>3.272954595368279</c:v>
                </c:pt>
                <c:pt idx="65">
                  <c:v>3.2915742316426821</c:v>
                </c:pt>
                <c:pt idx="66">
                  <c:v>3.3102019123156428</c:v>
                </c:pt>
                <c:pt idx="67">
                  <c:v>3.3288376344223325</c:v>
                </c:pt>
                <c:pt idx="68">
                  <c:v>3.3474813948904956</c:v>
                </c:pt>
                <c:pt idx="69">
                  <c:v>3.3661331905406553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D5-47C1-A636-00CD395222FE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</c:v>
              </c:pt>
              <c:pt idx="1">
                <c:v>5</c:v>
              </c:pt>
            </c:numLit>
          </c:xVal>
          <c:yVal>
            <c:numLit>
              <c:formatCode>General</c:formatCode>
              <c:ptCount val="2"/>
              <c:pt idx="0">
                <c:v>-2</c:v>
              </c:pt>
              <c:pt idx="1">
                <c:v>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F4D5-47C1-A636-00CD39522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679760"/>
        <c:axId val="843687320"/>
      </c:scatterChart>
      <c:valAx>
        <c:axId val="843679760"/>
        <c:scaling>
          <c:orientation val="minMax"/>
          <c:max val="5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Pred(Sum 9 PFAS)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3687320"/>
        <c:crosses val="autoZero"/>
        <c:crossBetween val="midCat"/>
      </c:valAx>
      <c:valAx>
        <c:axId val="843687320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Sum 9 PFAS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36797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Sum 9 PFAS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 mot KS 19.01.'!$B$104:$B$198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KS 19.01.'!$H$104:$H$198</c:f>
              <c:numCache>
                <c:formatCode>0.000</c:formatCode>
                <c:ptCount val="95"/>
                <c:pt idx="0">
                  <c:v>-0.48242508787618071</c:v>
                </c:pt>
                <c:pt idx="1">
                  <c:v>-0.65314963136409721</c:v>
                </c:pt>
                <c:pt idx="2">
                  <c:v>-0.71414692616630071</c:v>
                </c:pt>
                <c:pt idx="3">
                  <c:v>-0.44449286864089393</c:v>
                </c:pt>
                <c:pt idx="4">
                  <c:v>-1.0082320567509655</c:v>
                </c:pt>
                <c:pt idx="5">
                  <c:v>-1.2470128588116851</c:v>
                </c:pt>
                <c:pt idx="6">
                  <c:v>0.44896218489924811</c:v>
                </c:pt>
                <c:pt idx="7">
                  <c:v>2.3873886187370164</c:v>
                </c:pt>
                <c:pt idx="8">
                  <c:v>2.4249889765000927</c:v>
                </c:pt>
                <c:pt idx="9">
                  <c:v>-0.66128963093997739</c:v>
                </c:pt>
                <c:pt idx="10">
                  <c:v>-1.0570650773790797</c:v>
                </c:pt>
                <c:pt idx="11">
                  <c:v>-1.4545619351030448</c:v>
                </c:pt>
                <c:pt idx="12">
                  <c:v>-1.1881811087593022</c:v>
                </c:pt>
                <c:pt idx="13">
                  <c:v>0.69127448599696839</c:v>
                </c:pt>
                <c:pt idx="14">
                  <c:v>8.347748321368087E-2</c:v>
                </c:pt>
                <c:pt idx="15">
                  <c:v>0.50551941167441528</c:v>
                </c:pt>
                <c:pt idx="16">
                  <c:v>0.46767701476618745</c:v>
                </c:pt>
                <c:pt idx="17">
                  <c:v>3.1228154794891765</c:v>
                </c:pt>
                <c:pt idx="18">
                  <c:v>-4.5785771314509456E-2</c:v>
                </c:pt>
                <c:pt idx="19">
                  <c:v>-0.87205749968977808</c:v>
                </c:pt>
                <c:pt idx="20">
                  <c:v>-0.42638282941692468</c:v>
                </c:pt>
                <c:pt idx="21">
                  <c:v>-0.15994070706294336</c:v>
                </c:pt>
                <c:pt idx="22">
                  <c:v>1.7456089819065685</c:v>
                </c:pt>
                <c:pt idx="23">
                  <c:v>2.3512604753129929</c:v>
                </c:pt>
                <c:pt idx="24">
                  <c:v>-0.59070154698344024</c:v>
                </c:pt>
                <c:pt idx="25">
                  <c:v>6.8610541885076301E-2</c:v>
                </c:pt>
                <c:pt idx="26">
                  <c:v>0.46716121494467794</c:v>
                </c:pt>
                <c:pt idx="27">
                  <c:v>0.88631234874873965</c:v>
                </c:pt>
                <c:pt idx="28">
                  <c:v>2.3359525300440085E-2</c:v>
                </c:pt>
                <c:pt idx="29">
                  <c:v>-1.027792115724613</c:v>
                </c:pt>
                <c:pt idx="30">
                  <c:v>-0.81446368123584889</c:v>
                </c:pt>
                <c:pt idx="31">
                  <c:v>-0.17200677520591356</c:v>
                </c:pt>
                <c:pt idx="32">
                  <c:v>-0.38378375824131777</c:v>
                </c:pt>
                <c:pt idx="33">
                  <c:v>2.1398518477307511</c:v>
                </c:pt>
                <c:pt idx="34">
                  <c:v>1.4202173309960959</c:v>
                </c:pt>
                <c:pt idx="35">
                  <c:v>-0.56812027490821249</c:v>
                </c:pt>
                <c:pt idx="36">
                  <c:v>-0.91414502118165375</c:v>
                </c:pt>
                <c:pt idx="37">
                  <c:v>-1.2548533408494786</c:v>
                </c:pt>
                <c:pt idx="38">
                  <c:v>-1.3533242608979879</c:v>
                </c:pt>
                <c:pt idx="39">
                  <c:v>-0.81632883576256066</c:v>
                </c:pt>
                <c:pt idx="40">
                  <c:v>-0.30256229141554231</c:v>
                </c:pt>
                <c:pt idx="41">
                  <c:v>-1.166874672573049</c:v>
                </c:pt>
                <c:pt idx="42">
                  <c:v>0.566206636021097</c:v>
                </c:pt>
                <c:pt idx="43">
                  <c:v>-0.59006036867166245</c:v>
                </c:pt>
                <c:pt idx="44">
                  <c:v>-0.73082923259684673</c:v>
                </c:pt>
                <c:pt idx="45">
                  <c:v>-0.12109823873282613</c:v>
                </c:pt>
                <c:pt idx="46">
                  <c:v>-0.30117040897615949</c:v>
                </c:pt>
                <c:pt idx="47">
                  <c:v>0.40399168460265783</c:v>
                </c:pt>
                <c:pt idx="48">
                  <c:v>-0.40732495456157097</c:v>
                </c:pt>
                <c:pt idx="49">
                  <c:v>0.81359322261658362</c:v>
                </c:pt>
                <c:pt idx="50">
                  <c:v>-0.49568221207822966</c:v>
                </c:pt>
                <c:pt idx="51">
                  <c:v>-0.44508750128454599</c:v>
                </c:pt>
                <c:pt idx="52">
                  <c:v>-0.47470391735889744</c:v>
                </c:pt>
                <c:pt idx="53">
                  <c:v>-8.136044586395233E-2</c:v>
                </c:pt>
                <c:pt idx="54">
                  <c:v>-0.24271024414846204</c:v>
                </c:pt>
                <c:pt idx="55">
                  <c:v>-3.2785781603778236E-2</c:v>
                </c:pt>
                <c:pt idx="56">
                  <c:v>0.2810500476959566</c:v>
                </c:pt>
                <c:pt idx="57">
                  <c:v>-1.1123233208809098</c:v>
                </c:pt>
                <c:pt idx="58">
                  <c:v>-0.57837765539116615</c:v>
                </c:pt>
                <c:pt idx="59">
                  <c:v>0.93180640540216486</c:v>
                </c:pt>
                <c:pt idx="60">
                  <c:v>0.1876051558959595</c:v>
                </c:pt>
                <c:pt idx="61">
                  <c:v>1.5561813089724459</c:v>
                </c:pt>
                <c:pt idx="62">
                  <c:v>0.44560305870311062</c:v>
                </c:pt>
                <c:pt idx="63">
                  <c:v>5.9636181620098448E-2</c:v>
                </c:pt>
                <c:pt idx="64">
                  <c:v>0.3460385371669682</c:v>
                </c:pt>
                <c:pt idx="65">
                  <c:v>-0.25866715404129997</c:v>
                </c:pt>
                <c:pt idx="66">
                  <c:v>-0.51622432003360574</c:v>
                </c:pt>
                <c:pt idx="67">
                  <c:v>-1.055926082818043</c:v>
                </c:pt>
                <c:pt idx="68">
                  <c:v>-1.1397160634838792</c:v>
                </c:pt>
                <c:pt idx="69">
                  <c:v>-0.14906689096757358</c:v>
                </c:pt>
                <c:pt idx="70">
                  <c:v>-1.3508562262251251</c:v>
                </c:pt>
                <c:pt idx="71">
                  <c:v>-0.20678897109434763</c:v>
                </c:pt>
                <c:pt idx="72">
                  <c:v>0.37584385695491968</c:v>
                </c:pt>
                <c:pt idx="73">
                  <c:v>0.54836998361980471</c:v>
                </c:pt>
                <c:pt idx="74">
                  <c:v>-8.8031988734018699E-2</c:v>
                </c:pt>
                <c:pt idx="75">
                  <c:v>0.26974541065453383</c:v>
                </c:pt>
                <c:pt idx="76">
                  <c:v>-4.7032286698736159E-2</c:v>
                </c:pt>
                <c:pt idx="77">
                  <c:v>5.7686207526564587E-2</c:v>
                </c:pt>
                <c:pt idx="78">
                  <c:v>9.4434238967564324E-2</c:v>
                </c:pt>
                <c:pt idx="79">
                  <c:v>-0.91091504675903168</c:v>
                </c:pt>
                <c:pt idx="80">
                  <c:v>8.8376172703463818E-2</c:v>
                </c:pt>
                <c:pt idx="81">
                  <c:v>-0.61329524722648321</c:v>
                </c:pt>
                <c:pt idx="82">
                  <c:v>-0.90228343551141421</c:v>
                </c:pt>
                <c:pt idx="83">
                  <c:v>0.59635742371665657</c:v>
                </c:pt>
                <c:pt idx="84">
                  <c:v>-0.92805734187235145</c:v>
                </c:pt>
                <c:pt idx="85">
                  <c:v>-0.46975014712992935</c:v>
                </c:pt>
                <c:pt idx="86">
                  <c:v>0.69871104149028107</c:v>
                </c:pt>
                <c:pt idx="87">
                  <c:v>0.21109036771597267</c:v>
                </c:pt>
                <c:pt idx="88">
                  <c:v>3.5146980354451261E-2</c:v>
                </c:pt>
                <c:pt idx="89">
                  <c:v>1.8949127325886701</c:v>
                </c:pt>
                <c:pt idx="90">
                  <c:v>3.4672276114599052</c:v>
                </c:pt>
                <c:pt idx="91">
                  <c:v>-0.20597093452210333</c:v>
                </c:pt>
                <c:pt idx="92">
                  <c:v>1.2954609048874788</c:v>
                </c:pt>
                <c:pt idx="93">
                  <c:v>-0.63242864664626253</c:v>
                </c:pt>
                <c:pt idx="94">
                  <c:v>0.40864453672905482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9-462D-86F2-F6D5FFE8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617799024"/>
        <c:axId val="381179040"/>
      </c:barChart>
      <c:catAx>
        <c:axId val="617799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81179040"/>
        <c:crosses val="autoZero"/>
        <c:auto val="1"/>
        <c:lblAlgn val="ctr"/>
        <c:lblOffset val="100"/>
        <c:noMultiLvlLbl val="0"/>
      </c:catAx>
      <c:valAx>
        <c:axId val="381179040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61779902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residuals(Sum 9 PFAS)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164-4812-9052-382D7631BFF7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164-4812-9052-382D7631BFF7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164-4812-9052-382D7631BFF7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164-4812-9052-382D7631BFF7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164-4812-9052-382D7631BFF7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164-4812-9052-382D7631BFF7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1164-4812-9052-382D7631BFF7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164-4812-9052-382D7631BFF7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1164-4812-9052-382D7631BFF7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164-4812-9052-382D7631BFF7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1164-4812-9052-382D7631BFF7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164-4812-9052-382D7631BFF7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1164-4812-9052-382D7631BFF7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164-4812-9052-382D7631BFF7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1164-4812-9052-382D7631BFF7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1164-4812-9052-382D7631BFF7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1164-4812-9052-382D7631BFF7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1164-4812-9052-382D7631BFF7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1164-4812-9052-382D7631BFF7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1164-4812-9052-382D7631BFF7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1164-4812-9052-382D7631BFF7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1164-4812-9052-382D7631BFF7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1164-4812-9052-382D7631BFF7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164-4812-9052-382D7631BFF7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1164-4812-9052-382D7631BFF7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1164-4812-9052-382D7631BFF7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1164-4812-9052-382D7631BFF7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1164-4812-9052-382D7631BFF7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1164-4812-9052-382D7631BFF7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1164-4812-9052-382D7631BFF7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1164-4812-9052-382D7631BFF7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1164-4812-9052-382D7631BFF7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1164-4812-9052-382D7631BFF7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1164-4812-9052-382D7631BFF7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1164-4812-9052-382D7631BFF7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1164-4812-9052-382D7631BFF7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1164-4812-9052-382D7631BFF7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1164-4812-9052-382D7631BFF7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1164-4812-9052-382D7631BFF7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1164-4812-9052-382D7631BFF7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1164-4812-9052-382D7631BFF7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1164-4812-9052-382D7631BFF7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1164-4812-9052-382D7631BFF7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1164-4812-9052-382D7631BFF7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1164-4812-9052-382D7631BFF7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1164-4812-9052-382D7631BFF7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1164-4812-9052-382D7631BFF7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1164-4812-9052-382D7631BFF7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1164-4812-9052-382D7631BFF7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1164-4812-9052-382D7631BFF7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1164-4812-9052-382D7631BFF7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1164-4812-9052-382D7631BFF7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1164-4812-9052-382D7631BFF7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1164-4812-9052-382D7631BFF7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1164-4812-9052-382D7631BFF7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1164-4812-9052-382D7631BFF7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1164-4812-9052-382D7631BFF7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1164-4812-9052-382D7631BFF7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1164-4812-9052-382D7631BFF7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1164-4812-9052-382D7631BFF7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1164-4812-9052-382D7631BFF7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1164-4812-9052-382D7631BFF7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1164-4812-9052-382D7631BFF7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1164-4812-9052-382D7631BFF7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1164-4812-9052-382D7631BFF7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1164-4812-9052-382D7631BFF7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1164-4812-9052-382D7631BFF7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1164-4812-9052-382D7631BFF7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1164-4812-9052-382D7631BFF7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1164-4812-9052-382D7631BFF7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1164-4812-9052-382D7631BFF7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1164-4812-9052-382D7631BFF7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1164-4812-9052-382D7631BFF7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1164-4812-9052-382D7631BFF7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1164-4812-9052-382D7631BFF7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1164-4812-9052-382D7631BFF7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1164-4812-9052-382D7631BFF7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1164-4812-9052-382D7631BFF7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1164-4812-9052-382D7631BFF7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1164-4812-9052-382D7631BFF7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1164-4812-9052-382D7631BFF7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1164-4812-9052-382D7631BFF7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1164-4812-9052-382D7631BFF7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1164-4812-9052-382D7631BFF7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1164-4812-9052-382D7631BFF7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1164-4812-9052-382D7631BFF7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1164-4812-9052-382D7631BFF7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1164-4812-9052-382D7631BFF7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1164-4812-9052-382D7631BFF7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1164-4812-9052-382D7631BFF7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1164-4812-9052-382D7631BFF7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1164-4812-9052-382D7631BFF7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1164-4812-9052-382D7631BFF7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1164-4812-9052-382D7631BFF7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1164-4812-9052-382D7631BFF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164-4812-9052-382D7631BF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164-4812-9052-382D7631BF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164-4812-9052-382D7631BFF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164-4812-9052-382D7631BFF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164-4812-9052-382D7631BFF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164-4812-9052-382D7631BFF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164-4812-9052-382D7631BFF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164-4812-9052-382D7631BFF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164-4812-9052-382D7631BFF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164-4812-9052-382D7631BFF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164-4812-9052-382D7631BFF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164-4812-9052-382D7631BFF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164-4812-9052-382D7631BFF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164-4812-9052-382D7631BFF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164-4812-9052-382D7631BFF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164-4812-9052-382D7631BFF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164-4812-9052-382D7631BFF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1164-4812-9052-382D7631BFF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1164-4812-9052-382D7631BFF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1164-4812-9052-382D7631BFF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1164-4812-9052-382D7631BFF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1164-4812-9052-382D7631BFF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1164-4812-9052-382D7631BFF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1164-4812-9052-382D7631BFF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1164-4812-9052-382D7631BFF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1164-4812-9052-382D7631BFF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1164-4812-9052-382D7631BFF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1164-4812-9052-382D7631BFF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1164-4812-9052-382D7631BFF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1164-4812-9052-382D7631BFF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1164-4812-9052-382D7631BFF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1164-4812-9052-382D7631BFF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1164-4812-9052-382D7631BFF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1164-4812-9052-382D7631BFF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1164-4812-9052-382D7631BFF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1164-4812-9052-382D7631BFF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1164-4812-9052-382D7631BFF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1164-4812-9052-382D7631BFF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1164-4812-9052-382D7631BFF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1164-4812-9052-382D7631BFF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1164-4812-9052-382D7631BFF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1164-4812-9052-382D7631BFF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1164-4812-9052-382D7631BFF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1164-4812-9052-382D7631BFF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1164-4812-9052-382D7631BFF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1164-4812-9052-382D7631BFF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1164-4812-9052-382D7631BFF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1164-4812-9052-382D7631BFF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1164-4812-9052-382D7631BFF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1164-4812-9052-382D7631BFF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1164-4812-9052-382D7631BFF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1164-4812-9052-382D7631BFF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1164-4812-9052-382D7631BFF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1164-4812-9052-382D7631BFF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1164-4812-9052-382D7631BFF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1164-4812-9052-382D7631BFF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1164-4812-9052-382D7631BFF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1164-4812-9052-382D7631BFF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1164-4812-9052-382D7631BFF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1164-4812-9052-382D7631BFF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1164-4812-9052-382D7631BFF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1164-4812-9052-382D7631BFF7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1164-4812-9052-382D7631BFF7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1164-4812-9052-382D7631BFF7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1164-4812-9052-382D7631BFF7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1164-4812-9052-382D7631BFF7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1164-4812-9052-382D7631BFF7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1164-4812-9052-382D7631BFF7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1164-4812-9052-382D7631BFF7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1164-4812-9052-382D7631BFF7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1164-4812-9052-382D7631BFF7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1164-4812-9052-382D7631BFF7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1164-4812-9052-382D7631BFF7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1164-4812-9052-382D7631BFF7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1164-4812-9052-382D7631BFF7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1164-4812-9052-382D7631BFF7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1164-4812-9052-382D7631BFF7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1164-4812-9052-382D7631BFF7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1164-4812-9052-382D7631BFF7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1164-4812-9052-382D7631BFF7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1164-4812-9052-382D7631BFF7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1164-4812-9052-382D7631BFF7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1164-4812-9052-382D7631BFF7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1164-4812-9052-382D7631BFF7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1164-4812-9052-382D7631BFF7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1164-4812-9052-382D7631BFF7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1164-4812-9052-382D7631BFF7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1164-4812-9052-382D7631BFF7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1164-4812-9052-382D7631BFF7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1164-4812-9052-382D7631BFF7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1164-4812-9052-382D7631BFF7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1164-4812-9052-382D7631BFF7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1164-4812-9052-382D7631BFF7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1164-4812-9052-382D7631BFF7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1164-4812-9052-382D7631BF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KS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KS 19.01.'!$H$261:$H$355</c:f>
              <c:numCache>
                <c:formatCode>0.000</c:formatCode>
                <c:ptCount val="95"/>
                <c:pt idx="0">
                  <c:v>-0.48824106203235967</c:v>
                </c:pt>
                <c:pt idx="1">
                  <c:v>-0.66401851810986123</c:v>
                </c:pt>
                <c:pt idx="2">
                  <c:v>-0.71989943376219934</c:v>
                </c:pt>
                <c:pt idx="3">
                  <c:v>-0.45194911083389888</c:v>
                </c:pt>
                <c:pt idx="4">
                  <c:v>-1.0249170232372551</c:v>
                </c:pt>
                <c:pt idx="5">
                  <c:v>-1.2787764184866381</c:v>
                </c:pt>
                <c:pt idx="6">
                  <c:v>0.45557523792539378</c:v>
                </c:pt>
                <c:pt idx="7">
                  <c:v>2.5065503790652022</c:v>
                </c:pt>
                <c:pt idx="8">
                  <c:v>2.5453306950463697</c:v>
                </c:pt>
                <c:pt idx="9">
                  <c:v>-0.67258706197777496</c:v>
                </c:pt>
                <c:pt idx="10">
                  <c:v>-1.0800186668829677</c:v>
                </c:pt>
                <c:pt idx="11">
                  <c:v>-1.4945811692563229</c:v>
                </c:pt>
                <c:pt idx="12">
                  <c:v>-1.214929804544121</c:v>
                </c:pt>
                <c:pt idx="13">
                  <c:v>0.70378838346493588</c:v>
                </c:pt>
                <c:pt idx="14">
                  <c:v>8.4138538145749883E-2</c:v>
                </c:pt>
                <c:pt idx="15">
                  <c:v>0.51416339672936895</c:v>
                </c:pt>
                <c:pt idx="16">
                  <c:v>0.49157017615350118</c:v>
                </c:pt>
                <c:pt idx="17">
                  <c:v>3.3594569063848434</c:v>
                </c:pt>
                <c:pt idx="18">
                  <c:v>-4.7240521491670164E-2</c:v>
                </c:pt>
                <c:pt idx="19">
                  <c:v>-0.88693423106024905</c:v>
                </c:pt>
                <c:pt idx="20">
                  <c:v>-0.4452615855092823</c:v>
                </c:pt>
                <c:pt idx="21">
                  <c:v>-0.16394472829529264</c:v>
                </c:pt>
                <c:pt idx="22">
                  <c:v>1.8090646295000896</c:v>
                </c:pt>
                <c:pt idx="23">
                  <c:v>2.4512092629493423</c:v>
                </c:pt>
                <c:pt idx="24">
                  <c:v>-0.61388010614776134</c:v>
                </c:pt>
                <c:pt idx="25">
                  <c:v>7.0304573747789825E-2</c:v>
                </c:pt>
                <c:pt idx="26">
                  <c:v>0.47384525604895117</c:v>
                </c:pt>
                <c:pt idx="27">
                  <c:v>0.89638140238190267</c:v>
                </c:pt>
                <c:pt idx="28">
                  <c:v>2.3545618392100492E-2</c:v>
                </c:pt>
                <c:pt idx="29">
                  <c:v>-1.039195721089037</c:v>
                </c:pt>
                <c:pt idx="30">
                  <c:v>-0.82305569485717556</c:v>
                </c:pt>
                <c:pt idx="31">
                  <c:v>-0.17343326445812707</c:v>
                </c:pt>
                <c:pt idx="32">
                  <c:v>-0.38762333046517627</c:v>
                </c:pt>
                <c:pt idx="33">
                  <c:v>2.2067482906721394</c:v>
                </c:pt>
                <c:pt idx="34">
                  <c:v>1.4446179364441734</c:v>
                </c:pt>
                <c:pt idx="35">
                  <c:v>-0.57495823350021669</c:v>
                </c:pt>
                <c:pt idx="36">
                  <c:v>-0.92620209610634274</c:v>
                </c:pt>
                <c:pt idx="37">
                  <c:v>-1.2847641148137905</c:v>
                </c:pt>
                <c:pt idx="38">
                  <c:v>-1.3800385059227223</c:v>
                </c:pt>
                <c:pt idx="39">
                  <c:v>-0.82372046095106433</c:v>
                </c:pt>
                <c:pt idx="40">
                  <c:v>-0.30493542977533494</c:v>
                </c:pt>
                <c:pt idx="41">
                  <c:v>-1.1894014547145748</c:v>
                </c:pt>
                <c:pt idx="42">
                  <c:v>0.57334217219094119</c:v>
                </c:pt>
                <c:pt idx="43">
                  <c:v>-0.594443861124623</c:v>
                </c:pt>
                <c:pt idx="44">
                  <c:v>-0.73931738244199574</c:v>
                </c:pt>
                <c:pt idx="45">
                  <c:v>-0.12561390376119491</c:v>
                </c:pt>
                <c:pt idx="46">
                  <c:v>-0.31872228046406736</c:v>
                </c:pt>
                <c:pt idx="47">
                  <c:v>0.42138178460218362</c:v>
                </c:pt>
                <c:pt idx="48">
                  <c:v>-0.42353999708967227</c:v>
                </c:pt>
                <c:pt idx="49">
                  <c:v>0.84201031670019921</c:v>
                </c:pt>
                <c:pt idx="50">
                  <c:v>-0.52099860672453713</c:v>
                </c:pt>
                <c:pt idx="51">
                  <c:v>-0.47105840041779651</c:v>
                </c:pt>
                <c:pt idx="52">
                  <c:v>-0.50034093114685663</c:v>
                </c:pt>
                <c:pt idx="53">
                  <c:v>-8.2894016604883602E-2</c:v>
                </c:pt>
                <c:pt idx="54">
                  <c:v>-0.25056581538218847</c:v>
                </c:pt>
                <c:pt idx="55">
                  <c:v>-3.343698799695629E-2</c:v>
                </c:pt>
                <c:pt idx="56">
                  <c:v>0.28681022612449586</c:v>
                </c:pt>
                <c:pt idx="57">
                  <c:v>-1.1271028385113586</c:v>
                </c:pt>
                <c:pt idx="58">
                  <c:v>-0.58885844009929433</c:v>
                </c:pt>
                <c:pt idx="59">
                  <c:v>0.9417104183650975</c:v>
                </c:pt>
                <c:pt idx="60">
                  <c:v>0.19290814665749542</c:v>
                </c:pt>
                <c:pt idx="61">
                  <c:v>1.5885802363984163</c:v>
                </c:pt>
                <c:pt idx="62">
                  <c:v>0.45202417424466496</c:v>
                </c:pt>
                <c:pt idx="63">
                  <c:v>6.0461117037643328E-2</c:v>
                </c:pt>
                <c:pt idx="64">
                  <c:v>0.35087315488253412</c:v>
                </c:pt>
                <c:pt idx="65">
                  <c:v>-0.26285960546807824</c:v>
                </c:pt>
                <c:pt idx="66">
                  <c:v>-0.5214555860374599</c:v>
                </c:pt>
                <c:pt idx="67">
                  <c:v>-1.0687794188286326</c:v>
                </c:pt>
                <c:pt idx="68">
                  <c:v>-1.1538058130318301</c:v>
                </c:pt>
                <c:pt idx="69">
                  <c:v>-0.15005389456343754</c:v>
                </c:pt>
                <c:pt idx="70">
                  <c:v>-1.3773290490535277</c:v>
                </c:pt>
                <c:pt idx="71">
                  <c:v>-0.20819942506285166</c:v>
                </c:pt>
                <c:pt idx="72">
                  <c:v>0.38495392392241246</c:v>
                </c:pt>
                <c:pt idx="73">
                  <c:v>0.55467381582619346</c:v>
                </c:pt>
                <c:pt idx="74">
                  <c:v>-8.8658713947270026E-2</c:v>
                </c:pt>
                <c:pt idx="75">
                  <c:v>0.27252083968062868</c:v>
                </c:pt>
                <c:pt idx="76">
                  <c:v>-4.7280215515970003E-2</c:v>
                </c:pt>
                <c:pt idx="77">
                  <c:v>5.8320778906322604E-2</c:v>
                </c:pt>
                <c:pt idx="78">
                  <c:v>9.5684726144326396E-2</c:v>
                </c:pt>
                <c:pt idx="79">
                  <c:v>-0.92799860438639059</c:v>
                </c:pt>
                <c:pt idx="80">
                  <c:v>8.9266311415501579E-2</c:v>
                </c:pt>
                <c:pt idx="81">
                  <c:v>-0.62026863194049886</c:v>
                </c:pt>
                <c:pt idx="82">
                  <c:v>-0.91376023957896202</c:v>
                </c:pt>
                <c:pt idx="83">
                  <c:v>0.60150339781225037</c:v>
                </c:pt>
                <c:pt idx="84">
                  <c:v>-0.93727153164768096</c:v>
                </c:pt>
                <c:pt idx="85">
                  <c:v>-0.4771697001127076</c:v>
                </c:pt>
                <c:pt idx="86">
                  <c:v>0.70512769955350385</c:v>
                </c:pt>
                <c:pt idx="87">
                  <c:v>0.2136231263871908</c:v>
                </c:pt>
                <c:pt idx="88">
                  <c:v>3.5724253474853432E-2</c:v>
                </c:pt>
                <c:pt idx="89">
                  <c:v>1.9641935788644584</c:v>
                </c:pt>
                <c:pt idx="90">
                  <c:v>3.7811778055056267</c:v>
                </c:pt>
                <c:pt idx="91">
                  <c:v>-0.20807357934867166</c:v>
                </c:pt>
                <c:pt idx="92">
                  <c:v>1.3179923856446218</c:v>
                </c:pt>
                <c:pt idx="93">
                  <c:v>-0.64417455733367557</c:v>
                </c:pt>
                <c:pt idx="94">
                  <c:v>0.41539631105302088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64-4812-9052-382D7631B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843686600"/>
        <c:axId val="98244777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1164-4812-9052-382D7631BFF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1164-4812-9052-382D7631B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449576"/>
        <c:axId val="982446696"/>
      </c:scatterChart>
      <c:catAx>
        <c:axId val="843686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82447776"/>
        <c:crosses val="autoZero"/>
        <c:auto val="1"/>
        <c:lblAlgn val="ctr"/>
        <c:lblOffset val="100"/>
        <c:noMultiLvlLbl val="0"/>
      </c:catAx>
      <c:valAx>
        <c:axId val="982447776"/>
        <c:scaling>
          <c:orientation val="minMax"/>
          <c:max val="6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3686600"/>
        <c:crosses val="autoZero"/>
        <c:crossBetween val="between"/>
      </c:valAx>
      <c:valAx>
        <c:axId val="982446696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82449576"/>
        <c:crosses val="max"/>
        <c:crossBetween val="midCat"/>
      </c:valAx>
      <c:valAx>
        <c:axId val="982449576"/>
        <c:scaling>
          <c:orientation val="minMax"/>
          <c:max val="6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9824466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distances(Sum 9 PFAS) - Threshold = 0,043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782-49F8-B0AE-CF5161ABBB66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782-49F8-B0AE-CF5161ABBB66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782-49F8-B0AE-CF5161ABBB66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782-49F8-B0AE-CF5161ABBB66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782-49F8-B0AE-CF5161ABBB66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D782-49F8-B0AE-CF5161ABBB66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D782-49F8-B0AE-CF5161ABBB66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D782-49F8-B0AE-CF5161ABBB6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D782-49F8-B0AE-CF5161ABBB66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D782-49F8-B0AE-CF5161ABBB66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D782-49F8-B0AE-CF5161ABBB66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D782-49F8-B0AE-CF5161ABBB66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D782-49F8-B0AE-CF5161ABBB66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D782-49F8-B0AE-CF5161ABBB66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D782-49F8-B0AE-CF5161ABBB66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D782-49F8-B0AE-CF5161ABBB66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D782-49F8-B0AE-CF5161ABBB66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D782-49F8-B0AE-CF5161ABBB66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D782-49F8-B0AE-CF5161ABBB66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D782-49F8-B0AE-CF5161ABBB66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D782-49F8-B0AE-CF5161ABBB66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D782-49F8-B0AE-CF5161ABBB66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D782-49F8-B0AE-CF5161ABBB66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D782-49F8-B0AE-CF5161ABBB66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D782-49F8-B0AE-CF5161ABBB66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D782-49F8-B0AE-CF5161ABBB66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D782-49F8-B0AE-CF5161ABBB66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D782-49F8-B0AE-CF5161ABBB66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D782-49F8-B0AE-CF5161ABBB66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D782-49F8-B0AE-CF5161ABBB66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D782-49F8-B0AE-CF5161ABBB66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D782-49F8-B0AE-CF5161ABBB66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D782-49F8-B0AE-CF5161ABBB66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D782-49F8-B0AE-CF5161ABBB66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D782-49F8-B0AE-CF5161ABBB66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D782-49F8-B0AE-CF5161ABBB66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D782-49F8-B0AE-CF5161ABBB66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D782-49F8-B0AE-CF5161ABBB66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D782-49F8-B0AE-CF5161ABBB66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D782-49F8-B0AE-CF5161ABBB66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D782-49F8-B0AE-CF5161ABBB66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D782-49F8-B0AE-CF5161ABBB66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D782-49F8-B0AE-CF5161ABBB66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D782-49F8-B0AE-CF5161ABBB66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D782-49F8-B0AE-CF5161ABBB66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D782-49F8-B0AE-CF5161ABBB66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D782-49F8-B0AE-CF5161ABBB66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D782-49F8-B0AE-CF5161ABBB66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D782-49F8-B0AE-CF5161ABBB66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D782-49F8-B0AE-CF5161ABBB66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D782-49F8-B0AE-CF5161ABBB66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D782-49F8-B0AE-CF5161ABBB66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D782-49F8-B0AE-CF5161ABBB66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D782-49F8-B0AE-CF5161ABBB66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D782-49F8-B0AE-CF5161ABBB66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D782-49F8-B0AE-CF5161ABBB66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D782-49F8-B0AE-CF5161ABBB66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D782-49F8-B0AE-CF5161ABBB66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D782-49F8-B0AE-CF5161ABBB66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D782-49F8-B0AE-CF5161ABBB66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D782-49F8-B0AE-CF5161ABBB66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D782-49F8-B0AE-CF5161ABBB66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D782-49F8-B0AE-CF5161ABBB66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D782-49F8-B0AE-CF5161ABBB66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D782-49F8-B0AE-CF5161ABBB66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D782-49F8-B0AE-CF5161ABBB66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D782-49F8-B0AE-CF5161ABBB66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D782-49F8-B0AE-CF5161ABBB66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D782-49F8-B0AE-CF5161ABBB66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D782-49F8-B0AE-CF5161ABBB66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D782-49F8-B0AE-CF5161ABBB66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D782-49F8-B0AE-CF5161ABBB66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D782-49F8-B0AE-CF5161ABBB66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D782-49F8-B0AE-CF5161ABBB66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D782-49F8-B0AE-CF5161ABBB66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D782-49F8-B0AE-CF5161ABBB66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D782-49F8-B0AE-CF5161ABBB66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D782-49F8-B0AE-CF5161ABBB66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D782-49F8-B0AE-CF5161ABBB66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D782-49F8-B0AE-CF5161ABBB66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D782-49F8-B0AE-CF5161ABBB66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D782-49F8-B0AE-CF5161ABBB66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D782-49F8-B0AE-CF5161ABBB66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D782-49F8-B0AE-CF5161ABBB66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D782-49F8-B0AE-CF5161ABBB66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D782-49F8-B0AE-CF5161ABBB66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D782-49F8-B0AE-CF5161ABBB66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D782-49F8-B0AE-CF5161ABBB66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D782-49F8-B0AE-CF5161ABBB66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D782-49F8-B0AE-CF5161ABBB66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D782-49F8-B0AE-CF5161ABBB66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D782-49F8-B0AE-CF5161ABBB66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D782-49F8-B0AE-CF5161ABBB66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D782-49F8-B0AE-CF5161ABBB66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D782-49F8-B0AE-CF5161ABBB6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782-49F8-B0AE-CF5161ABBB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D782-49F8-B0AE-CF5161ABBB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782-49F8-B0AE-CF5161ABBB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782-49F8-B0AE-CF5161ABBB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782-49F8-B0AE-CF5161ABBB6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782-49F8-B0AE-CF5161ABBB6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782-49F8-B0AE-CF5161ABBB6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782-49F8-B0AE-CF5161ABBB6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782-49F8-B0AE-CF5161ABBB6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D782-49F8-B0AE-CF5161ABBB6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782-49F8-B0AE-CF5161ABBB6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782-49F8-B0AE-CF5161ABBB6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782-49F8-B0AE-CF5161ABBB6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782-49F8-B0AE-CF5161ABBB6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782-49F8-B0AE-CF5161ABBB6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782-49F8-B0AE-CF5161ABBB6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782-49F8-B0AE-CF5161ABBB6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D782-49F8-B0AE-CF5161ABBB6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D782-49F8-B0AE-CF5161ABBB6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D782-49F8-B0AE-CF5161ABBB6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D782-49F8-B0AE-CF5161ABBB6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D782-49F8-B0AE-CF5161ABBB6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D782-49F8-B0AE-CF5161ABBB6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D782-49F8-B0AE-CF5161ABBB6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D782-49F8-B0AE-CF5161ABBB6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D782-49F8-B0AE-CF5161ABBB6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D782-49F8-B0AE-CF5161ABBB6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D782-49F8-B0AE-CF5161ABBB6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D782-49F8-B0AE-CF5161ABBB6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D782-49F8-B0AE-CF5161ABBB6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782-49F8-B0AE-CF5161ABBB6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D782-49F8-B0AE-CF5161ABBB6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D782-49F8-B0AE-CF5161ABBB66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782-49F8-B0AE-CF5161ABBB6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D782-49F8-B0AE-CF5161ABBB6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782-49F8-B0AE-CF5161ABBB6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D782-49F8-B0AE-CF5161ABBB6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782-49F8-B0AE-CF5161ABBB6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D782-49F8-B0AE-CF5161ABBB66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D782-49F8-B0AE-CF5161ABBB6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D782-49F8-B0AE-CF5161ABBB6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D782-49F8-B0AE-CF5161ABBB6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D782-49F8-B0AE-CF5161ABBB66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782-49F8-B0AE-CF5161ABBB6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D782-49F8-B0AE-CF5161ABBB66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D782-49F8-B0AE-CF5161ABBB6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D782-49F8-B0AE-CF5161ABBB6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D782-49F8-B0AE-CF5161ABBB6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D782-49F8-B0AE-CF5161ABBB66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D782-49F8-B0AE-CF5161ABBB6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D782-49F8-B0AE-CF5161ABBB66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D782-49F8-B0AE-CF5161ABBB66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D782-49F8-B0AE-CF5161ABBB66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D782-49F8-B0AE-CF5161ABBB66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D782-49F8-B0AE-CF5161ABBB66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D782-49F8-B0AE-CF5161ABBB66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D782-49F8-B0AE-CF5161ABBB6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D782-49F8-B0AE-CF5161ABBB66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D782-49F8-B0AE-CF5161ABBB66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D782-49F8-B0AE-CF5161ABBB66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D782-49F8-B0AE-CF5161ABBB66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D782-49F8-B0AE-CF5161ABBB66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D782-49F8-B0AE-CF5161ABBB66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D782-49F8-B0AE-CF5161ABBB66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D782-49F8-B0AE-CF5161ABBB66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D782-49F8-B0AE-CF5161ABBB66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D782-49F8-B0AE-CF5161ABBB66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D782-49F8-B0AE-CF5161ABBB66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D782-49F8-B0AE-CF5161ABBB66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D782-49F8-B0AE-CF5161ABBB66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D782-49F8-B0AE-CF5161ABBB66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D782-49F8-B0AE-CF5161ABBB66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D782-49F8-B0AE-CF5161ABBB66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D782-49F8-B0AE-CF5161ABBB66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D782-49F8-B0AE-CF5161ABBB66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D782-49F8-B0AE-CF5161ABBB66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D782-49F8-B0AE-CF5161ABBB66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D782-49F8-B0AE-CF5161ABBB66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D782-49F8-B0AE-CF5161ABBB66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D782-49F8-B0AE-CF5161ABBB66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D782-49F8-B0AE-CF5161ABBB66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D782-49F8-B0AE-CF5161ABBB66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D782-49F8-B0AE-CF5161ABBB66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D782-49F8-B0AE-CF5161ABBB66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D782-49F8-B0AE-CF5161ABBB66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D782-49F8-B0AE-CF5161ABBB66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D782-49F8-B0AE-CF5161ABBB66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D782-49F8-B0AE-CF5161ABBB66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D782-49F8-B0AE-CF5161ABBB66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D782-49F8-B0AE-CF5161ABBB66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D782-49F8-B0AE-CF5161ABBB66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D782-49F8-B0AE-CF5161ABBB66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D782-49F8-B0AE-CF5161ABBB66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D782-49F8-B0AE-CF5161ABBB66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D782-49F8-B0AE-CF5161ABBB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KS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KS 19.01.'!$K$261:$K$355</c:f>
              <c:numCache>
                <c:formatCode>0.000</c:formatCode>
                <c:ptCount val="95"/>
                <c:pt idx="0">
                  <c:v>1.9212622178458357E-3</c:v>
                </c:pt>
                <c:pt idx="1">
                  <c:v>4.2975873884712702E-3</c:v>
                </c:pt>
                <c:pt idx="2">
                  <c:v>2.7593252831283038E-3</c:v>
                </c:pt>
                <c:pt idx="3">
                  <c:v>2.1362352656259785E-3</c:v>
                </c:pt>
                <c:pt idx="4">
                  <c:v>8.4541425013039493E-3</c:v>
                </c:pt>
                <c:pt idx="5">
                  <c:v>1.7628592014645884E-2</c:v>
                </c:pt>
                <c:pt idx="6">
                  <c:v>1.9619638268297242E-3</c:v>
                </c:pt>
                <c:pt idx="7">
                  <c:v>6.4105307143213774E-2</c:v>
                </c:pt>
                <c:pt idx="8">
                  <c:v>6.2098093134224923E-2</c:v>
                </c:pt>
                <c:pt idx="9">
                  <c:v>4.4925755409819254E-3</c:v>
                </c:pt>
                <c:pt idx="10">
                  <c:v>1.1939621551039758E-2</c:v>
                </c:pt>
                <c:pt idx="11">
                  <c:v>2.2696658805516568E-2</c:v>
                </c:pt>
                <c:pt idx="12">
                  <c:v>1.4446850850797239E-2</c:v>
                </c:pt>
                <c:pt idx="13">
                  <c:v>5.1060864901093725E-3</c:v>
                </c:pt>
                <c:pt idx="14">
                  <c:v>4.7112400496831783E-5</c:v>
                </c:pt>
                <c:pt idx="15">
                  <c:v>2.7630908128827509E-3</c:v>
                </c:pt>
                <c:pt idx="16">
                  <c:v>6.4031776237483476E-3</c:v>
                </c:pt>
                <c:pt idx="17">
                  <c:v>0.10968327108519108</c:v>
                </c:pt>
                <c:pt idx="18">
                  <c:v>4.0614861143339282E-5</c:v>
                </c:pt>
                <c:pt idx="19">
                  <c:v>7.0879607829995488E-3</c:v>
                </c:pt>
                <c:pt idx="20">
                  <c:v>4.6584070362921913E-3</c:v>
                </c:pt>
                <c:pt idx="21">
                  <c:v>4.0125089194003276E-4</c:v>
                </c:pt>
                <c:pt idx="22">
                  <c:v>3.797687150524609E-2</c:v>
                </c:pt>
                <c:pt idx="23">
                  <c:v>4.4972521752603661E-2</c:v>
                </c:pt>
                <c:pt idx="24">
                  <c:v>7.7915288136284596E-3</c:v>
                </c:pt>
                <c:pt idx="25">
                  <c:v>7.3272448070784237E-5</c:v>
                </c:pt>
                <c:pt idx="26">
                  <c:v>2.0657822138272128E-3</c:v>
                </c:pt>
                <c:pt idx="27">
                  <c:v>4.9649429349542581E-3</c:v>
                </c:pt>
                <c:pt idx="28">
                  <c:v>3.712451827314424E-6</c:v>
                </c:pt>
                <c:pt idx="29">
                  <c:v>5.7245203430167368E-3</c:v>
                </c:pt>
                <c:pt idx="30">
                  <c:v>4.1473241587956806E-3</c:v>
                </c:pt>
                <c:pt idx="31">
                  <c:v>2.0384416449010514E-4</c:v>
                </c:pt>
                <c:pt idx="32">
                  <c:v>1.0956586393344404E-3</c:v>
                </c:pt>
                <c:pt idx="33">
                  <c:v>2.4814489573668507E-2</c:v>
                </c:pt>
                <c:pt idx="34">
                  <c:v>1.1643578598156823E-2</c:v>
                </c:pt>
                <c:pt idx="35">
                  <c:v>2.5778463288726981E-3</c:v>
                </c:pt>
                <c:pt idx="36">
                  <c:v>5.9441838703959728E-3</c:v>
                </c:pt>
                <c:pt idx="37">
                  <c:v>1.6433155713783763E-2</c:v>
                </c:pt>
                <c:pt idx="38">
                  <c:v>1.3912457893458663E-2</c:v>
                </c:pt>
                <c:pt idx="39">
                  <c:v>3.6520241035023354E-3</c:v>
                </c:pt>
                <c:pt idx="40">
                  <c:v>5.9342021094331706E-4</c:v>
                </c:pt>
                <c:pt idx="41">
                  <c:v>1.1890252626711223E-2</c:v>
                </c:pt>
                <c:pt idx="42">
                  <c:v>2.6563556517329159E-3</c:v>
                </c:pt>
                <c:pt idx="43">
                  <c:v>1.9307781071534679E-3</c:v>
                </c:pt>
                <c:pt idx="44">
                  <c:v>3.8271440804990703E-3</c:v>
                </c:pt>
                <c:pt idx="45">
                  <c:v>3.2746291094486814E-4</c:v>
                </c:pt>
                <c:pt idx="46">
                  <c:v>3.0608133834101495E-3</c:v>
                </c:pt>
                <c:pt idx="47">
                  <c:v>4.0813017119730715E-3</c:v>
                </c:pt>
                <c:pt idx="48">
                  <c:v>3.8531436416108715E-3</c:v>
                </c:pt>
                <c:pt idx="49">
                  <c:v>1.2589162452159979E-2</c:v>
                </c:pt>
                <c:pt idx="50">
                  <c:v>7.1688490145352234E-3</c:v>
                </c:pt>
                <c:pt idx="51">
                  <c:v>6.620125327256701E-3</c:v>
                </c:pt>
                <c:pt idx="52">
                  <c:v>6.9592127185835505E-3</c:v>
                </c:pt>
                <c:pt idx="53">
                  <c:v>8.2499608798550496E-5</c:v>
                </c:pt>
                <c:pt idx="54">
                  <c:v>1.1497628219250531E-3</c:v>
                </c:pt>
                <c:pt idx="55">
                  <c:v>1.3989110366702572E-5</c:v>
                </c:pt>
                <c:pt idx="56">
                  <c:v>1.0360894814002448E-3</c:v>
                </c:pt>
                <c:pt idx="57">
                  <c:v>7.448332252681409E-3</c:v>
                </c:pt>
                <c:pt idx="58">
                  <c:v>3.7181749295029654E-3</c:v>
                </c:pt>
                <c:pt idx="59">
                  <c:v>4.9603660332803853E-3</c:v>
                </c:pt>
                <c:pt idx="60">
                  <c:v>6.1186559367637245E-4</c:v>
                </c:pt>
                <c:pt idx="61">
                  <c:v>1.5609015939263012E-2</c:v>
                </c:pt>
                <c:pt idx="62">
                  <c:v>1.9013963188119732E-3</c:v>
                </c:pt>
                <c:pt idx="63">
                  <c:v>3.49971314871062E-5</c:v>
                </c:pt>
                <c:pt idx="64">
                  <c:v>1.1466351663720828E-3</c:v>
                </c:pt>
                <c:pt idx="65">
                  <c:v>7.2916450760894611E-4</c:v>
                </c:pt>
                <c:pt idx="66">
                  <c:v>1.9096112807669944E-3</c:v>
                </c:pt>
                <c:pt idx="67">
                  <c:v>6.4674587185199412E-3</c:v>
                </c:pt>
                <c:pt idx="68">
                  <c:v>6.9840690286340403E-3</c:v>
                </c:pt>
                <c:pt idx="69">
                  <c:v>1.3441166637433936E-4</c:v>
                </c:pt>
                <c:pt idx="70">
                  <c:v>1.3764767294607268E-2</c:v>
                </c:pt>
                <c:pt idx="71">
                  <c:v>2.6057396285098514E-4</c:v>
                </c:pt>
                <c:pt idx="72">
                  <c:v>2.1065562224797259E-3</c:v>
                </c:pt>
                <c:pt idx="73">
                  <c:v>2.3367527699750981E-3</c:v>
                </c:pt>
                <c:pt idx="74">
                  <c:v>4.9180649138266875E-5</c:v>
                </c:pt>
                <c:pt idx="75">
                  <c:v>5.6745191519905213E-4</c:v>
                </c:pt>
                <c:pt idx="76">
                  <c:v>1.1970031855995369E-5</c:v>
                </c:pt>
                <c:pt idx="77">
                  <c:v>2.7840553567670616E-5</c:v>
                </c:pt>
                <c:pt idx="78">
                  <c:v>8.4866859777438071E-5</c:v>
                </c:pt>
                <c:pt idx="79">
                  <c:v>8.2938434483015751E-3</c:v>
                </c:pt>
                <c:pt idx="80">
                  <c:v>6.1482656022504649E-5</c:v>
                </c:pt>
                <c:pt idx="81">
                  <c:v>2.8174549503532662E-3</c:v>
                </c:pt>
                <c:pt idx="82">
                  <c:v>5.6451730386903078E-3</c:v>
                </c:pt>
                <c:pt idx="83">
                  <c:v>2.1833963746822663E-3</c:v>
                </c:pt>
                <c:pt idx="84">
                  <c:v>4.6304950527482156E-3</c:v>
                </c:pt>
                <c:pt idx="85">
                  <c:v>2.2580926259084155E-3</c:v>
                </c:pt>
                <c:pt idx="86">
                  <c:v>2.9530431344608303E-3</c:v>
                </c:pt>
                <c:pt idx="87">
                  <c:v>3.9062024789081849E-4</c:v>
                </c:pt>
                <c:pt idx="88">
                  <c:v>1.3840110429054577E-5</c:v>
                </c:pt>
                <c:pt idx="89">
                  <c:v>3.928561937074794E-2</c:v>
                </c:pt>
                <c:pt idx="90">
                  <c:v>0.13204817492204035</c:v>
                </c:pt>
                <c:pt idx="91">
                  <c:v>3.3275854701432267E-4</c:v>
                </c:pt>
                <c:pt idx="92">
                  <c:v>1.1489336641744641E-2</c:v>
                </c:pt>
                <c:pt idx="93">
                  <c:v>4.4631691460531933E-3</c:v>
                </c:pt>
                <c:pt idx="94">
                  <c:v>1.7984554592594016E-3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2-49F8-B0AE-CF5161ABB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622298336"/>
        <c:axId val="62229653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4.3010752688172046E-2</c:v>
              </c:pt>
              <c:pt idx="1">
                <c:v>4.3010752688172046E-2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D782-49F8-B0AE-CF5161ABB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97616"/>
        <c:axId val="622297256"/>
      </c:scatterChart>
      <c:catAx>
        <c:axId val="622298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622296536"/>
        <c:crosses val="autoZero"/>
        <c:auto val="1"/>
        <c:lblAlgn val="ctr"/>
        <c:lblOffset val="100"/>
        <c:noMultiLvlLbl val="0"/>
      </c:catAx>
      <c:valAx>
        <c:axId val="622296536"/>
        <c:scaling>
          <c:orientation val="minMax"/>
          <c:max val="0.1500000000000000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622298336"/>
        <c:crosses val="autoZero"/>
        <c:crossBetween val="between"/>
      </c:valAx>
      <c:valAx>
        <c:axId val="622297256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622297616"/>
        <c:crosses val="max"/>
        <c:crossBetween val="midCat"/>
      </c:valAx>
      <c:valAx>
        <c:axId val="622297616"/>
        <c:scaling>
          <c:orientation val="minMax"/>
          <c:max val="0.15000000000000002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6222972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(Sum 9 PFAS)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9CE-47D3-B2F2-F5EB10F9A865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9CE-47D3-B2F2-F5EB10F9A865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9CE-47D3-B2F2-F5EB10F9A865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9CE-47D3-B2F2-F5EB10F9A865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9CE-47D3-B2F2-F5EB10F9A865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D9CE-47D3-B2F2-F5EB10F9A865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D9CE-47D3-B2F2-F5EB10F9A865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D9CE-47D3-B2F2-F5EB10F9A865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D9CE-47D3-B2F2-F5EB10F9A865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D9CE-47D3-B2F2-F5EB10F9A865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D9CE-47D3-B2F2-F5EB10F9A865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D9CE-47D3-B2F2-F5EB10F9A865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D9CE-47D3-B2F2-F5EB10F9A865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D9CE-47D3-B2F2-F5EB10F9A865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D9CE-47D3-B2F2-F5EB10F9A865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D9CE-47D3-B2F2-F5EB10F9A865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D9CE-47D3-B2F2-F5EB10F9A865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D9CE-47D3-B2F2-F5EB10F9A865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D9CE-47D3-B2F2-F5EB10F9A865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D9CE-47D3-B2F2-F5EB10F9A865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D9CE-47D3-B2F2-F5EB10F9A865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D9CE-47D3-B2F2-F5EB10F9A865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D9CE-47D3-B2F2-F5EB10F9A865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D9CE-47D3-B2F2-F5EB10F9A865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D9CE-47D3-B2F2-F5EB10F9A865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D9CE-47D3-B2F2-F5EB10F9A865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D9CE-47D3-B2F2-F5EB10F9A865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D9CE-47D3-B2F2-F5EB10F9A865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D9CE-47D3-B2F2-F5EB10F9A865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D9CE-47D3-B2F2-F5EB10F9A865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D9CE-47D3-B2F2-F5EB10F9A865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D9CE-47D3-B2F2-F5EB10F9A865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D9CE-47D3-B2F2-F5EB10F9A865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D9CE-47D3-B2F2-F5EB10F9A865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D9CE-47D3-B2F2-F5EB10F9A865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D9CE-47D3-B2F2-F5EB10F9A865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D9CE-47D3-B2F2-F5EB10F9A865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D9CE-47D3-B2F2-F5EB10F9A865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D9CE-47D3-B2F2-F5EB10F9A865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D9CE-47D3-B2F2-F5EB10F9A865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D9CE-47D3-B2F2-F5EB10F9A865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D9CE-47D3-B2F2-F5EB10F9A865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D9CE-47D3-B2F2-F5EB10F9A865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D9CE-47D3-B2F2-F5EB10F9A865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D9CE-47D3-B2F2-F5EB10F9A865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D9CE-47D3-B2F2-F5EB10F9A865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D9CE-47D3-B2F2-F5EB10F9A865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D9CE-47D3-B2F2-F5EB10F9A865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D9CE-47D3-B2F2-F5EB10F9A865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D9CE-47D3-B2F2-F5EB10F9A865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D9CE-47D3-B2F2-F5EB10F9A865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D9CE-47D3-B2F2-F5EB10F9A865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D9CE-47D3-B2F2-F5EB10F9A865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D9CE-47D3-B2F2-F5EB10F9A865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D9CE-47D3-B2F2-F5EB10F9A865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D9CE-47D3-B2F2-F5EB10F9A865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D9CE-47D3-B2F2-F5EB10F9A865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D9CE-47D3-B2F2-F5EB10F9A865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D9CE-47D3-B2F2-F5EB10F9A865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D9CE-47D3-B2F2-F5EB10F9A865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D9CE-47D3-B2F2-F5EB10F9A865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D9CE-47D3-B2F2-F5EB10F9A865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D9CE-47D3-B2F2-F5EB10F9A865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D9CE-47D3-B2F2-F5EB10F9A865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D9CE-47D3-B2F2-F5EB10F9A865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D9CE-47D3-B2F2-F5EB10F9A865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D9CE-47D3-B2F2-F5EB10F9A865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D9CE-47D3-B2F2-F5EB10F9A865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D9CE-47D3-B2F2-F5EB10F9A865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D9CE-47D3-B2F2-F5EB10F9A865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D9CE-47D3-B2F2-F5EB10F9A865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D9CE-47D3-B2F2-F5EB10F9A865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D9CE-47D3-B2F2-F5EB10F9A865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D9CE-47D3-B2F2-F5EB10F9A865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D9CE-47D3-B2F2-F5EB10F9A865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D9CE-47D3-B2F2-F5EB10F9A865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D9CE-47D3-B2F2-F5EB10F9A865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D9CE-47D3-B2F2-F5EB10F9A865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D9CE-47D3-B2F2-F5EB10F9A865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D9CE-47D3-B2F2-F5EB10F9A865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D9CE-47D3-B2F2-F5EB10F9A865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D9CE-47D3-B2F2-F5EB10F9A865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D9CE-47D3-B2F2-F5EB10F9A865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D9CE-47D3-B2F2-F5EB10F9A865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D9CE-47D3-B2F2-F5EB10F9A865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D9CE-47D3-B2F2-F5EB10F9A865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D9CE-47D3-B2F2-F5EB10F9A865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D9CE-47D3-B2F2-F5EB10F9A865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D9CE-47D3-B2F2-F5EB10F9A865}"/>
              </c:ext>
            </c:extLst>
          </c:dPt>
          <c:dPt>
            <c:idx val="8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D9CE-47D3-B2F2-F5EB10F9A865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D9CE-47D3-B2F2-F5EB10F9A865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D9CE-47D3-B2F2-F5EB10F9A865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D9CE-47D3-B2F2-F5EB10F9A865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D9CE-47D3-B2F2-F5EB10F9A865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D9CE-47D3-B2F2-F5EB10F9A86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9CE-47D3-B2F2-F5EB10F9A86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D9CE-47D3-B2F2-F5EB10F9A86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9CE-47D3-B2F2-F5EB10F9A86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9CE-47D3-B2F2-F5EB10F9A86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9CE-47D3-B2F2-F5EB10F9A86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9CE-47D3-B2F2-F5EB10F9A86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9CE-47D3-B2F2-F5EB10F9A86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9CE-47D3-B2F2-F5EB10F9A86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9CE-47D3-B2F2-F5EB10F9A86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D9CE-47D3-B2F2-F5EB10F9A86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9CE-47D3-B2F2-F5EB10F9A86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Obs12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9CE-47D3-B2F2-F5EB10F9A86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9CE-47D3-B2F2-F5EB10F9A86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9CE-47D3-B2F2-F5EB10F9A86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9CE-47D3-B2F2-F5EB10F9A86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9CE-47D3-B2F2-F5EB10F9A86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9CE-47D3-B2F2-F5EB10F9A86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D9CE-47D3-B2F2-F5EB10F9A86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D9CE-47D3-B2F2-F5EB10F9A86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D9CE-47D3-B2F2-F5EB10F9A86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D9CE-47D3-B2F2-F5EB10F9A86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D9CE-47D3-B2F2-F5EB10F9A86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Obs23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D9CE-47D3-B2F2-F5EB10F9A86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D9CE-47D3-B2F2-F5EB10F9A86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D9CE-47D3-B2F2-F5EB10F9A86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D9CE-47D3-B2F2-F5EB10F9A86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D9CE-47D3-B2F2-F5EB10F9A86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D9CE-47D3-B2F2-F5EB10F9A86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D9CE-47D3-B2F2-F5EB10F9A86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D9CE-47D3-B2F2-F5EB10F9A86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9CE-47D3-B2F2-F5EB10F9A86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D9CE-47D3-B2F2-F5EB10F9A86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D9CE-47D3-B2F2-F5EB10F9A86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9CE-47D3-B2F2-F5EB10F9A86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D9CE-47D3-B2F2-F5EB10F9A86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9CE-47D3-B2F2-F5EB10F9A86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D9CE-47D3-B2F2-F5EB10F9A86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9CE-47D3-B2F2-F5EB10F9A86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D9CE-47D3-B2F2-F5EB10F9A86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D9CE-47D3-B2F2-F5EB10F9A86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D9CE-47D3-B2F2-F5EB10F9A86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D9CE-47D3-B2F2-F5EB10F9A86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D9CE-47D3-B2F2-F5EB10F9A86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9CE-47D3-B2F2-F5EB10F9A86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D9CE-47D3-B2F2-F5EB10F9A86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D9CE-47D3-B2F2-F5EB10F9A86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D9CE-47D3-B2F2-F5EB10F9A86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D9CE-47D3-B2F2-F5EB10F9A86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D9CE-47D3-B2F2-F5EB10F9A86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D9CE-47D3-B2F2-F5EB10F9A86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D9CE-47D3-B2F2-F5EB10F9A86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D9CE-47D3-B2F2-F5EB10F9A86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D9CE-47D3-B2F2-F5EB10F9A86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D9CE-47D3-B2F2-F5EB10F9A86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D9CE-47D3-B2F2-F5EB10F9A86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D9CE-47D3-B2F2-F5EB10F9A86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D9CE-47D3-B2F2-F5EB10F9A86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D9CE-47D3-B2F2-F5EB10F9A86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D9CE-47D3-B2F2-F5EB10F9A86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D9CE-47D3-B2F2-F5EB10F9A86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D9CE-47D3-B2F2-F5EB10F9A86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D9CE-47D3-B2F2-F5EB10F9A86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D9CE-47D3-B2F2-F5EB10F9A86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D9CE-47D3-B2F2-F5EB10F9A86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D9CE-47D3-B2F2-F5EB10F9A86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D9CE-47D3-B2F2-F5EB10F9A86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D9CE-47D3-B2F2-F5EB10F9A86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D9CE-47D3-B2F2-F5EB10F9A86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D9CE-47D3-B2F2-F5EB10F9A86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D9CE-47D3-B2F2-F5EB10F9A86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D9CE-47D3-B2F2-F5EB10F9A86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D9CE-47D3-B2F2-F5EB10F9A86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D9CE-47D3-B2F2-F5EB10F9A86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D9CE-47D3-B2F2-F5EB10F9A86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D9CE-47D3-B2F2-F5EB10F9A86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D9CE-47D3-B2F2-F5EB10F9A86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D9CE-47D3-B2F2-F5EB10F9A86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D9CE-47D3-B2F2-F5EB10F9A86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D9CE-47D3-B2F2-F5EB10F9A86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D9CE-47D3-B2F2-F5EB10F9A86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D9CE-47D3-B2F2-F5EB10F9A86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D9CE-47D3-B2F2-F5EB10F9A86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D9CE-47D3-B2F2-F5EB10F9A86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D9CE-47D3-B2F2-F5EB10F9A86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D9CE-47D3-B2F2-F5EB10F9A86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D9CE-47D3-B2F2-F5EB10F9A86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D9CE-47D3-B2F2-F5EB10F9A86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D9CE-47D3-B2F2-F5EB10F9A86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D9CE-47D3-B2F2-F5EB10F9A86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Obs90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D9CE-47D3-B2F2-F5EB10F9A86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D9CE-47D3-B2F2-F5EB10F9A86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D9CE-47D3-B2F2-F5EB10F9A86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D9CE-47D3-B2F2-F5EB10F9A86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D9CE-47D3-B2F2-F5EB10F9A86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D9CE-47D3-B2F2-F5EB10F9A8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KS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KS 19.01.'!$N$261:$N$355</c:f>
              <c:numCache>
                <c:formatCode>0.000</c:formatCode>
                <c:ptCount val="95"/>
                <c:pt idx="0">
                  <c:v>-6.1732477208217569E-2</c:v>
                </c:pt>
                <c:pt idx="1">
                  <c:v>-9.2426805851365701E-2</c:v>
                </c:pt>
                <c:pt idx="2">
                  <c:v>-7.409276555997471E-2</c:v>
                </c:pt>
                <c:pt idx="3">
                  <c:v>-6.5082402537969999E-2</c:v>
                </c:pt>
                <c:pt idx="4">
                  <c:v>-0.13005530742187899</c:v>
                </c:pt>
                <c:pt idx="5">
                  <c:v>-0.18837348023942718</c:v>
                </c:pt>
                <c:pt idx="6">
                  <c:v>6.2372492320353148E-2</c:v>
                </c:pt>
                <c:pt idx="7">
                  <c:v>0.36784097931141713</c:v>
                </c:pt>
                <c:pt idx="8">
                  <c:v>0.36240487686659451</c:v>
                </c:pt>
                <c:pt idx="9">
                  <c:v>-9.4505975955733568E-2</c:v>
                </c:pt>
                <c:pt idx="10">
                  <c:v>-0.15464746538857888</c:v>
                </c:pt>
                <c:pt idx="11">
                  <c:v>-0.2144133459297001</c:v>
                </c:pt>
                <c:pt idx="12">
                  <c:v>-0.17038950867863811</c:v>
                </c:pt>
                <c:pt idx="13">
                  <c:v>0.10077519306855784</c:v>
                </c:pt>
                <c:pt idx="14">
                  <c:v>9.6549836442807006E-3</c:v>
                </c:pt>
                <c:pt idx="15">
                  <c:v>7.4041497934330763E-2</c:v>
                </c:pt>
                <c:pt idx="16">
                  <c:v>0.11269506783875216</c:v>
                </c:pt>
                <c:pt idx="17">
                  <c:v>0.49300661527496042</c:v>
                </c:pt>
                <c:pt idx="18">
                  <c:v>-8.9642714956170311E-3</c:v>
                </c:pt>
                <c:pt idx="19">
                  <c:v>-0.11891696934427233</c:v>
                </c:pt>
                <c:pt idx="20">
                  <c:v>-9.6101871374380574E-2</c:v>
                </c:pt>
                <c:pt idx="21">
                  <c:v>-2.8179741139450105E-2</c:v>
                </c:pt>
                <c:pt idx="22">
                  <c:v>0.27883039453324782</c:v>
                </c:pt>
                <c:pt idx="23">
                  <c:v>0.30772936473591384</c:v>
                </c:pt>
                <c:pt idx="24">
                  <c:v>-0.12440277085507835</c:v>
                </c:pt>
                <c:pt idx="25">
                  <c:v>1.204062725286009E-2</c:v>
                </c:pt>
                <c:pt idx="26">
                  <c:v>6.4007279322718089E-2</c:v>
                </c:pt>
                <c:pt idx="27">
                  <c:v>9.9538168815145239E-2</c:v>
                </c:pt>
                <c:pt idx="28">
                  <c:v>2.7101862770306504E-3</c:v>
                </c:pt>
                <c:pt idx="29">
                  <c:v>-0.10703957175937691</c:v>
                </c:pt>
                <c:pt idx="30">
                  <c:v>-9.0912817451790987E-2</c:v>
                </c:pt>
                <c:pt idx="31">
                  <c:v>-2.0085683310722809E-2</c:v>
                </c:pt>
                <c:pt idx="32">
                  <c:v>-4.659660807493575E-2</c:v>
                </c:pt>
                <c:pt idx="33">
                  <c:v>0.22730260380497982</c:v>
                </c:pt>
                <c:pt idx="34">
                  <c:v>0.15347124793753797</c:v>
                </c:pt>
                <c:pt idx="35">
                  <c:v>-7.1542279356295313E-2</c:v>
                </c:pt>
                <c:pt idx="36">
                  <c:v>-0.10894346827565493</c:v>
                </c:pt>
                <c:pt idx="37">
                  <c:v>-0.18189158524433707</c:v>
                </c:pt>
                <c:pt idx="38">
                  <c:v>-0.16759216552941097</c:v>
                </c:pt>
                <c:pt idx="39">
                  <c:v>-8.5312530038909207E-2</c:v>
                </c:pt>
                <c:pt idx="40">
                  <c:v>-3.4281924618664299E-2</c:v>
                </c:pt>
                <c:pt idx="41">
                  <c:v>-0.15453295226853722</c:v>
                </c:pt>
                <c:pt idx="42">
                  <c:v>7.2622741589699225E-2</c:v>
                </c:pt>
                <c:pt idx="43">
                  <c:v>-6.1923721498363053E-2</c:v>
                </c:pt>
                <c:pt idx="44">
                  <c:v>-8.7271666561866787E-2</c:v>
                </c:pt>
                <c:pt idx="45">
                  <c:v>-2.5455650915089983E-2</c:v>
                </c:pt>
                <c:pt idx="46">
                  <c:v>-7.7859427462483699E-2</c:v>
                </c:pt>
                <c:pt idx="47">
                  <c:v>8.9942804710160668E-2</c:v>
                </c:pt>
                <c:pt idx="48">
                  <c:v>-8.7393681837383233E-2</c:v>
                </c:pt>
                <c:pt idx="49">
                  <c:v>0.15840688935486852</c:v>
                </c:pt>
                <c:pt idx="50">
                  <c:v>-0.11926099098300361</c:v>
                </c:pt>
                <c:pt idx="51">
                  <c:v>-0.11457575820850348</c:v>
                </c:pt>
                <c:pt idx="52">
                  <c:v>-0.11749112806485315</c:v>
                </c:pt>
                <c:pt idx="53">
                  <c:v>-1.2776421017513542E-2</c:v>
                </c:pt>
                <c:pt idx="54">
                  <c:v>-4.7710540355736498E-2</c:v>
                </c:pt>
                <c:pt idx="55">
                  <c:v>-5.2609607177460087E-3</c:v>
                </c:pt>
                <c:pt idx="56">
                  <c:v>4.5295525519083946E-2</c:v>
                </c:pt>
                <c:pt idx="57">
                  <c:v>-0.12221938467810098</c:v>
                </c:pt>
                <c:pt idx="58">
                  <c:v>-8.592744292071372E-2</c:v>
                </c:pt>
                <c:pt idx="59">
                  <c:v>9.9536935831672224E-2</c:v>
                </c:pt>
                <c:pt idx="60">
                  <c:v>3.4800093719208364E-2</c:v>
                </c:pt>
                <c:pt idx="61">
                  <c:v>0.17809777906299976</c:v>
                </c:pt>
                <c:pt idx="62">
                  <c:v>6.140116584953955E-2</c:v>
                </c:pt>
                <c:pt idx="63">
                  <c:v>8.3213181429828975E-3</c:v>
                </c:pt>
                <c:pt idx="64">
                  <c:v>4.7661213719584455E-2</c:v>
                </c:pt>
                <c:pt idx="65">
                  <c:v>-3.7996169514336278E-2</c:v>
                </c:pt>
                <c:pt idx="66">
                  <c:v>-6.1556208376187499E-2</c:v>
                </c:pt>
                <c:pt idx="67">
                  <c:v>-0.11381083527936225</c:v>
                </c:pt>
                <c:pt idx="68">
                  <c:v>-0.11838829224977006</c:v>
                </c:pt>
                <c:pt idx="69">
                  <c:v>-1.6309416759697857E-2</c:v>
                </c:pt>
                <c:pt idx="70">
                  <c:v>-0.16669387054616977</c:v>
                </c:pt>
                <c:pt idx="71">
                  <c:v>-2.2710882845337451E-2</c:v>
                </c:pt>
                <c:pt idx="72">
                  <c:v>6.4609088970948844E-2</c:v>
                </c:pt>
                <c:pt idx="73">
                  <c:v>6.8106391836963251E-2</c:v>
                </c:pt>
                <c:pt idx="74">
                  <c:v>-9.8646774144501691E-3</c:v>
                </c:pt>
                <c:pt idx="75">
                  <c:v>3.352004115969117E-2</c:v>
                </c:pt>
                <c:pt idx="76">
                  <c:v>-4.8665401485176911E-3</c:v>
                </c:pt>
                <c:pt idx="77">
                  <c:v>7.4218858124252933E-3</c:v>
                </c:pt>
                <c:pt idx="78">
                  <c:v>1.2958589008266075E-2</c:v>
                </c:pt>
                <c:pt idx="79">
                  <c:v>-0.12868555952533955</c:v>
                </c:pt>
                <c:pt idx="80">
                  <c:v>1.1029663617502104E-2</c:v>
                </c:pt>
                <c:pt idx="81">
                  <c:v>-7.4815048469945661E-2</c:v>
                </c:pt>
                <c:pt idx="82">
                  <c:v>-0.10615527130043494</c:v>
                </c:pt>
                <c:pt idx="83">
                  <c:v>6.5853040123791201E-2</c:v>
                </c:pt>
                <c:pt idx="84">
                  <c:v>-9.6166355624346986E-2</c:v>
                </c:pt>
                <c:pt idx="85">
                  <c:v>-6.6921323729518145E-2</c:v>
                </c:pt>
                <c:pt idx="86">
                  <c:v>7.6640606725227114E-2</c:v>
                </c:pt>
                <c:pt idx="87">
                  <c:v>2.7806778265605792E-2</c:v>
                </c:pt>
                <c:pt idx="88">
                  <c:v>5.2328726121710616E-3</c:v>
                </c:pt>
                <c:pt idx="89">
                  <c:v>0.28446003266116054</c:v>
                </c:pt>
                <c:pt idx="90">
                  <c:v>0.54863698883163192</c:v>
                </c:pt>
                <c:pt idx="91">
                  <c:v>-2.5664491096819626E-2</c:v>
                </c:pt>
                <c:pt idx="92">
                  <c:v>0.15216792551814667</c:v>
                </c:pt>
                <c:pt idx="93">
                  <c:v>-9.4177139957190167E-2</c:v>
                </c:pt>
                <c:pt idx="94">
                  <c:v>5.9705697937004538E-2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E-47D3-B2F2-F5EB10F9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379397664"/>
        <c:axId val="379394424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D9CE-47D3-B2F2-F5EB10F9A865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D9CE-47D3-B2F2-F5EB10F9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396584"/>
        <c:axId val="379397304"/>
      </c:scatterChart>
      <c:catAx>
        <c:axId val="379397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79394424"/>
        <c:crosses val="autoZero"/>
        <c:auto val="1"/>
        <c:lblAlgn val="ctr"/>
        <c:lblOffset val="100"/>
        <c:noMultiLvlLbl val="0"/>
      </c:catAx>
      <c:valAx>
        <c:axId val="379394424"/>
        <c:scaling>
          <c:orientation val="minMax"/>
          <c:max val="0.6"/>
          <c:min val="-0.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79397664"/>
        <c:crosses val="autoZero"/>
        <c:crossBetween val="between"/>
      </c:valAx>
      <c:valAx>
        <c:axId val="379397304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379396584"/>
        <c:crosses val="max"/>
        <c:crossBetween val="midCat"/>
      </c:valAx>
      <c:valAx>
        <c:axId val="379396584"/>
        <c:scaling>
          <c:orientation val="minMax"/>
          <c:max val="0.6"/>
          <c:min val="-0.4"/>
        </c:scaling>
        <c:delete val="1"/>
        <c:axPos val="b"/>
        <c:numFmt formatCode="General" sourceLinked="1"/>
        <c:majorTickMark val="none"/>
        <c:minorTickMark val="none"/>
        <c:tickLblPos val="none"/>
        <c:crossAx val="37939730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(Sum 9 PFAS)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DFBetaStd(Mud%)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7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4-2B78-4CB4-B7A5-DC9933436F6F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5-2B78-4CB4-B7A5-DC9933436F6F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6-2B78-4CB4-B7A5-DC9933436F6F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7-2B78-4CB4-B7A5-DC9933436F6F}"/>
              </c:ext>
            </c:extLst>
          </c:dPt>
          <c:dPt>
            <c:idx val="90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8-2B78-4CB4-B7A5-DC9933436F6F}"/>
              </c:ext>
            </c:extLst>
          </c:dPt>
          <c:cat>
            <c:strRef>
              <c:f>'9PFAS mot KS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KS 19.01.'!$R$261:$R$355</c:f>
              <c:numCache>
                <c:formatCode>0.000</c:formatCode>
                <c:ptCount val="95"/>
                <c:pt idx="0">
                  <c:v>-3.6078284161048302E-2</c:v>
                </c:pt>
                <c:pt idx="1">
                  <c:v>-6.2461548542102743E-2</c:v>
                </c:pt>
                <c:pt idx="2">
                  <c:v>5.8668619423221857E-3</c:v>
                </c:pt>
                <c:pt idx="3">
                  <c:v>-4.5668752144029143E-2</c:v>
                </c:pt>
                <c:pt idx="4">
                  <c:v>-7.6530797336788192E-2</c:v>
                </c:pt>
                <c:pt idx="5">
                  <c:v>-0.13517103539731481</c:v>
                </c:pt>
                <c:pt idx="6">
                  <c:v>4.1298954163285467E-2</c:v>
                </c:pt>
                <c:pt idx="7">
                  <c:v>0.26300628115337982</c:v>
                </c:pt>
                <c:pt idx="8">
                  <c:v>0.2512774657758664</c:v>
                </c:pt>
                <c:pt idx="9">
                  <c:v>-6.457208910960191E-2</c:v>
                </c:pt>
                <c:pt idx="10">
                  <c:v>-0.10787733489770239</c:v>
                </c:pt>
                <c:pt idx="11">
                  <c:v>-0.14986555396570345</c:v>
                </c:pt>
                <c:pt idx="12">
                  <c:v>-0.1161687118609651</c:v>
                </c:pt>
                <c:pt idx="13">
                  <c:v>7.0297687871710243E-2</c:v>
                </c:pt>
                <c:pt idx="14">
                  <c:v>4.3243299085064645E-3</c:v>
                </c:pt>
                <c:pt idx="15">
                  <c:v>5.1955408615452524E-2</c:v>
                </c:pt>
                <c:pt idx="16">
                  <c:v>-0.1007798905305704</c:v>
                </c:pt>
                <c:pt idx="17">
                  <c:v>0.35249970438369221</c:v>
                </c:pt>
                <c:pt idx="18">
                  <c:v>7.5410167237669311E-3</c:v>
                </c:pt>
                <c:pt idx="19">
                  <c:v>7.6555174570618084E-2</c:v>
                </c:pt>
                <c:pt idx="20">
                  <c:v>8.4549657799255773E-2</c:v>
                </c:pt>
                <c:pt idx="21">
                  <c:v>2.2609131382880225E-2</c:v>
                </c:pt>
                <c:pt idx="22">
                  <c:v>-0.20807873290429824</c:v>
                </c:pt>
                <c:pt idx="23">
                  <c:v>-0.17734363109969659</c:v>
                </c:pt>
                <c:pt idx="24">
                  <c:v>0.10728103319570084</c:v>
                </c:pt>
                <c:pt idx="25">
                  <c:v>-9.6409509528565876E-3</c:v>
                </c:pt>
                <c:pt idx="26">
                  <c:v>-4.1634903742699646E-2</c:v>
                </c:pt>
                <c:pt idx="27">
                  <c:v>-3.8078292105072575E-2</c:v>
                </c:pt>
                <c:pt idx="28">
                  <c:v>-1.2285604407430363E-3</c:v>
                </c:pt>
                <c:pt idx="29">
                  <c:v>9.4767837655265526E-3</c:v>
                </c:pt>
                <c:pt idx="30">
                  <c:v>-3.3680801806358698E-2</c:v>
                </c:pt>
                <c:pt idx="31">
                  <c:v>-9.3173278386190269E-3</c:v>
                </c:pt>
                <c:pt idx="32">
                  <c:v>-2.428261727581572E-2</c:v>
                </c:pt>
                <c:pt idx="33">
                  <c:v>2.0151265543472283E-2</c:v>
                </c:pt>
                <c:pt idx="34">
                  <c:v>3.982253954956428E-2</c:v>
                </c:pt>
                <c:pt idx="35">
                  <c:v>-4.0478885282428309E-2</c:v>
                </c:pt>
                <c:pt idx="36">
                  <c:v>-5.3279225610920224E-2</c:v>
                </c:pt>
                <c:pt idx="37">
                  <c:v>-0.12533799791985809</c:v>
                </c:pt>
                <c:pt idx="38">
                  <c:v>-8.9664371092256709E-2</c:v>
                </c:pt>
                <c:pt idx="39">
                  <c:v>-1.1660207394718495E-2</c:v>
                </c:pt>
                <c:pt idx="40">
                  <c:v>-1.4016218968305414E-2</c:v>
                </c:pt>
                <c:pt idx="41">
                  <c:v>-9.4810911348614177E-2</c:v>
                </c:pt>
                <c:pt idx="42">
                  <c:v>4.2589188176760606E-2</c:v>
                </c:pt>
                <c:pt idx="43">
                  <c:v>-1.072060876654171E-2</c:v>
                </c:pt>
                <c:pt idx="44">
                  <c:v>-4.3159736054172351E-2</c:v>
                </c:pt>
                <c:pt idx="45">
                  <c:v>2.1952151966303735E-2</c:v>
                </c:pt>
                <c:pt idx="46">
                  <c:v>7.0659651271386986E-2</c:v>
                </c:pt>
                <c:pt idx="47">
                  <c:v>-7.8870958094641633E-2</c:v>
                </c:pt>
                <c:pt idx="48">
                  <c:v>7.5824670006340314E-2</c:v>
                </c:pt>
                <c:pt idx="49">
                  <c:v>-0.13277718467233424</c:v>
                </c:pt>
                <c:pt idx="50">
                  <c:v>0.10661109495755602</c:v>
                </c:pt>
                <c:pt idx="51">
                  <c:v>0.10388386220126603</c:v>
                </c:pt>
                <c:pt idx="52">
                  <c:v>0.10568347200084195</c:v>
                </c:pt>
                <c:pt idx="53">
                  <c:v>9.5344752526936635E-3</c:v>
                </c:pt>
                <c:pt idx="54">
                  <c:v>4.0192282574265624E-2</c:v>
                </c:pt>
                <c:pt idx="55">
                  <c:v>3.9886022649937075E-3</c:v>
                </c:pt>
                <c:pt idx="56">
                  <c:v>-3.4435283960246067E-2</c:v>
                </c:pt>
                <c:pt idx="57">
                  <c:v>-3.9564617442932486E-2</c:v>
                </c:pt>
                <c:pt idx="58">
                  <c:v>-6.1102214188376705E-2</c:v>
                </c:pt>
                <c:pt idx="59">
                  <c:v>-2.39305221190724E-2</c:v>
                </c:pt>
                <c:pt idx="60">
                  <c:v>-2.8623852148975774E-2</c:v>
                </c:pt>
                <c:pt idx="61">
                  <c:v>-7.179654211771605E-2</c:v>
                </c:pt>
                <c:pt idx="62">
                  <c:v>4.0240585277249594E-2</c:v>
                </c:pt>
                <c:pt idx="63">
                  <c:v>5.5466113050177774E-3</c:v>
                </c:pt>
                <c:pt idx="64">
                  <c:v>3.1235809753187915E-2</c:v>
                </c:pt>
                <c:pt idx="65">
                  <c:v>-2.676548702705606E-2</c:v>
                </c:pt>
                <c:pt idx="66">
                  <c:v>3.0444931616440969E-2</c:v>
                </c:pt>
                <c:pt idx="67">
                  <c:v>3.0476331705632017E-2</c:v>
                </c:pt>
                <c:pt idx="68">
                  <c:v>-1.5626606412389981E-3</c:v>
                </c:pt>
                <c:pt idx="69">
                  <c:v>-5.3837483081160655E-3</c:v>
                </c:pt>
                <c:pt idx="70">
                  <c:v>-8.8419758806996623E-2</c:v>
                </c:pt>
                <c:pt idx="71">
                  <c:v>7.71362319596692E-3</c:v>
                </c:pt>
                <c:pt idx="72">
                  <c:v>-5.1131640460168652E-2</c:v>
                </c:pt>
                <c:pt idx="73">
                  <c:v>3.7415535177187327E-2</c:v>
                </c:pt>
                <c:pt idx="74">
                  <c:v>-3.8172174873944598E-3</c:v>
                </c:pt>
                <c:pt idx="75">
                  <c:v>1.8488614441771897E-2</c:v>
                </c:pt>
                <c:pt idx="76">
                  <c:v>-3.9049843171348601E-4</c:v>
                </c:pt>
                <c:pt idx="77">
                  <c:v>4.3910239831590672E-3</c:v>
                </c:pt>
                <c:pt idx="78">
                  <c:v>8.4587612293096914E-3</c:v>
                </c:pt>
                <c:pt idx="79">
                  <c:v>-8.6573123770427876E-2</c:v>
                </c:pt>
                <c:pt idx="80">
                  <c:v>6.1461208991991619E-3</c:v>
                </c:pt>
                <c:pt idx="81">
                  <c:v>-3.9337877099878987E-2</c:v>
                </c:pt>
                <c:pt idx="82">
                  <c:v>-4.9798718957011816E-2</c:v>
                </c:pt>
                <c:pt idx="83">
                  <c:v>2.2981190777437915E-2</c:v>
                </c:pt>
                <c:pt idx="84">
                  <c:v>9.120918657887331E-4</c:v>
                </c:pt>
                <c:pt idx="85">
                  <c:v>-4.5625837142069386E-2</c:v>
                </c:pt>
                <c:pt idx="86">
                  <c:v>2.5299110499741383E-2</c:v>
                </c:pt>
                <c:pt idx="87">
                  <c:v>-1.7112865900515088E-2</c:v>
                </c:pt>
                <c:pt idx="88">
                  <c:v>-3.7348409566777528E-3</c:v>
                </c:pt>
                <c:pt idx="89">
                  <c:v>0.20076451384902969</c:v>
                </c:pt>
                <c:pt idx="90">
                  <c:v>0.38794921299469715</c:v>
                </c:pt>
                <c:pt idx="91">
                  <c:v>-1.4245466642376832E-2</c:v>
                </c:pt>
                <c:pt idx="92">
                  <c:v>6.9783759176016188E-2</c:v>
                </c:pt>
                <c:pt idx="93">
                  <c:v>-6.7091911841576701E-2</c:v>
                </c:pt>
                <c:pt idx="94">
                  <c:v>4.1814010438116951E-2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2B78-4CB4-B7A5-DC9933436F6F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17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2B78-4CB4-B7A5-DC9933436F6F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2B78-4CB4-B7A5-DC9933436F6F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2B78-4CB4-B7A5-DC9933436F6F}"/>
              </c:ext>
            </c:extLst>
          </c:dPt>
          <c:dPt>
            <c:idx val="90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2B78-4CB4-B7A5-DC9933436F6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B78-4CB4-B7A5-DC9933436F6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B78-4CB4-B7A5-DC9933436F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B78-4CB4-B7A5-DC9933436F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B78-4CB4-B7A5-DC9933436F6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B78-4CB4-B7A5-DC9933436F6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2B78-4CB4-B7A5-DC9933436F6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2B78-4CB4-B7A5-DC9933436F6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2B78-4CB4-B7A5-DC9933436F6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B78-4CB4-B7A5-DC9933436F6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2B78-4CB4-B7A5-DC9933436F6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B78-4CB4-B7A5-DC9933436F6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Obs12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2B78-4CB4-B7A5-DC9933436F6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B78-4CB4-B7A5-DC9933436F6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B78-4CB4-B7A5-DC9933436F6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2B78-4CB4-B7A5-DC9933436F6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B78-4CB4-B7A5-DC9933436F6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2B78-4CB4-B7A5-DC9933436F6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2B78-4CB4-B7A5-DC9933436F6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2B78-4CB4-B7A5-DC9933436F6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B78-4CB4-B7A5-DC9933436F6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2B78-4CB4-B7A5-DC9933436F6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2B78-4CB4-B7A5-DC9933436F6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Obs23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B78-4CB4-B7A5-DC9933436F6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2B78-4CB4-B7A5-DC9933436F6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2B78-4CB4-B7A5-DC9933436F6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B78-4CB4-B7A5-DC9933436F6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2B78-4CB4-B7A5-DC9933436F6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2B78-4CB4-B7A5-DC9933436F6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B78-4CB4-B7A5-DC9933436F6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2B78-4CB4-B7A5-DC9933436F6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2B78-4CB4-B7A5-DC9933436F6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B78-4CB4-B7A5-DC9933436F6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2B78-4CB4-B7A5-DC9933436F6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2B78-4CB4-B7A5-DC9933436F6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B78-4CB4-B7A5-DC9933436F6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2B78-4CB4-B7A5-DC9933436F6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2B78-4CB4-B7A5-DC9933436F6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2B78-4CB4-B7A5-DC9933436F6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2B78-4CB4-B7A5-DC9933436F6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2B78-4CB4-B7A5-DC9933436F6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2B78-4CB4-B7A5-DC9933436F6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2B78-4CB4-B7A5-DC9933436F6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2B78-4CB4-B7A5-DC9933436F6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2B78-4CB4-B7A5-DC9933436F6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2B78-4CB4-B7A5-DC9933436F6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2B78-4CB4-B7A5-DC9933436F6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2B78-4CB4-B7A5-DC9933436F6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2B78-4CB4-B7A5-DC9933436F6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2B78-4CB4-B7A5-DC9933436F6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2B78-4CB4-B7A5-DC9933436F6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2B78-4CB4-B7A5-DC9933436F6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2B78-4CB4-B7A5-DC9933436F6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2B78-4CB4-B7A5-DC9933436F6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2B78-4CB4-B7A5-DC9933436F6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2B78-4CB4-B7A5-DC9933436F6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2B78-4CB4-B7A5-DC9933436F6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2B78-4CB4-B7A5-DC9933436F6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2B78-4CB4-B7A5-DC9933436F6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2B78-4CB4-B7A5-DC9933436F6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2B78-4CB4-B7A5-DC9933436F6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2B78-4CB4-B7A5-DC9933436F6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2B78-4CB4-B7A5-DC9933436F6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2B78-4CB4-B7A5-DC9933436F6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2B78-4CB4-B7A5-DC9933436F6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2B78-4CB4-B7A5-DC9933436F6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2B78-4CB4-B7A5-DC9933436F6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2B78-4CB4-B7A5-DC9933436F6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2B78-4CB4-B7A5-DC9933436F6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2B78-4CB4-B7A5-DC9933436F6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2B78-4CB4-B7A5-DC9933436F6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2B78-4CB4-B7A5-DC9933436F6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2B78-4CB4-B7A5-DC9933436F6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2B78-4CB4-B7A5-DC9933436F6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2B78-4CB4-B7A5-DC9933436F6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2B78-4CB4-B7A5-DC9933436F6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2B78-4CB4-B7A5-DC9933436F6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2B78-4CB4-B7A5-DC9933436F6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2B78-4CB4-B7A5-DC9933436F6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2B78-4CB4-B7A5-DC9933436F6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2B78-4CB4-B7A5-DC9933436F6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2B78-4CB4-B7A5-DC9933436F6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2B78-4CB4-B7A5-DC9933436F6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2B78-4CB4-B7A5-DC9933436F6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2B78-4CB4-B7A5-DC9933436F6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2B78-4CB4-B7A5-DC9933436F6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2B78-4CB4-B7A5-DC9933436F6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2B78-4CB4-B7A5-DC9933436F6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2B78-4CB4-B7A5-DC9933436F6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2B78-4CB4-B7A5-DC9933436F6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Obs90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2B78-4CB4-B7A5-DC9933436F6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2B78-4CB4-B7A5-DC9933436F6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2B78-4CB4-B7A5-DC9933436F6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2B78-4CB4-B7A5-DC9933436F6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2B78-4CB4-B7A5-DC9933436F6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2B78-4CB4-B7A5-DC9933436F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KS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KS 19.01.'!$Q$261:$Q$355</c:f>
              <c:numCache>
                <c:formatCode>0.000</c:formatCode>
                <c:ptCount val="95"/>
                <c:pt idx="0">
                  <c:v>1.6198444756308581E-2</c:v>
                </c:pt>
                <c:pt idx="1">
                  <c:v>3.4572175350399949E-2</c:v>
                </c:pt>
                <c:pt idx="2">
                  <c:v>-3.1420647193497631E-2</c:v>
                </c:pt>
                <c:pt idx="3">
                  <c:v>2.6485667425056002E-2</c:v>
                </c:pt>
                <c:pt idx="4">
                  <c:v>3.4748381311503936E-2</c:v>
                </c:pt>
                <c:pt idx="5">
                  <c:v>8.0514270649097358E-2</c:v>
                </c:pt>
                <c:pt idx="6">
                  <c:v>-2.226335045826967E-2</c:v>
                </c:pt>
                <c:pt idx="7">
                  <c:v>-0.15599642069466507</c:v>
                </c:pt>
                <c:pt idx="8">
                  <c:v>-0.1436173078619101</c:v>
                </c:pt>
                <c:pt idx="9">
                  <c:v>3.6239814404171643E-2</c:v>
                </c:pt>
                <c:pt idx="10">
                  <c:v>6.2115674036281966E-2</c:v>
                </c:pt>
                <c:pt idx="11">
                  <c:v>8.6501498263909488E-2</c:v>
                </c:pt>
                <c:pt idx="12">
                  <c:v>6.5020607119815749E-2</c:v>
                </c:pt>
                <c:pt idx="13">
                  <c:v>-4.0477346511055202E-2</c:v>
                </c:pt>
                <c:pt idx="14">
                  <c:v>-1.0189039967486838E-3</c:v>
                </c:pt>
                <c:pt idx="15">
                  <c:v>-3.0131624117557071E-2</c:v>
                </c:pt>
                <c:pt idx="16">
                  <c:v>0.11207054399716491</c:v>
                </c:pt>
                <c:pt idx="17">
                  <c:v>-0.20907748643354745</c:v>
                </c:pt>
                <c:pt idx="18">
                  <c:v>-8.7625019400147282E-3</c:v>
                </c:pt>
                <c:pt idx="19">
                  <c:v>-0.10362639683975643</c:v>
                </c:pt>
                <c:pt idx="20">
                  <c:v>-9.5205334960228108E-2</c:v>
                </c:pt>
                <c:pt idx="21">
                  <c:v>-2.7074838460082035E-2</c:v>
                </c:pt>
                <c:pt idx="22">
                  <c:v>0.2599908061458463</c:v>
                </c:pt>
                <c:pt idx="23">
                  <c:v>0.25433835228245055</c:v>
                </c:pt>
                <c:pt idx="24">
                  <c:v>-0.12256296463963337</c:v>
                </c:pt>
                <c:pt idx="25">
                  <c:v>1.1559455341377369E-2</c:v>
                </c:pt>
                <c:pt idx="26">
                  <c:v>5.6050935864445067E-2</c:v>
                </c:pt>
                <c:pt idx="27">
                  <c:v>6.7938262001528846E-2</c:v>
                </c:pt>
                <c:pt idx="28">
                  <c:v>1.9983737794239168E-3</c:v>
                </c:pt>
                <c:pt idx="29">
                  <c:v>-4.6300282154817282E-2</c:v>
                </c:pt>
                <c:pt idx="30">
                  <c:v>1.89520253911182E-3</c:v>
                </c:pt>
                <c:pt idx="31">
                  <c:v>2.4782250123725189E-3</c:v>
                </c:pt>
                <c:pt idx="32">
                  <c:v>8.777145525688472E-3</c:v>
                </c:pt>
                <c:pt idx="33">
                  <c:v>6.0606962750274572E-2</c:v>
                </c:pt>
                <c:pt idx="34">
                  <c:v>1.4739415079047228E-2</c:v>
                </c:pt>
                <c:pt idx="35">
                  <c:v>1.7195897084656315E-2</c:v>
                </c:pt>
                <c:pt idx="36">
                  <c:v>1.6531653901906408E-2</c:v>
                </c:pt>
                <c:pt idx="37">
                  <c:v>7.1091320222643042E-2</c:v>
                </c:pt>
                <c:pt idx="38">
                  <c:v>3.4256513752835289E-2</c:v>
                </c:pt>
                <c:pt idx="39">
                  <c:v>-1.8748034540406092E-2</c:v>
                </c:pt>
                <c:pt idx="40">
                  <c:v>2.1420569868532721E-3</c:v>
                </c:pt>
                <c:pt idx="41">
                  <c:v>4.5941329741508462E-2</c:v>
                </c:pt>
                <c:pt idx="42">
                  <c:v>-1.9230111434807427E-2</c:v>
                </c:pt>
                <c:pt idx="43">
                  <c:v>-1.1370460279279493E-2</c:v>
                </c:pt>
                <c:pt idx="44">
                  <c:v>1.3786766404215688E-2</c:v>
                </c:pt>
                <c:pt idx="45">
                  <c:v>-2.5079184503209673E-2</c:v>
                </c:pt>
                <c:pt idx="46">
                  <c:v>-7.7641926303705644E-2</c:v>
                </c:pt>
                <c:pt idx="47">
                  <c:v>8.9027974669538976E-2</c:v>
                </c:pt>
                <c:pt idx="48">
                  <c:v>-8.6253267529067326E-2</c:v>
                </c:pt>
                <c:pt idx="49">
                  <c:v>0.15465274093525258</c:v>
                </c:pt>
                <c:pt idx="50">
                  <c:v>-0.11859053775569728</c:v>
                </c:pt>
                <c:pt idx="51">
                  <c:v>-0.11423826167718944</c:v>
                </c:pt>
                <c:pt idx="52">
                  <c:v>-0.11697796011227068</c:v>
                </c:pt>
                <c:pt idx="53">
                  <c:v>-1.1913163217240265E-2</c:v>
                </c:pt>
                <c:pt idx="54">
                  <c:v>-4.6658723613197714E-2</c:v>
                </c:pt>
                <c:pt idx="55">
                  <c:v>-4.9390150334082204E-3</c:v>
                </c:pt>
                <c:pt idx="56">
                  <c:v>4.2573416317827031E-2</c:v>
                </c:pt>
                <c:pt idx="57">
                  <c:v>-3.5456399945575558E-3</c:v>
                </c:pt>
                <c:pt idx="58">
                  <c:v>3.6006228335294571E-2</c:v>
                </c:pt>
                <c:pt idx="59">
                  <c:v>5.6323318471826728E-2</c:v>
                </c:pt>
                <c:pt idx="60">
                  <c:v>3.3749922960618274E-2</c:v>
                </c:pt>
                <c:pt idx="61">
                  <c:v>0.12444031585810465</c:v>
                </c:pt>
                <c:pt idx="62">
                  <c:v>-2.1400223067136504E-2</c:v>
                </c:pt>
                <c:pt idx="63">
                  <c:v>-3.0161451697648003E-3</c:v>
                </c:pt>
                <c:pt idx="64">
                  <c:v>-1.6611420827886813E-2</c:v>
                </c:pt>
                <c:pt idx="65">
                  <c:v>1.559537264839898E-2</c:v>
                </c:pt>
                <c:pt idx="66">
                  <c:v>-4.7287729632886827E-2</c:v>
                </c:pt>
                <c:pt idx="67">
                  <c:v>-6.7028961210012478E-2</c:v>
                </c:pt>
                <c:pt idx="68">
                  <c:v>-4.0091016439282853E-2</c:v>
                </c:pt>
                <c:pt idx="69">
                  <c:v>-3.6303153783637552E-4</c:v>
                </c:pt>
                <c:pt idx="70">
                  <c:v>3.3188684305448239E-2</c:v>
                </c:pt>
                <c:pt idx="71">
                  <c:v>-1.4721048140053337E-2</c:v>
                </c:pt>
                <c:pt idx="72">
                  <c:v>6.174192471806917E-2</c:v>
                </c:pt>
                <c:pt idx="73">
                  <c:v>-1.5058027698258031E-2</c:v>
                </c:pt>
                <c:pt idx="74">
                  <c:v>3.8126828006247628E-4</c:v>
                </c:pt>
                <c:pt idx="75">
                  <c:v>-7.4972570564836938E-3</c:v>
                </c:pt>
                <c:pt idx="76">
                  <c:v>-1.3371449244253507E-3</c:v>
                </c:pt>
                <c:pt idx="77">
                  <c:v>-2.0111787365594178E-3</c:v>
                </c:pt>
                <c:pt idx="78">
                  <c:v>-4.4744021871138944E-3</c:v>
                </c:pt>
                <c:pt idx="79">
                  <c:v>4.7642166046086197E-2</c:v>
                </c:pt>
                <c:pt idx="80">
                  <c:v>-2.5400874062214297E-3</c:v>
                </c:pt>
                <c:pt idx="81">
                  <c:v>1.4495647067465809E-2</c:v>
                </c:pt>
                <c:pt idx="82">
                  <c:v>1.3720724778073172E-2</c:v>
                </c:pt>
                <c:pt idx="83">
                  <c:v>1.4433932129854634E-4</c:v>
                </c:pt>
                <c:pt idx="84">
                  <c:v>-3.4609818973211394E-2</c:v>
                </c:pt>
                <c:pt idx="85">
                  <c:v>2.5537165591349151E-2</c:v>
                </c:pt>
                <c:pt idx="86">
                  <c:v>1.7059443467607816E-3</c:v>
                </c:pt>
                <c:pt idx="87">
                  <c:v>2.3717496444011197E-2</c:v>
                </c:pt>
                <c:pt idx="88">
                  <c:v>4.7837777435977332E-3</c:v>
                </c:pt>
                <c:pt idx="89">
                  <c:v>-0.11724840233636148</c:v>
                </c:pt>
                <c:pt idx="90">
                  <c:v>-0.22708288732186227</c:v>
                </c:pt>
                <c:pt idx="91">
                  <c:v>5.8451890809518422E-3</c:v>
                </c:pt>
                <c:pt idx="92">
                  <c:v>-1.7875607801330202E-2</c:v>
                </c:pt>
                <c:pt idx="93">
                  <c:v>3.9622560494044931E-2</c:v>
                </c:pt>
                <c:pt idx="94">
                  <c:v>-2.4192671947334547E-2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8-4CB4-B7A5-DC993343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032163168"/>
        <c:axId val="1032161008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2B78-4CB4-B7A5-DC9933436F6F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3-2B78-4CB4-B7A5-DC993343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445976"/>
        <c:axId val="982441656"/>
      </c:scatterChart>
      <c:catAx>
        <c:axId val="1032163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32161008"/>
        <c:crosses val="autoZero"/>
        <c:auto val="1"/>
        <c:lblAlgn val="ctr"/>
        <c:lblOffset val="100"/>
        <c:noMultiLvlLbl val="0"/>
      </c:catAx>
      <c:valAx>
        <c:axId val="1032161008"/>
        <c:scaling>
          <c:orientation val="minMax"/>
          <c:max val="0.6"/>
          <c:min val="-0.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32163168"/>
        <c:crosses val="autoZero"/>
        <c:crossBetween val="between"/>
      </c:valAx>
      <c:valAx>
        <c:axId val="982441656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82445976"/>
        <c:crosses val="max"/>
        <c:crossBetween val="midCat"/>
      </c:valAx>
      <c:valAx>
        <c:axId val="982445976"/>
        <c:scaling>
          <c:orientation val="minMax"/>
          <c:max val="0.6"/>
          <c:min val="-0.4"/>
        </c:scaling>
        <c:delete val="1"/>
        <c:axPos val="b"/>
        <c:numFmt formatCode="General" sourceLinked="1"/>
        <c:majorTickMark val="none"/>
        <c:minorTickMark val="none"/>
        <c:tickLblPos val="none"/>
        <c:crossAx val="9824416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Sum 9 PFAS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0.17491265132554165</c:v>
                </c:pt>
              </c:numLit>
            </c:plus>
            <c:minus>
              <c:numLit>
                <c:formatCode>General</c:formatCode>
                <c:ptCount val="1"/>
                <c:pt idx="0">
                  <c:v>0.17491265132554165</c:v>
                </c:pt>
              </c:numLit>
            </c:minus>
          </c:errBars>
          <c:cat>
            <c:strRef>
              <c:f>'9PFAS mot TOC 19.01.'!$B$79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'9PFAS mot TOC 19.01.'!$C$79</c:f>
              <c:numCache>
                <c:formatCode>0.000</c:formatCode>
                <c:ptCount val="1"/>
                <c:pt idx="0">
                  <c:v>0.18983270851815645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F-46F7-BA19-9A2ACCDB6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76402240"/>
        <c:axId val="576403680"/>
      </c:barChart>
      <c:catAx>
        <c:axId val="57640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6403680"/>
        <c:crosses val="autoZero"/>
        <c:auto val="1"/>
        <c:lblAlgn val="ctr"/>
        <c:lblOffset val="100"/>
        <c:noMultiLvlLbl val="0"/>
      </c:catAx>
      <c:valAx>
        <c:axId val="576403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640224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Sum 9 PFAS by TOC% (R²=0,036)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TOC 19.01.'!$D$104:$D$198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'9PFAS mot TOC 19.01.'!$E$104:$E$198</c:f>
              <c:numCache>
                <c:formatCode>0.000</c:formatCode>
                <c:ptCount val="95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9.84731906614786E-3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  <c:pt idx="18">
                  <c:v>0.52811803701972304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0.48800000000000004</c:v>
                </c:pt>
                <c:pt idx="22">
                  <c:v>2.2497724667390795</c:v>
                </c:pt>
                <c:pt idx="23">
                  <c:v>2.9100004590258131</c:v>
                </c:pt>
                <c:pt idx="24">
                  <c:v>0</c:v>
                </c:pt>
                <c:pt idx="25">
                  <c:v>0.69372802201825678</c:v>
                </c:pt>
                <c:pt idx="26">
                  <c:v>1.1882095950007758</c:v>
                </c:pt>
                <c:pt idx="27">
                  <c:v>1.6900471451873833</c:v>
                </c:pt>
                <c:pt idx="28">
                  <c:v>0.89409464622260182</c:v>
                </c:pt>
                <c:pt idx="29">
                  <c:v>0.08</c:v>
                </c:pt>
                <c:pt idx="30">
                  <c:v>0.41173472218216878</c:v>
                </c:pt>
                <c:pt idx="31">
                  <c:v>1.0201218685566951</c:v>
                </c:pt>
                <c:pt idx="32">
                  <c:v>0.85680474418062658</c:v>
                </c:pt>
                <c:pt idx="33">
                  <c:v>2.9525634407422761</c:v>
                </c:pt>
                <c:pt idx="34">
                  <c:v>2.3639351627642977</c:v>
                </c:pt>
                <c:pt idx="35">
                  <c:v>0.71462722752659402</c:v>
                </c:pt>
                <c:pt idx="36">
                  <c:v>0.37</c:v>
                </c:pt>
                <c:pt idx="37">
                  <c:v>0.18</c:v>
                </c:pt>
                <c:pt idx="38">
                  <c:v>0</c:v>
                </c:pt>
                <c:pt idx="39">
                  <c:v>0.33424820881226058</c:v>
                </c:pt>
                <c:pt idx="40">
                  <c:v>0.88188073765182218</c:v>
                </c:pt>
                <c:pt idx="41">
                  <c:v>0.2077966748</c:v>
                </c:pt>
                <c:pt idx="42">
                  <c:v>1.735760820652519</c:v>
                </c:pt>
                <c:pt idx="43">
                  <c:v>0.54673472884611818</c:v>
                </c:pt>
                <c:pt idx="44">
                  <c:v>0.53566458120330851</c:v>
                </c:pt>
                <c:pt idx="45">
                  <c:v>0.41819262108947058</c:v>
                </c:pt>
                <c:pt idx="46">
                  <c:v>0.12486474049188434</c:v>
                </c:pt>
                <c:pt idx="47">
                  <c:v>0.85063188537679546</c:v>
                </c:pt>
                <c:pt idx="48">
                  <c:v>0.1512129710235097</c:v>
                </c:pt>
                <c:pt idx="49">
                  <c:v>1.298909537726241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0.62281388227794654</c:v>
                </c:pt>
                <c:pt idx="54">
                  <c:v>0.35055439154519635</c:v>
                </c:pt>
                <c:pt idx="55">
                  <c:v>0.65398261452499307</c:v>
                </c:pt>
                <c:pt idx="56">
                  <c:v>0.93126284630813316</c:v>
                </c:pt>
                <c:pt idx="57">
                  <c:v>0.13</c:v>
                </c:pt>
                <c:pt idx="58">
                  <c:v>0.79999999999999993</c:v>
                </c:pt>
                <c:pt idx="59">
                  <c:v>1.7789131808731202</c:v>
                </c:pt>
                <c:pt idx="60">
                  <c:v>0.76782677202706473</c:v>
                </c:pt>
                <c:pt idx="61">
                  <c:v>2.2788885200103088</c:v>
                </c:pt>
                <c:pt idx="62">
                  <c:v>1.6701195406979352</c:v>
                </c:pt>
                <c:pt idx="63">
                  <c:v>1.3340995455276572</c:v>
                </c:pt>
                <c:pt idx="64">
                  <c:v>1.5814550285508064</c:v>
                </c:pt>
                <c:pt idx="65">
                  <c:v>1.079215000243128</c:v>
                </c:pt>
                <c:pt idx="66">
                  <c:v>0.39600000000000002</c:v>
                </c:pt>
                <c:pt idx="67">
                  <c:v>0</c:v>
                </c:pt>
                <c:pt idx="68">
                  <c:v>0.01</c:v>
                </c:pt>
                <c:pt idx="69">
                  <c:v>0.99</c:v>
                </c:pt>
                <c:pt idx="70">
                  <c:v>0</c:v>
                </c:pt>
                <c:pt idx="71">
                  <c:v>0.73199999999999998</c:v>
                </c:pt>
                <c:pt idx="72">
                  <c:v>0.97952442728163736</c:v>
                </c:pt>
                <c:pt idx="73">
                  <c:v>1.7005358587541872</c:v>
                </c:pt>
                <c:pt idx="74">
                  <c:v>1.0646830326747321</c:v>
                </c:pt>
                <c:pt idx="75">
                  <c:v>1.4535131451450622</c:v>
                </c:pt>
                <c:pt idx="76">
                  <c:v>1.0026210017181878</c:v>
                </c:pt>
                <c:pt idx="77">
                  <c:v>1.2857687973819429</c:v>
                </c:pt>
                <c:pt idx="78">
                  <c:v>1.3556373007169564</c:v>
                </c:pt>
                <c:pt idx="79">
                  <c:v>0.47419688465372267</c:v>
                </c:pt>
                <c:pt idx="80">
                  <c:v>1.2948568332338672</c:v>
                </c:pt>
                <c:pt idx="81">
                  <c:v>0.65461729023407489</c:v>
                </c:pt>
                <c:pt idx="82">
                  <c:v>0.37199143280940783</c:v>
                </c:pt>
                <c:pt idx="83">
                  <c:v>1.6604111408856568</c:v>
                </c:pt>
                <c:pt idx="84">
                  <c:v>0.19189346710316177</c:v>
                </c:pt>
                <c:pt idx="85">
                  <c:v>0.87365797038101756</c:v>
                </c:pt>
                <c:pt idx="86">
                  <c:v>1.7449658817291749</c:v>
                </c:pt>
                <c:pt idx="87">
                  <c:v>0.98215099575493903</c:v>
                </c:pt>
                <c:pt idx="88">
                  <c:v>0.75623731082800694</c:v>
                </c:pt>
                <c:pt idx="89">
                  <c:v>2.9981266829922575</c:v>
                </c:pt>
                <c:pt idx="90">
                  <c:v>4.3994084153738067</c:v>
                </c:pt>
                <c:pt idx="91">
                  <c:v>1.0316349967318377</c:v>
                </c:pt>
                <c:pt idx="92">
                  <c:v>2.3247379793243841</c:v>
                </c:pt>
                <c:pt idx="93">
                  <c:v>0.75296526158782251</c:v>
                </c:pt>
                <c:pt idx="94">
                  <c:v>1.6701747514585559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CE-441B-896E-F41CF7677F19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0.7059407984357986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2CE-441B-896E-F41CF7677F19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0.72842719624586127</c:v>
              </c:pt>
              <c:pt idx="1">
                <c:v>1.8491240680273886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2CE-441B-896E-F41CF7677F19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 mot TOC 19.01.'!xdata1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'9PFAS mot TOC 19.01.'!ydata2</c:f>
              <c:numCache>
                <c:formatCode>General</c:formatCode>
                <c:ptCount val="70"/>
                <c:pt idx="0">
                  <c:v>0.36463312310740109</c:v>
                </c:pt>
                <c:pt idx="1">
                  <c:v>0.39558234778927853</c:v>
                </c:pt>
                <c:pt idx="2">
                  <c:v>0.42628370200178256</c:v>
                </c:pt>
                <c:pt idx="3">
                  <c:v>0.45670363064397185</c:v>
                </c:pt>
                <c:pt idx="4">
                  <c:v>0.4868030887656386</c:v>
                </c:pt>
                <c:pt idx="5">
                  <c:v>0.51653661834279929</c:v>
                </c:pt>
                <c:pt idx="6">
                  <c:v>0.54585132382145263</c:v>
                </c:pt>
                <c:pt idx="7">
                  <c:v>0.57468577950642241</c:v>
                </c:pt>
                <c:pt idx="8">
                  <c:v>0.60296893787468042</c:v>
                </c:pt>
                <c:pt idx="9">
                  <c:v>0.63061916250675687</c:v>
                </c:pt>
                <c:pt idx="10">
                  <c:v>0.65754358596226303</c:v>
                </c:pt>
                <c:pt idx="11">
                  <c:v>0.68363808961968209</c:v>
                </c:pt>
                <c:pt idx="12">
                  <c:v>0.70878830489469202</c:v>
                </c:pt>
                <c:pt idx="13">
                  <c:v>0.7328721071184644</c:v>
                </c:pt>
                <c:pt idx="14">
                  <c:v>0.75576404962111066</c:v>
                </c:pt>
                <c:pt idx="15">
                  <c:v>0.77734197993136267</c:v>
                </c:pt>
                <c:pt idx="16">
                  <c:v>0.7974956244014314</c:v>
                </c:pt>
                <c:pt idx="17">
                  <c:v>0.81613624899801041</c:v>
                </c:pt>
                <c:pt idx="18">
                  <c:v>0.83320580154280677</c:v>
                </c:pt>
                <c:pt idx="19">
                  <c:v>0.84868357109647197</c:v>
                </c:pt>
                <c:pt idx="20">
                  <c:v>0.86258869569569296</c:v>
                </c:pt>
                <c:pt idx="21">
                  <c:v>0.87497784262035783</c:v>
                </c:pt>
                <c:pt idx="22">
                  <c:v>0.88593868721934388</c:v>
                </c:pt>
                <c:pt idx="23">
                  <c:v>0.89558083157252244</c:v>
                </c:pt>
                <c:pt idx="24">
                  <c:v>0.90402612977854258</c:v>
                </c:pt>
                <c:pt idx="25">
                  <c:v>0.91140003834169225</c:v>
                </c:pt>
                <c:pt idx="26">
                  <c:v>0.91782491345532236</c:v>
                </c:pt>
                <c:pt idx="27">
                  <c:v>0.92341549235775289</c:v>
                </c:pt>
                <c:pt idx="28">
                  <c:v>0.92827632998374698</c:v>
                </c:pt>
                <c:pt idx="29">
                  <c:v>0.9325007474944087</c:v>
                </c:pt>
                <c:pt idx="30">
                  <c:v>0.93617081998990848</c:v>
                </c:pt>
                <c:pt idx="31">
                  <c:v>0.93935800020581661</c:v>
                </c:pt>
                <c:pt idx="32">
                  <c:v>0.9421240770418664</c:v>
                </c:pt>
                <c:pt idx="33">
                  <c:v>0.94452226508113624</c:v>
                </c:pt>
                <c:pt idx="34">
                  <c:v>0.94659829878278146</c:v>
                </c:pt>
                <c:pt idx="35">
                  <c:v>0.9483914604775916</c:v>
                </c:pt>
                <c:pt idx="36">
                  <c:v>0.94993550795013393</c:v>
                </c:pt>
                <c:pt idx="37">
                  <c:v>0.95125949002329735</c:v>
                </c:pt>
                <c:pt idx="38">
                  <c:v>0.9523884515589478</c:v>
                </c:pt>
                <c:pt idx="39">
                  <c:v>0.95334403605938101</c:v>
                </c:pt>
                <c:pt idx="40">
                  <c:v>0.95414499700809818</c:v>
                </c:pt>
                <c:pt idx="41">
                  <c:v>0.95480762982745881</c:v>
                </c:pt>
                <c:pt idx="42">
                  <c:v>0.95534613587151607</c:v>
                </c:pt>
                <c:pt idx="43">
                  <c:v>0.95577292883378318</c:v>
                </c:pt>
                <c:pt idx="44">
                  <c:v>0.95609889269287018</c:v>
                </c:pt>
                <c:pt idx="45">
                  <c:v>0.95633359904368787</c:v>
                </c:pt>
                <c:pt idx="46">
                  <c:v>0.95648549047036968</c:v>
                </c:pt>
                <c:pt idx="47">
                  <c:v>0.95656203555414632</c:v>
                </c:pt>
                <c:pt idx="48">
                  <c:v>0.95656986018795187</c:v>
                </c:pt>
                <c:pt idx="49">
                  <c:v>0.95651485908531175</c:v>
                </c:pt>
                <c:pt idx="50">
                  <c:v>0.95640229071175431</c:v>
                </c:pt>
                <c:pt idx="51">
                  <c:v>0.95623685831715299</c:v>
                </c:pt>
                <c:pt idx="52">
                  <c:v>0.95602277929130297</c:v>
                </c:pt>
                <c:pt idx="53">
                  <c:v>0.95576384468788411</c:v>
                </c:pt>
                <c:pt idx="54">
                  <c:v>0.95546347045068725</c:v>
                </c:pt>
                <c:pt idx="55">
                  <c:v>0.95512474161924155</c:v>
                </c:pt>
                <c:pt idx="56">
                  <c:v>0.95475045057921415</c:v>
                </c:pt>
                <c:pt idx="57">
                  <c:v>0.95434313024814854</c:v>
                </c:pt>
                <c:pt idx="58">
                  <c:v>0.95390508294266407</c:v>
                </c:pt>
                <c:pt idx="59">
                  <c:v>0.95343840555368442</c:v>
                </c:pt>
                <c:pt idx="60">
                  <c:v>0.95294501155713984</c:v>
                </c:pt>
                <c:pt idx="61">
                  <c:v>0.9524266503052552</c:v>
                </c:pt>
                <c:pt idx="62">
                  <c:v>0.95188492397497559</c:v>
                </c:pt>
                <c:pt idx="63">
                  <c:v>0.95132130249289326</c:v>
                </c:pt>
                <c:pt idx="64">
                  <c:v>0.95073713670820814</c:v>
                </c:pt>
                <c:pt idx="65">
                  <c:v>0.95013367004515514</c:v>
                </c:pt>
                <c:pt idx="66">
                  <c:v>0.94951204883265183</c:v>
                </c:pt>
                <c:pt idx="67">
                  <c:v>0.94887333148053543</c:v>
                </c:pt>
                <c:pt idx="68">
                  <c:v>0.94821849664780833</c:v>
                </c:pt>
                <c:pt idx="69">
                  <c:v>0.9475484505280346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CE-441B-896E-F41CF7677F19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'9PFAS mot TOC 19.01.'!xdata3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'9PFAS mot TOC 19.01.'!ydata4</c:f>
              <c:numCache>
                <c:formatCode>General</c:formatCode>
                <c:ptCount val="70"/>
                <c:pt idx="0">
                  <c:v>1.0922212693843216</c:v>
                </c:pt>
                <c:pt idx="1">
                  <c:v>1.0937560120081997</c:v>
                </c:pt>
                <c:pt idx="2">
                  <c:v>1.0955386251014514</c:v>
                </c:pt>
                <c:pt idx="3">
                  <c:v>1.0976026637650176</c:v>
                </c:pt>
                <c:pt idx="4">
                  <c:v>1.0999871729491062</c:v>
                </c:pt>
                <c:pt idx="5">
                  <c:v>1.1027376106777012</c:v>
                </c:pt>
                <c:pt idx="6">
                  <c:v>1.1059068725048034</c:v>
                </c:pt>
                <c:pt idx="7">
                  <c:v>1.1095563841255891</c:v>
                </c:pt>
                <c:pt idx="8">
                  <c:v>1.1137571930630865</c:v>
                </c:pt>
                <c:pt idx="9">
                  <c:v>1.1185909357367654</c:v>
                </c:pt>
                <c:pt idx="10">
                  <c:v>1.1241504795870148</c:v>
                </c:pt>
                <c:pt idx="11">
                  <c:v>1.1305399432353513</c:v>
                </c:pt>
                <c:pt idx="12">
                  <c:v>1.1378736952660971</c:v>
                </c:pt>
                <c:pt idx="13">
                  <c:v>1.14627386034808</c:v>
                </c:pt>
                <c:pt idx="14">
                  <c:v>1.1558658851511894</c:v>
                </c:pt>
                <c:pt idx="15">
                  <c:v>1.166771922146693</c:v>
                </c:pt>
                <c:pt idx="16">
                  <c:v>1.1791022449823796</c:v>
                </c:pt>
                <c:pt idx="17">
                  <c:v>1.1929455876915562</c:v>
                </c:pt>
                <c:pt idx="18">
                  <c:v>1.2083600024525154</c:v>
                </c:pt>
                <c:pt idx="19">
                  <c:v>1.2253662002046057</c:v>
                </c:pt>
                <c:pt idx="20">
                  <c:v>1.2439450429111403</c:v>
                </c:pt>
                <c:pt idx="21">
                  <c:v>1.2640398632922309</c:v>
                </c:pt>
                <c:pt idx="22">
                  <c:v>1.2855629859990003</c:v>
                </c:pt>
                <c:pt idx="23">
                  <c:v>1.3084048089515774</c:v>
                </c:pt>
                <c:pt idx="24">
                  <c:v>1.3324434780513128</c:v>
                </c:pt>
                <c:pt idx="25">
                  <c:v>1.3575535367939187</c:v>
                </c:pt>
                <c:pt idx="26">
                  <c:v>1.383612628986044</c:v>
                </c:pt>
                <c:pt idx="27">
                  <c:v>1.4105060173893691</c:v>
                </c:pt>
                <c:pt idx="28">
                  <c:v>1.4381291470691306</c:v>
                </c:pt>
                <c:pt idx="29">
                  <c:v>1.4663886968642244</c:v>
                </c:pt>
                <c:pt idx="30">
                  <c:v>1.49520259167448</c:v>
                </c:pt>
                <c:pt idx="31">
                  <c:v>1.5244993787643275</c:v>
                </c:pt>
                <c:pt idx="32">
                  <c:v>1.5542172692340332</c:v>
                </c:pt>
                <c:pt idx="33">
                  <c:v>1.5843030485005185</c:v>
                </c:pt>
                <c:pt idx="34">
                  <c:v>1.6147109821046293</c:v>
                </c:pt>
                <c:pt idx="35">
                  <c:v>1.6454017877155742</c:v>
                </c:pt>
                <c:pt idx="36">
                  <c:v>1.6763417075487874</c:v>
                </c:pt>
                <c:pt idx="37">
                  <c:v>1.70750169278138</c:v>
                </c:pt>
                <c:pt idx="38">
                  <c:v>1.7388566985514851</c:v>
                </c:pt>
                <c:pt idx="39">
                  <c:v>1.7703850813568074</c:v>
                </c:pt>
                <c:pt idx="40">
                  <c:v>1.8020680877138453</c:v>
                </c:pt>
                <c:pt idx="41">
                  <c:v>1.8338894222002402</c:v>
                </c:pt>
                <c:pt idx="42">
                  <c:v>1.8658348834619385</c:v>
                </c:pt>
                <c:pt idx="43">
                  <c:v>1.8978920578054268</c:v>
                </c:pt>
                <c:pt idx="44">
                  <c:v>1.9300500612520954</c:v>
                </c:pt>
                <c:pt idx="45">
                  <c:v>1.9622993222070333</c:v>
                </c:pt>
                <c:pt idx="46">
                  <c:v>1.994631398086107</c:v>
                </c:pt>
                <c:pt idx="47">
                  <c:v>2.0270388203080865</c:v>
                </c:pt>
                <c:pt idx="48">
                  <c:v>2.0595149629800362</c:v>
                </c:pt>
                <c:pt idx="49">
                  <c:v>2.0920539313884317</c:v>
                </c:pt>
                <c:pt idx="50">
                  <c:v>2.1246504670677444</c:v>
                </c:pt>
                <c:pt idx="51">
                  <c:v>2.1572998667681014</c:v>
                </c:pt>
                <c:pt idx="52">
                  <c:v>2.1899979130997069</c:v>
                </c:pt>
                <c:pt idx="53">
                  <c:v>2.2227408150088812</c:v>
                </c:pt>
                <c:pt idx="54">
                  <c:v>2.2555251565518337</c:v>
                </c:pt>
                <c:pt idx="55">
                  <c:v>2.2883478526890348</c:v>
                </c:pt>
                <c:pt idx="56">
                  <c:v>2.3212061110348183</c:v>
                </c:pt>
                <c:pt idx="57">
                  <c:v>2.3540973986716396</c:v>
                </c:pt>
                <c:pt idx="58">
                  <c:v>2.387019413282879</c:v>
                </c:pt>
                <c:pt idx="59">
                  <c:v>2.419970057977614</c:v>
                </c:pt>
                <c:pt idx="60">
                  <c:v>2.4529474192799143</c:v>
                </c:pt>
                <c:pt idx="61">
                  <c:v>2.4859497478375543</c:v>
                </c:pt>
                <c:pt idx="62">
                  <c:v>2.5189754414735894</c:v>
                </c:pt>
                <c:pt idx="63">
                  <c:v>2.5520230302614273</c:v>
                </c:pt>
                <c:pt idx="64">
                  <c:v>2.5850911633518683</c:v>
                </c:pt>
                <c:pt idx="65">
                  <c:v>2.6181785973206764</c:v>
                </c:pt>
                <c:pt idx="66">
                  <c:v>2.6512841858389349</c:v>
                </c:pt>
                <c:pt idx="67">
                  <c:v>2.6844068704968072</c:v>
                </c:pt>
                <c:pt idx="68">
                  <c:v>2.7175456726352896</c:v>
                </c:pt>
                <c:pt idx="69">
                  <c:v>2.7506996860608188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CE-441B-896E-F41CF7677F19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TOC 19.01.'!xdata5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'9PFAS mot TOC 19.01.'!ydata6</c:f>
              <c:numCache>
                <c:formatCode>General</c:formatCode>
                <c:ptCount val="100"/>
                <c:pt idx="0">
                  <c:v>-1.1356881008811204</c:v>
                </c:pt>
                <c:pt idx="1">
                  <c:v>-1.1223899158371469</c:v>
                </c:pt>
                <c:pt idx="2">
                  <c:v>-1.1091677640619713</c:v>
                </c:pt>
                <c:pt idx="3">
                  <c:v>-1.0960218790033796</c:v>
                </c:pt>
                <c:pt idx="4">
                  <c:v>-1.0829524856480286</c:v>
                </c:pt>
                <c:pt idx="5">
                  <c:v>-1.0699598003871718</c:v>
                </c:pt>
                <c:pt idx="6">
                  <c:v>-1.0570440308866709</c:v>
                </c:pt>
                <c:pt idx="7">
                  <c:v>-1.0442053759614636</c:v>
                </c:pt>
                <c:pt idx="8">
                  <c:v>-1.031444025454662</c:v>
                </c:pt>
                <c:pt idx="9">
                  <c:v>-1.0187601601214453</c:v>
                </c:pt>
                <c:pt idx="10">
                  <c:v>-1.0061539515179159</c:v>
                </c:pt>
                <c:pt idx="11">
                  <c:v>-0.99362556189506801</c:v>
                </c:pt>
                <c:pt idx="12">
                  <c:v>-0.98117514409802287</c:v>
                </c:pt>
                <c:pt idx="13">
                  <c:v>-0.96880284147067219</c:v>
                </c:pt>
                <c:pt idx="14">
                  <c:v>-0.95650878776586723</c:v>
                </c:pt>
                <c:pt idx="15">
                  <c:v>-0.94429310706128766</c:v>
                </c:pt>
                <c:pt idx="16">
                  <c:v>-0.93215591368110062</c:v>
                </c:pt>
                <c:pt idx="17">
                  <c:v>-0.92009731212354029</c:v>
                </c:pt>
                <c:pt idx="18">
                  <c:v>-0.90811739699449934</c:v>
                </c:pt>
                <c:pt idx="19">
                  <c:v>-0.89621625294724083</c:v>
                </c:pt>
                <c:pt idx="20">
                  <c:v>-0.88439395462831216</c:v>
                </c:pt>
                <c:pt idx="21">
                  <c:v>-0.87265056662974805</c:v>
                </c:pt>
                <c:pt idx="22">
                  <c:v>-0.86098614344762847</c:v>
                </c:pt>
                <c:pt idx="23">
                  <c:v>-0.84940072944705414</c:v>
                </c:pt>
                <c:pt idx="24">
                  <c:v>-0.83789435883359675</c:v>
                </c:pt>
                <c:pt idx="25">
                  <c:v>-0.82646705563126011</c:v>
                </c:pt>
                <c:pt idx="26">
                  <c:v>-0.81511883366698878</c:v>
                </c:pt>
                <c:pt idx="27">
                  <c:v>-0.80384969656174832</c:v>
                </c:pt>
                <c:pt idx="28">
                  <c:v>-0.79265963772818848</c:v>
                </c:pt>
                <c:pt idx="29">
                  <c:v>-0.78154864037489458</c:v>
                </c:pt>
                <c:pt idx="30">
                  <c:v>-0.77051667751721786</c:v>
                </c:pt>
                <c:pt idx="31">
                  <c:v>-0.75956371199467232</c:v>
                </c:pt>
                <c:pt idx="32">
                  <c:v>-0.74868969649486972</c:v>
                </c:pt>
                <c:pt idx="33">
                  <c:v>-0.73789457358395616</c:v>
                </c:pt>
                <c:pt idx="34">
                  <c:v>-0.72717827574350657</c:v>
                </c:pt>
                <c:pt idx="35">
                  <c:v>-0.71654072541382097</c:v>
                </c:pt>
                <c:pt idx="36">
                  <c:v>-0.70598183504355694</c:v>
                </c:pt>
                <c:pt idx="37">
                  <c:v>-0.6955015071456252</c:v>
                </c:pt>
                <c:pt idx="38">
                  <c:v>-0.68509963435926813</c:v>
                </c:pt>
                <c:pt idx="39">
                  <c:v>-0.67477609951822393</c:v>
                </c:pt>
                <c:pt idx="40">
                  <c:v>-0.66453077572488062</c:v>
                </c:pt>
                <c:pt idx="41">
                  <c:v>-0.65436352643030915</c:v>
                </c:pt>
                <c:pt idx="42">
                  <c:v>-0.64427420552006054</c:v>
                </c:pt>
                <c:pt idx="43">
                  <c:v>-0.63426265740560162</c:v>
                </c:pt>
                <c:pt idx="44">
                  <c:v>-0.62432871712125659</c:v>
                </c:pt>
                <c:pt idx="45">
                  <c:v>-0.61447221042651767</c:v>
                </c:pt>
                <c:pt idx="46">
                  <c:v>-0.60469295391357858</c:v>
                </c:pt>
                <c:pt idx="47">
                  <c:v>-0.59499075511993627</c:v>
                </c:pt>
                <c:pt idx="48">
                  <c:v>-0.5853654126459098</c:v>
                </c:pt>
                <c:pt idx="49">
                  <c:v>-0.57581671627690323</c:v>
                </c:pt>
                <c:pt idx="50">
                  <c:v>-0.56634444711025145</c:v>
                </c:pt>
                <c:pt idx="51">
                  <c:v>-0.55694837768647387</c:v>
                </c:pt>
                <c:pt idx="52">
                  <c:v>-0.54762827212475584</c:v>
                </c:pt>
                <c:pt idx="53">
                  <c:v>-0.53838388626247635</c:v>
                </c:pt>
                <c:pt idx="54">
                  <c:v>-0.52921496779860044</c:v>
                </c:pt>
                <c:pt idx="55">
                  <c:v>-0.52012125644074247</c:v>
                </c:pt>
                <c:pt idx="56">
                  <c:v>-0.51110248405571546</c:v>
                </c:pt>
                <c:pt idx="57">
                  <c:v>-0.50215837482336489</c:v>
                </c:pt>
                <c:pt idx="58">
                  <c:v>-0.4932886453934997</c:v>
                </c:pt>
                <c:pt idx="59">
                  <c:v>-0.48449300504571946</c:v>
                </c:pt>
                <c:pt idx="60">
                  <c:v>-0.47577115585194285</c:v>
                </c:pt>
                <c:pt idx="61">
                  <c:v>-0.46712279284143521</c:v>
                </c:pt>
                <c:pt idx="62">
                  <c:v>-0.45854760416814133</c:v>
                </c:pt>
                <c:pt idx="63">
                  <c:v>-0.45004527128012173</c:v>
                </c:pt>
                <c:pt idx="64">
                  <c:v>-0.44161546909089844</c:v>
                </c:pt>
                <c:pt idx="65">
                  <c:v>-0.43325786615250905</c:v>
                </c:pt>
                <c:pt idx="66">
                  <c:v>-0.42497212483007685</c:v>
                </c:pt>
                <c:pt idx="67">
                  <c:v>-0.41675790147770542</c:v>
                </c:pt>
                <c:pt idx="68">
                  <c:v>-0.40861484661549952</c:v>
                </c:pt>
                <c:pt idx="69">
                  <c:v>-0.40054260510752804</c:v>
                </c:pt>
                <c:pt idx="70">
                  <c:v>-0.3925408163405415</c:v>
                </c:pt>
                <c:pt idx="71">
                  <c:v>-0.38460911440325907</c:v>
                </c:pt>
                <c:pt idx="72">
                  <c:v>-0.37674712826604573</c:v>
                </c:pt>
                <c:pt idx="73">
                  <c:v>-0.36895448196080016</c:v>
                </c:pt>
                <c:pt idx="74">
                  <c:v>-0.36123079476088393</c:v>
                </c:pt>
                <c:pt idx="75">
                  <c:v>-0.35357568136091633</c:v>
                </c:pt>
                <c:pt idx="76">
                  <c:v>-0.34598875205627655</c:v>
                </c:pt>
                <c:pt idx="77">
                  <c:v>-0.33846961292214695</c:v>
                </c:pt>
                <c:pt idx="78">
                  <c:v>-0.33101786599194361</c:v>
                </c:pt>
                <c:pt idx="79">
                  <c:v>-0.32363310943497714</c:v>
                </c:pt>
                <c:pt idx="80">
                  <c:v>-0.31631493773320729</c:v>
                </c:pt>
                <c:pt idx="81">
                  <c:v>-0.30906294185693661</c:v>
                </c:pt>
                <c:pt idx="82">
                  <c:v>-0.30187670943931599</c:v>
                </c:pt>
                <c:pt idx="83">
                  <c:v>-0.2947558249495239</c:v>
                </c:pt>
                <c:pt idx="84">
                  <c:v>-0.28769986986449569</c:v>
                </c:pt>
                <c:pt idx="85">
                  <c:v>-0.2807084228390837</c:v>
                </c:pt>
                <c:pt idx="86">
                  <c:v>-0.27378105987452406</c:v>
                </c:pt>
                <c:pt idx="87">
                  <c:v>-0.26691735448510978</c:v>
                </c:pt>
                <c:pt idx="88">
                  <c:v>-0.26011687786295878</c:v>
                </c:pt>
                <c:pt idx="89">
                  <c:v>-0.25337919904077721</c:v>
                </c:pt>
                <c:pt idx="90">
                  <c:v>-0.24670388505252849</c:v>
                </c:pt>
                <c:pt idx="91">
                  <c:v>-0.24009050109191121</c:v>
                </c:pt>
                <c:pt idx="92">
                  <c:v>-0.2335386106685724</c:v>
                </c:pt>
                <c:pt idx="93">
                  <c:v>-0.22704777576196822</c:v>
                </c:pt>
                <c:pt idx="94">
                  <c:v>-0.22061755697280638</c:v>
                </c:pt>
                <c:pt idx="95">
                  <c:v>-0.21424751367200079</c:v>
                </c:pt>
                <c:pt idx="96">
                  <c:v>-0.20793720414707018</c:v>
                </c:pt>
                <c:pt idx="97">
                  <c:v>-0.20168618574593689</c:v>
                </c:pt>
                <c:pt idx="98">
                  <c:v>-0.19549401501805885</c:v>
                </c:pt>
                <c:pt idx="99">
                  <c:v>-0.18936024785285444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CE-441B-896E-F41CF7677F19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TOC 19.01.'!xdata7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'9PFAS mot TOC 19.01.'!ydata8</c:f>
              <c:numCache>
                <c:formatCode>General</c:formatCode>
                <c:ptCount val="100"/>
                <c:pt idx="0">
                  <c:v>2.5925424933728429</c:v>
                </c:pt>
                <c:pt idx="1">
                  <c:v>2.6018846491848091</c:v>
                </c:pt>
                <c:pt idx="2">
                  <c:v>2.6113028382655732</c:v>
                </c:pt>
                <c:pt idx="3">
                  <c:v>2.6207972940629212</c:v>
                </c:pt>
                <c:pt idx="4">
                  <c:v>2.6303682415635103</c:v>
                </c:pt>
                <c:pt idx="5">
                  <c:v>2.6400158971585928</c:v>
                </c:pt>
                <c:pt idx="6">
                  <c:v>2.6497404685140316</c:v>
                </c:pt>
                <c:pt idx="7">
                  <c:v>2.6595421544447642</c:v>
                </c:pt>
                <c:pt idx="8">
                  <c:v>2.6694211447939025</c:v>
                </c:pt>
                <c:pt idx="9">
                  <c:v>2.6793776203166253</c:v>
                </c:pt>
                <c:pt idx="10">
                  <c:v>2.6894117525690353</c:v>
                </c:pt>
                <c:pt idx="11">
                  <c:v>2.6995237038021274</c:v>
                </c:pt>
                <c:pt idx="12">
                  <c:v>2.709713626861022</c:v>
                </c:pt>
                <c:pt idx="13">
                  <c:v>2.7199816650896107</c:v>
                </c:pt>
                <c:pt idx="14">
                  <c:v>2.7303279522407458</c:v>
                </c:pt>
                <c:pt idx="15">
                  <c:v>2.7407526123921055</c:v>
                </c:pt>
                <c:pt idx="16">
                  <c:v>2.7512557598678589</c:v>
                </c:pt>
                <c:pt idx="17">
                  <c:v>2.761837499166238</c:v>
                </c:pt>
                <c:pt idx="18">
                  <c:v>2.7724979248931367</c:v>
                </c:pt>
                <c:pt idx="19">
                  <c:v>2.7832371217018177</c:v>
                </c:pt>
                <c:pt idx="20">
                  <c:v>2.7940551642388289</c:v>
                </c:pt>
                <c:pt idx="21">
                  <c:v>2.8049521170962044</c:v>
                </c:pt>
                <c:pt idx="22">
                  <c:v>2.8159280347700246</c:v>
                </c:pt>
                <c:pt idx="23">
                  <c:v>2.8269829616253901</c:v>
                </c:pt>
                <c:pt idx="24">
                  <c:v>2.8381169318678721</c:v>
                </c:pt>
                <c:pt idx="25">
                  <c:v>2.8493299695214751</c:v>
                </c:pt>
                <c:pt idx="26">
                  <c:v>2.8606220884131437</c:v>
                </c:pt>
                <c:pt idx="27">
                  <c:v>2.8719932921638427</c:v>
                </c:pt>
                <c:pt idx="28">
                  <c:v>2.8834435741862228</c:v>
                </c:pt>
                <c:pt idx="29">
                  <c:v>2.8949729176888681</c:v>
                </c:pt>
                <c:pt idx="30">
                  <c:v>2.9065812956871317</c:v>
                </c:pt>
                <c:pt idx="31">
                  <c:v>2.9182686710205257</c:v>
                </c:pt>
                <c:pt idx="32">
                  <c:v>2.930034996376663</c:v>
                </c:pt>
                <c:pt idx="33">
                  <c:v>2.9418802143216887</c:v>
                </c:pt>
                <c:pt idx="34">
                  <c:v>2.953804257337179</c:v>
                </c:pt>
                <c:pt idx="35">
                  <c:v>2.9658070478634331</c:v>
                </c:pt>
                <c:pt idx="36">
                  <c:v>2.9778884983491087</c:v>
                </c:pt>
                <c:pt idx="37">
                  <c:v>2.9900485113071165</c:v>
                </c:pt>
                <c:pt idx="38">
                  <c:v>3.0022869793766995</c:v>
                </c:pt>
                <c:pt idx="39">
                  <c:v>3.014603785391595</c:v>
                </c:pt>
                <c:pt idx="40">
                  <c:v>3.026998802454191</c:v>
                </c:pt>
                <c:pt idx="41">
                  <c:v>3.0394718940155592</c:v>
                </c:pt>
                <c:pt idx="42">
                  <c:v>3.0520229139612507</c:v>
                </c:pt>
                <c:pt idx="43">
                  <c:v>3.0646517067027315</c:v>
                </c:pt>
                <c:pt idx="44">
                  <c:v>3.0773581072743257</c:v>
                </c:pt>
                <c:pt idx="45">
                  <c:v>3.0901419414355269</c:v>
                </c:pt>
                <c:pt idx="46">
                  <c:v>3.103003025778527</c:v>
                </c:pt>
                <c:pt idx="47">
                  <c:v>3.1159411678408251</c:v>
                </c:pt>
                <c:pt idx="48">
                  <c:v>3.1289561662227379</c:v>
                </c:pt>
                <c:pt idx="49">
                  <c:v>3.1420478107096708</c:v>
                </c:pt>
                <c:pt idx="50">
                  <c:v>3.1552158823989589</c:v>
                </c:pt>
                <c:pt idx="51">
                  <c:v>3.1684601538311212</c:v>
                </c:pt>
                <c:pt idx="52">
                  <c:v>3.1817803891253424</c:v>
                </c:pt>
                <c:pt idx="53">
                  <c:v>3.1951763441190026</c:v>
                </c:pt>
                <c:pt idx="54">
                  <c:v>3.2086477665110666</c:v>
                </c:pt>
                <c:pt idx="55">
                  <c:v>3.2221943960091486</c:v>
                </c:pt>
                <c:pt idx="56">
                  <c:v>3.2358159644800608</c:v>
                </c:pt>
                <c:pt idx="57">
                  <c:v>3.2495121961036499</c:v>
                </c:pt>
                <c:pt idx="58">
                  <c:v>3.2632828075297247</c:v>
                </c:pt>
                <c:pt idx="59">
                  <c:v>3.2771275080378843</c:v>
                </c:pt>
                <c:pt idx="60">
                  <c:v>3.2910459997000472</c:v>
                </c:pt>
                <c:pt idx="61">
                  <c:v>3.3050379775454788</c:v>
                </c:pt>
                <c:pt idx="62">
                  <c:v>3.3191031297281253</c:v>
                </c:pt>
                <c:pt idx="63">
                  <c:v>3.3332411376960454</c:v>
                </c:pt>
                <c:pt idx="64">
                  <c:v>3.3474516763627618</c:v>
                </c:pt>
                <c:pt idx="65">
                  <c:v>3.3617344142803116</c:v>
                </c:pt>
                <c:pt idx="66">
                  <c:v>3.3760890138138193</c:v>
                </c:pt>
                <c:pt idx="67">
                  <c:v>3.3905151313173878</c:v>
                </c:pt>
                <c:pt idx="68">
                  <c:v>3.4050124173111218</c:v>
                </c:pt>
                <c:pt idx="69">
                  <c:v>3.4195805166590896</c:v>
                </c:pt>
                <c:pt idx="70">
                  <c:v>3.4342190687480425</c:v>
                </c:pt>
                <c:pt idx="71">
                  <c:v>3.4489277076667002</c:v>
                </c:pt>
                <c:pt idx="72">
                  <c:v>3.4637060623854268</c:v>
                </c:pt>
                <c:pt idx="73">
                  <c:v>3.4785537569361211</c:v>
                </c:pt>
                <c:pt idx="74">
                  <c:v>3.4934704105921446</c:v>
                </c:pt>
                <c:pt idx="75">
                  <c:v>3.5084556380481162</c:v>
                </c:pt>
                <c:pt idx="76">
                  <c:v>3.5235090495994164</c:v>
                </c:pt>
                <c:pt idx="77">
                  <c:v>3.5386302513212264</c:v>
                </c:pt>
                <c:pt idx="78">
                  <c:v>3.5538188452469628</c:v>
                </c:pt>
                <c:pt idx="79">
                  <c:v>3.5690744295459358</c:v>
                </c:pt>
                <c:pt idx="80">
                  <c:v>3.5843965987001059</c:v>
                </c:pt>
                <c:pt idx="81">
                  <c:v>3.5997849436797749</c:v>
                </c:pt>
                <c:pt idx="82">
                  <c:v>3.6152390521180937</c:v>
                </c:pt>
                <c:pt idx="83">
                  <c:v>3.6307585084842415</c:v>
                </c:pt>
                <c:pt idx="84">
                  <c:v>3.6463428942551532</c:v>
                </c:pt>
                <c:pt idx="85">
                  <c:v>3.6619917880856807</c:v>
                </c:pt>
                <c:pt idx="86">
                  <c:v>3.6777047659770608</c:v>
                </c:pt>
                <c:pt idx="87">
                  <c:v>3.6934814014435862</c:v>
                </c:pt>
                <c:pt idx="88">
                  <c:v>3.7093212656773749</c:v>
                </c:pt>
                <c:pt idx="89">
                  <c:v>3.7252239277111334</c:v>
                </c:pt>
                <c:pt idx="90">
                  <c:v>3.7411889545788242</c:v>
                </c:pt>
                <c:pt idx="91">
                  <c:v>3.7572159114741464</c:v>
                </c:pt>
                <c:pt idx="92">
                  <c:v>3.7733043619067472</c:v>
                </c:pt>
                <c:pt idx="93">
                  <c:v>3.789453867856083</c:v>
                </c:pt>
                <c:pt idx="94">
                  <c:v>3.805663989922861</c:v>
                </c:pt>
                <c:pt idx="95">
                  <c:v>3.8219342874779945</c:v>
                </c:pt>
                <c:pt idx="96">
                  <c:v>3.8382643188090038</c:v>
                </c:pt>
                <c:pt idx="97">
                  <c:v>3.8546536412638104</c:v>
                </c:pt>
                <c:pt idx="98">
                  <c:v>3.8711018113918714</c:v>
                </c:pt>
                <c:pt idx="99">
                  <c:v>3.8876083850826069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E-441B-896E-F41CF7677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08360"/>
        <c:axId val="576403320"/>
      </c:scatterChart>
      <c:valAx>
        <c:axId val="576408360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6403320"/>
        <c:crosses val="autoZero"/>
        <c:crossBetween val="midCat"/>
      </c:valAx>
      <c:valAx>
        <c:axId val="576403320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Sum 9 PFAS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64083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TOC 19.01.'!$D$104:$D$198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'9PFAS mot TOC 19.01.'!$H$104:$H$198</c:f>
              <c:numCache>
                <c:formatCode>0.000</c:formatCode>
                <c:ptCount val="95"/>
                <c:pt idx="0">
                  <c:v>-0.22117089257550718</c:v>
                </c:pt>
                <c:pt idx="1">
                  <c:v>-0.44025727565446088</c:v>
                </c:pt>
                <c:pt idx="2">
                  <c:v>-0.72482392643179083</c:v>
                </c:pt>
                <c:pt idx="3">
                  <c:v>-0.12799966329379139</c:v>
                </c:pt>
                <c:pt idx="4">
                  <c:v>-0.6886988592731268</c:v>
                </c:pt>
                <c:pt idx="5">
                  <c:v>-0.96146222717509122</c:v>
                </c:pt>
                <c:pt idx="6">
                  <c:v>0.76995375022163048</c:v>
                </c:pt>
                <c:pt idx="7">
                  <c:v>2.6404862271554554</c:v>
                </c:pt>
                <c:pt idx="8">
                  <c:v>2.6770942609525208</c:v>
                </c:pt>
                <c:pt idx="9">
                  <c:v>-0.48276970963008342</c:v>
                </c:pt>
                <c:pt idx="10">
                  <c:v>-0.8652507634038904</c:v>
                </c:pt>
                <c:pt idx="11">
                  <c:v>-0.89970359885420215</c:v>
                </c:pt>
                <c:pt idx="12">
                  <c:v>-0.88338177530474837</c:v>
                </c:pt>
                <c:pt idx="13">
                  <c:v>0.93605558368792485</c:v>
                </c:pt>
                <c:pt idx="14">
                  <c:v>0.25117002260748894</c:v>
                </c:pt>
                <c:pt idx="15">
                  <c:v>0.66521445655727063</c:v>
                </c:pt>
                <c:pt idx="16">
                  <c:v>-4.7082638575068729E-4</c:v>
                </c:pt>
                <c:pt idx="17">
                  <c:v>3.2783509224605427</c:v>
                </c:pt>
                <c:pt idx="18">
                  <c:v>-0.35646184613820386</c:v>
                </c:pt>
                <c:pt idx="19">
                  <c:v>-0.94732278429120287</c:v>
                </c:pt>
                <c:pt idx="20">
                  <c:v>-0.78350974312903754</c:v>
                </c:pt>
                <c:pt idx="21">
                  <c:v>-0.40759721689371553</c:v>
                </c:pt>
                <c:pt idx="22">
                  <c:v>1.4561442784639862</c:v>
                </c:pt>
                <c:pt idx="23">
                  <c:v>2.1592404218434966</c:v>
                </c:pt>
                <c:pt idx="24">
                  <c:v>-0.89262898334116936</c:v>
                </c:pt>
                <c:pt idx="25">
                  <c:v>-0.16954385126449445</c:v>
                </c:pt>
                <c:pt idx="26">
                  <c:v>0.35599975417551061</c:v>
                </c:pt>
                <c:pt idx="27">
                  <c:v>0.76593308799817661</c:v>
                </c:pt>
                <c:pt idx="28">
                  <c:v>-0.16627947218406103</c:v>
                </c:pt>
                <c:pt idx="29">
                  <c:v>-1.2052124245055953</c:v>
                </c:pt>
                <c:pt idx="30">
                  <c:v>-0.71533867369004422</c:v>
                </c:pt>
                <c:pt idx="31">
                  <c:v>-0.1898878110822422</c:v>
                </c:pt>
                <c:pt idx="32">
                  <c:v>-0.47362857684510301</c:v>
                </c:pt>
                <c:pt idx="33">
                  <c:v>1.9922065092007291</c:v>
                </c:pt>
                <c:pt idx="34">
                  <c:v>1.3973346003566891</c:v>
                </c:pt>
                <c:pt idx="35">
                  <c:v>-0.67446457250479896</c:v>
                </c:pt>
                <c:pt idx="36">
                  <c:v>-0.84768444850142577</c:v>
                </c:pt>
                <c:pt idx="37">
                  <c:v>-1.344105632581952</c:v>
                </c:pt>
                <c:pt idx="38">
                  <c:v>-1.3655848530377825</c:v>
                </c:pt>
                <c:pt idx="39">
                  <c:v>-0.82657301263532401</c:v>
                </c:pt>
                <c:pt idx="40">
                  <c:v>-0.23755580979416713</c:v>
                </c:pt>
                <c:pt idx="41">
                  <c:v>-0.81309388567282515</c:v>
                </c:pt>
                <c:pt idx="42">
                  <c:v>0.52166804782974785</c:v>
                </c:pt>
                <c:pt idx="43">
                  <c:v>-0.64218604347256025</c:v>
                </c:pt>
                <c:pt idx="44">
                  <c:v>-0.72188841052475772</c:v>
                </c:pt>
                <c:pt idx="45">
                  <c:v>-0.54471668846710619</c:v>
                </c:pt>
                <c:pt idx="46">
                  <c:v>-0.76178167852970657</c:v>
                </c:pt>
                <c:pt idx="47">
                  <c:v>-4.7501050324171401E-2</c:v>
                </c:pt>
                <c:pt idx="48">
                  <c:v>-0.74840050889019683</c:v>
                </c:pt>
                <c:pt idx="49">
                  <c:v>0.36178412721321485</c:v>
                </c:pt>
                <c:pt idx="50">
                  <c:v>-0.92884658602082737</c:v>
                </c:pt>
                <c:pt idx="51">
                  <c:v>-0.90145617801456168</c:v>
                </c:pt>
                <c:pt idx="52">
                  <c:v>-0.95949522470062343</c:v>
                </c:pt>
                <c:pt idx="53">
                  <c:v>-0.25391610678589871</c:v>
                </c:pt>
                <c:pt idx="54">
                  <c:v>-0.56783011666669048</c:v>
                </c:pt>
                <c:pt idx="55">
                  <c:v>-0.25028501382585161</c:v>
                </c:pt>
                <c:pt idx="56">
                  <c:v>7.8615322882166744E-2</c:v>
                </c:pt>
                <c:pt idx="57">
                  <c:v>-0.86858873688716953</c:v>
                </c:pt>
                <c:pt idx="58">
                  <c:v>-0.31875696770211021</c:v>
                </c:pt>
                <c:pt idx="59">
                  <c:v>0.92665387005097288</c:v>
                </c:pt>
                <c:pt idx="60">
                  <c:v>-8.975664891448995E-2</c:v>
                </c:pt>
                <c:pt idx="61">
                  <c:v>1.4840177430873547</c:v>
                </c:pt>
                <c:pt idx="62">
                  <c:v>0.60699802877853026</c:v>
                </c:pt>
                <c:pt idx="63">
                  <c:v>0.22462252008805372</c:v>
                </c:pt>
                <c:pt idx="64">
                  <c:v>0.4546175399762345</c:v>
                </c:pt>
                <c:pt idx="65">
                  <c:v>-0.15084072082220329</c:v>
                </c:pt>
                <c:pt idx="66">
                  <c:v>-0.51779199305479262</c:v>
                </c:pt>
                <c:pt idx="67">
                  <c:v>-0.95564722527016333</c:v>
                </c:pt>
                <c:pt idx="68">
                  <c:v>-0.97572428385542331</c:v>
                </c:pt>
                <c:pt idx="69">
                  <c:v>-3.1171933616408801E-2</c:v>
                </c:pt>
                <c:pt idx="70">
                  <c:v>-1.1258100141548353</c:v>
                </c:pt>
                <c:pt idx="71">
                  <c:v>-0.14433307543439172</c:v>
                </c:pt>
                <c:pt idx="72">
                  <c:v>0.15913146476527748</c:v>
                </c:pt>
                <c:pt idx="73">
                  <c:v>0.83011467882505885</c:v>
                </c:pt>
                <c:pt idx="74">
                  <c:v>0.19129715032215072</c:v>
                </c:pt>
                <c:pt idx="75">
                  <c:v>0.59177959452221696</c:v>
                </c:pt>
                <c:pt idx="76">
                  <c:v>0.13394274060131361</c:v>
                </c:pt>
                <c:pt idx="77">
                  <c:v>0.41557625641451679</c:v>
                </c:pt>
                <c:pt idx="78">
                  <c:v>0.4839235363019575</c:v>
                </c:pt>
                <c:pt idx="79">
                  <c:v>-0.74417798479709363</c:v>
                </c:pt>
                <c:pt idx="80">
                  <c:v>-0.30721948125705151</c:v>
                </c:pt>
                <c:pt idx="81">
                  <c:v>-1.0064913395017809</c:v>
                </c:pt>
                <c:pt idx="82">
                  <c:v>-0.68889431531042922</c:v>
                </c:pt>
                <c:pt idx="83">
                  <c:v>0.83680806311879508</c:v>
                </c:pt>
                <c:pt idx="84">
                  <c:v>-0.74663953513261305</c:v>
                </c:pt>
                <c:pt idx="85">
                  <c:v>-0.12659965616888882</c:v>
                </c:pt>
                <c:pt idx="86">
                  <c:v>0.93077533151951453</c:v>
                </c:pt>
                <c:pt idx="87">
                  <c:v>0.14052063092135822</c:v>
                </c:pt>
                <c:pt idx="88">
                  <c:v>-0.1176206708483533</c:v>
                </c:pt>
                <c:pt idx="89">
                  <c:v>1.9624152281968206</c:v>
                </c:pt>
                <c:pt idx="90">
                  <c:v>3.5115069937021843</c:v>
                </c:pt>
                <c:pt idx="91">
                  <c:v>-0.12710730745225718</c:v>
                </c:pt>
                <c:pt idx="92">
                  <c:v>0.61803253966449767</c:v>
                </c:pt>
                <c:pt idx="93">
                  <c:v>-0.39304837837069151</c:v>
                </c:pt>
                <c:pt idx="94">
                  <c:v>0.66700170638632716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09-4F94-A997-E7B6D0D63DF7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-0.44025727565446088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B09-4F94-A997-E7B6D0D63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536488"/>
        <c:axId val="1044138632"/>
      </c:scatterChart>
      <c:valAx>
        <c:axId val="401536488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44138632"/>
        <c:crosses val="autoZero"/>
        <c:crossBetween val="midCat"/>
      </c:valAx>
      <c:valAx>
        <c:axId val="1044138632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40153648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Sum 9 PFAS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TOC 19.01.'!$E$104:$E$198</c:f>
              <c:numCache>
                <c:formatCode>0.000</c:formatCode>
                <c:ptCount val="95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9.84731906614786E-3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  <c:pt idx="18">
                  <c:v>0.52811803701972304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0.48800000000000004</c:v>
                </c:pt>
                <c:pt idx="22">
                  <c:v>2.2497724667390795</c:v>
                </c:pt>
                <c:pt idx="23">
                  <c:v>2.9100004590258131</c:v>
                </c:pt>
                <c:pt idx="24">
                  <c:v>0</c:v>
                </c:pt>
                <c:pt idx="25">
                  <c:v>0.69372802201825678</c:v>
                </c:pt>
                <c:pt idx="26">
                  <c:v>1.1882095950007758</c:v>
                </c:pt>
                <c:pt idx="27">
                  <c:v>1.6900471451873833</c:v>
                </c:pt>
                <c:pt idx="28">
                  <c:v>0.89409464622260182</c:v>
                </c:pt>
                <c:pt idx="29">
                  <c:v>0.08</c:v>
                </c:pt>
                <c:pt idx="30">
                  <c:v>0.41173472218216878</c:v>
                </c:pt>
                <c:pt idx="31">
                  <c:v>1.0201218685566951</c:v>
                </c:pt>
                <c:pt idx="32">
                  <c:v>0.85680474418062658</c:v>
                </c:pt>
                <c:pt idx="33">
                  <c:v>2.9525634407422761</c:v>
                </c:pt>
                <c:pt idx="34">
                  <c:v>2.3639351627642977</c:v>
                </c:pt>
                <c:pt idx="35">
                  <c:v>0.71462722752659402</c:v>
                </c:pt>
                <c:pt idx="36">
                  <c:v>0.37</c:v>
                </c:pt>
                <c:pt idx="37">
                  <c:v>0.18</c:v>
                </c:pt>
                <c:pt idx="38">
                  <c:v>0</c:v>
                </c:pt>
                <c:pt idx="39">
                  <c:v>0.33424820881226058</c:v>
                </c:pt>
                <c:pt idx="40">
                  <c:v>0.88188073765182218</c:v>
                </c:pt>
                <c:pt idx="41">
                  <c:v>0.2077966748</c:v>
                </c:pt>
                <c:pt idx="42">
                  <c:v>1.735760820652519</c:v>
                </c:pt>
                <c:pt idx="43">
                  <c:v>0.54673472884611818</c:v>
                </c:pt>
                <c:pt idx="44">
                  <c:v>0.53566458120330851</c:v>
                </c:pt>
                <c:pt idx="45">
                  <c:v>0.41819262108947058</c:v>
                </c:pt>
                <c:pt idx="46">
                  <c:v>0.12486474049188434</c:v>
                </c:pt>
                <c:pt idx="47">
                  <c:v>0.85063188537679546</c:v>
                </c:pt>
                <c:pt idx="48">
                  <c:v>0.1512129710235097</c:v>
                </c:pt>
                <c:pt idx="49">
                  <c:v>1.298909537726241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0.62281388227794654</c:v>
                </c:pt>
                <c:pt idx="54">
                  <c:v>0.35055439154519635</c:v>
                </c:pt>
                <c:pt idx="55">
                  <c:v>0.65398261452499307</c:v>
                </c:pt>
                <c:pt idx="56">
                  <c:v>0.93126284630813316</c:v>
                </c:pt>
                <c:pt idx="57">
                  <c:v>0.13</c:v>
                </c:pt>
                <c:pt idx="58">
                  <c:v>0.79999999999999993</c:v>
                </c:pt>
                <c:pt idx="59">
                  <c:v>1.7789131808731202</c:v>
                </c:pt>
                <c:pt idx="60">
                  <c:v>0.76782677202706473</c:v>
                </c:pt>
                <c:pt idx="61">
                  <c:v>2.2788885200103088</c:v>
                </c:pt>
                <c:pt idx="62">
                  <c:v>1.6701195406979352</c:v>
                </c:pt>
                <c:pt idx="63">
                  <c:v>1.3340995455276572</c:v>
                </c:pt>
                <c:pt idx="64">
                  <c:v>1.5814550285508064</c:v>
                </c:pt>
                <c:pt idx="65">
                  <c:v>1.079215000243128</c:v>
                </c:pt>
                <c:pt idx="66">
                  <c:v>0.39600000000000002</c:v>
                </c:pt>
                <c:pt idx="67">
                  <c:v>0</c:v>
                </c:pt>
                <c:pt idx="68">
                  <c:v>0.01</c:v>
                </c:pt>
                <c:pt idx="69">
                  <c:v>0.99</c:v>
                </c:pt>
                <c:pt idx="70">
                  <c:v>0</c:v>
                </c:pt>
                <c:pt idx="71">
                  <c:v>0.73199999999999998</c:v>
                </c:pt>
                <c:pt idx="72">
                  <c:v>0.97952442728163736</c:v>
                </c:pt>
                <c:pt idx="73">
                  <c:v>1.7005358587541872</c:v>
                </c:pt>
                <c:pt idx="74">
                  <c:v>1.0646830326747321</c:v>
                </c:pt>
                <c:pt idx="75">
                  <c:v>1.4535131451450622</c:v>
                </c:pt>
                <c:pt idx="76">
                  <c:v>1.0026210017181878</c:v>
                </c:pt>
                <c:pt idx="77">
                  <c:v>1.2857687973819429</c:v>
                </c:pt>
                <c:pt idx="78">
                  <c:v>1.3556373007169564</c:v>
                </c:pt>
                <c:pt idx="79">
                  <c:v>0.47419688465372267</c:v>
                </c:pt>
                <c:pt idx="80">
                  <c:v>1.2948568332338672</c:v>
                </c:pt>
                <c:pt idx="81">
                  <c:v>0.65461729023407489</c:v>
                </c:pt>
                <c:pt idx="82">
                  <c:v>0.37199143280940783</c:v>
                </c:pt>
                <c:pt idx="83">
                  <c:v>1.6604111408856568</c:v>
                </c:pt>
                <c:pt idx="84">
                  <c:v>0.19189346710316177</c:v>
                </c:pt>
                <c:pt idx="85">
                  <c:v>0.87365797038101756</c:v>
                </c:pt>
                <c:pt idx="86">
                  <c:v>1.7449658817291749</c:v>
                </c:pt>
                <c:pt idx="87">
                  <c:v>0.98215099575493903</c:v>
                </c:pt>
                <c:pt idx="88">
                  <c:v>0.75623731082800694</c:v>
                </c:pt>
                <c:pt idx="89">
                  <c:v>2.9981266829922575</c:v>
                </c:pt>
                <c:pt idx="90">
                  <c:v>4.3994084153738067</c:v>
                </c:pt>
                <c:pt idx="91">
                  <c:v>1.0316349967318377</c:v>
                </c:pt>
                <c:pt idx="92">
                  <c:v>2.3247379793243841</c:v>
                </c:pt>
                <c:pt idx="93">
                  <c:v>0.75296526158782251</c:v>
                </c:pt>
                <c:pt idx="94">
                  <c:v>1.6701747514585559</c:v>
                </c:pt>
              </c:numCache>
            </c:numRef>
          </c:xVal>
          <c:yVal>
            <c:numRef>
              <c:f>'9PFAS mot TOC 19.01.'!$H$104:$H$198</c:f>
              <c:numCache>
                <c:formatCode>0.000</c:formatCode>
                <c:ptCount val="95"/>
                <c:pt idx="0">
                  <c:v>-0.22117089257550718</c:v>
                </c:pt>
                <c:pt idx="1">
                  <c:v>-0.44025727565446088</c:v>
                </c:pt>
                <c:pt idx="2">
                  <c:v>-0.72482392643179083</c:v>
                </c:pt>
                <c:pt idx="3">
                  <c:v>-0.12799966329379139</c:v>
                </c:pt>
                <c:pt idx="4">
                  <c:v>-0.6886988592731268</c:v>
                </c:pt>
                <c:pt idx="5">
                  <c:v>-0.96146222717509122</c:v>
                </c:pt>
                <c:pt idx="6">
                  <c:v>0.76995375022163048</c:v>
                </c:pt>
                <c:pt idx="7">
                  <c:v>2.6404862271554554</c:v>
                </c:pt>
                <c:pt idx="8">
                  <c:v>2.6770942609525208</c:v>
                </c:pt>
                <c:pt idx="9">
                  <c:v>-0.48276970963008342</c:v>
                </c:pt>
                <c:pt idx="10">
                  <c:v>-0.8652507634038904</c:v>
                </c:pt>
                <c:pt idx="11">
                  <c:v>-0.89970359885420215</c:v>
                </c:pt>
                <c:pt idx="12">
                  <c:v>-0.88338177530474837</c:v>
                </c:pt>
                <c:pt idx="13">
                  <c:v>0.93605558368792485</c:v>
                </c:pt>
                <c:pt idx="14">
                  <c:v>0.25117002260748894</c:v>
                </c:pt>
                <c:pt idx="15">
                  <c:v>0.66521445655727063</c:v>
                </c:pt>
                <c:pt idx="16">
                  <c:v>-4.7082638575068729E-4</c:v>
                </c:pt>
                <c:pt idx="17">
                  <c:v>3.2783509224605427</c:v>
                </c:pt>
                <c:pt idx="18">
                  <c:v>-0.35646184613820386</c:v>
                </c:pt>
                <c:pt idx="19">
                  <c:v>-0.94732278429120287</c:v>
                </c:pt>
                <c:pt idx="20">
                  <c:v>-0.78350974312903754</c:v>
                </c:pt>
                <c:pt idx="21">
                  <c:v>-0.40759721689371553</c:v>
                </c:pt>
                <c:pt idx="22">
                  <c:v>1.4561442784639862</c:v>
                </c:pt>
                <c:pt idx="23">
                  <c:v>2.1592404218434966</c:v>
                </c:pt>
                <c:pt idx="24">
                  <c:v>-0.89262898334116936</c:v>
                </c:pt>
                <c:pt idx="25">
                  <c:v>-0.16954385126449445</c:v>
                </c:pt>
                <c:pt idx="26">
                  <c:v>0.35599975417551061</c:v>
                </c:pt>
                <c:pt idx="27">
                  <c:v>0.76593308799817661</c:v>
                </c:pt>
                <c:pt idx="28">
                  <c:v>-0.16627947218406103</c:v>
                </c:pt>
                <c:pt idx="29">
                  <c:v>-1.2052124245055953</c:v>
                </c:pt>
                <c:pt idx="30">
                  <c:v>-0.71533867369004422</c:v>
                </c:pt>
                <c:pt idx="31">
                  <c:v>-0.1898878110822422</c:v>
                </c:pt>
                <c:pt idx="32">
                  <c:v>-0.47362857684510301</c:v>
                </c:pt>
                <c:pt idx="33">
                  <c:v>1.9922065092007291</c:v>
                </c:pt>
                <c:pt idx="34">
                  <c:v>1.3973346003566891</c:v>
                </c:pt>
                <c:pt idx="35">
                  <c:v>-0.67446457250479896</c:v>
                </c:pt>
                <c:pt idx="36">
                  <c:v>-0.84768444850142577</c:v>
                </c:pt>
                <c:pt idx="37">
                  <c:v>-1.344105632581952</c:v>
                </c:pt>
                <c:pt idx="38">
                  <c:v>-1.3655848530377825</c:v>
                </c:pt>
                <c:pt idx="39">
                  <c:v>-0.82657301263532401</c:v>
                </c:pt>
                <c:pt idx="40">
                  <c:v>-0.23755580979416713</c:v>
                </c:pt>
                <c:pt idx="41">
                  <c:v>-0.81309388567282515</c:v>
                </c:pt>
                <c:pt idx="42">
                  <c:v>0.52166804782974785</c:v>
                </c:pt>
                <c:pt idx="43">
                  <c:v>-0.64218604347256025</c:v>
                </c:pt>
                <c:pt idx="44">
                  <c:v>-0.72188841052475772</c:v>
                </c:pt>
                <c:pt idx="45">
                  <c:v>-0.54471668846710619</c:v>
                </c:pt>
                <c:pt idx="46">
                  <c:v>-0.76178167852970657</c:v>
                </c:pt>
                <c:pt idx="47">
                  <c:v>-4.7501050324171401E-2</c:v>
                </c:pt>
                <c:pt idx="48">
                  <c:v>-0.74840050889019683</c:v>
                </c:pt>
                <c:pt idx="49">
                  <c:v>0.36178412721321485</c:v>
                </c:pt>
                <c:pt idx="50">
                  <c:v>-0.92884658602082737</c:v>
                </c:pt>
                <c:pt idx="51">
                  <c:v>-0.90145617801456168</c:v>
                </c:pt>
                <c:pt idx="52">
                  <c:v>-0.95949522470062343</c:v>
                </c:pt>
                <c:pt idx="53">
                  <c:v>-0.25391610678589871</c:v>
                </c:pt>
                <c:pt idx="54">
                  <c:v>-0.56783011666669048</c:v>
                </c:pt>
                <c:pt idx="55">
                  <c:v>-0.25028501382585161</c:v>
                </c:pt>
                <c:pt idx="56">
                  <c:v>7.8615322882166744E-2</c:v>
                </c:pt>
                <c:pt idx="57">
                  <c:v>-0.86858873688716953</c:v>
                </c:pt>
                <c:pt idx="58">
                  <c:v>-0.31875696770211021</c:v>
                </c:pt>
                <c:pt idx="59">
                  <c:v>0.92665387005097288</c:v>
                </c:pt>
                <c:pt idx="60">
                  <c:v>-8.975664891448995E-2</c:v>
                </c:pt>
                <c:pt idx="61">
                  <c:v>1.4840177430873547</c:v>
                </c:pt>
                <c:pt idx="62">
                  <c:v>0.60699802877853026</c:v>
                </c:pt>
                <c:pt idx="63">
                  <c:v>0.22462252008805372</c:v>
                </c:pt>
                <c:pt idx="64">
                  <c:v>0.4546175399762345</c:v>
                </c:pt>
                <c:pt idx="65">
                  <c:v>-0.15084072082220329</c:v>
                </c:pt>
                <c:pt idx="66">
                  <c:v>-0.51779199305479262</c:v>
                </c:pt>
                <c:pt idx="67">
                  <c:v>-0.95564722527016333</c:v>
                </c:pt>
                <c:pt idx="68">
                  <c:v>-0.97572428385542331</c:v>
                </c:pt>
                <c:pt idx="69">
                  <c:v>-3.1171933616408801E-2</c:v>
                </c:pt>
                <c:pt idx="70">
                  <c:v>-1.1258100141548353</c:v>
                </c:pt>
                <c:pt idx="71">
                  <c:v>-0.14433307543439172</c:v>
                </c:pt>
                <c:pt idx="72">
                  <c:v>0.15913146476527748</c:v>
                </c:pt>
                <c:pt idx="73">
                  <c:v>0.83011467882505885</c:v>
                </c:pt>
                <c:pt idx="74">
                  <c:v>0.19129715032215072</c:v>
                </c:pt>
                <c:pt idx="75">
                  <c:v>0.59177959452221696</c:v>
                </c:pt>
                <c:pt idx="76">
                  <c:v>0.13394274060131361</c:v>
                </c:pt>
                <c:pt idx="77">
                  <c:v>0.41557625641451679</c:v>
                </c:pt>
                <c:pt idx="78">
                  <c:v>0.4839235363019575</c:v>
                </c:pt>
                <c:pt idx="79">
                  <c:v>-0.74417798479709363</c:v>
                </c:pt>
                <c:pt idx="80">
                  <c:v>-0.30721948125705151</c:v>
                </c:pt>
                <c:pt idx="81">
                  <c:v>-1.0064913395017809</c:v>
                </c:pt>
                <c:pt idx="82">
                  <c:v>-0.68889431531042922</c:v>
                </c:pt>
                <c:pt idx="83">
                  <c:v>0.83680806311879508</c:v>
                </c:pt>
                <c:pt idx="84">
                  <c:v>-0.74663953513261305</c:v>
                </c:pt>
                <c:pt idx="85">
                  <c:v>-0.12659965616888882</c:v>
                </c:pt>
                <c:pt idx="86">
                  <c:v>0.93077533151951453</c:v>
                </c:pt>
                <c:pt idx="87">
                  <c:v>0.14052063092135822</c:v>
                </c:pt>
                <c:pt idx="88">
                  <c:v>-0.1176206708483533</c:v>
                </c:pt>
                <c:pt idx="89">
                  <c:v>1.9624152281968206</c:v>
                </c:pt>
                <c:pt idx="90">
                  <c:v>3.5115069937021843</c:v>
                </c:pt>
                <c:pt idx="91">
                  <c:v>-0.12710730745225718</c:v>
                </c:pt>
                <c:pt idx="92">
                  <c:v>0.61803253966449767</c:v>
                </c:pt>
                <c:pt idx="93">
                  <c:v>-0.39304837837069151</c:v>
                </c:pt>
                <c:pt idx="94">
                  <c:v>0.66700170638632716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7-40CD-97B8-8F5555EEAB63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0.7059407984357986</c:v>
              </c:pt>
            </c:numLit>
          </c:xVal>
          <c:yVal>
            <c:numLit>
              <c:formatCode>General</c:formatCode>
              <c:ptCount val="1"/>
              <c:pt idx="0">
                <c:v>-0.44025727565446088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E67-40CD-97B8-8F5555EEA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226584"/>
        <c:axId val="1201227664"/>
      </c:scatterChart>
      <c:valAx>
        <c:axId val="1201226584"/>
        <c:scaling>
          <c:orientation val="minMax"/>
          <c:max val="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Sum 9 PFAS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01227664"/>
        <c:crosses val="autoZero"/>
        <c:crossBetween val="midCat"/>
      </c:valAx>
      <c:valAx>
        <c:axId val="1201227664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0122658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Pred(Sum 9 PFAS)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TOC 19.01.'!$F$104:$F$198</c:f>
              <c:numCache>
                <c:formatCode>0.000</c:formatCode>
                <c:ptCount val="95"/>
                <c:pt idx="0">
                  <c:v>1.0044569357771365</c:v>
                </c:pt>
                <c:pt idx="1">
                  <c:v>1.1112733897489551</c:v>
                </c:pt>
                <c:pt idx="2">
                  <c:v>1.0293807750372275</c:v>
                </c:pt>
                <c:pt idx="3">
                  <c:v>1.0293807750372275</c:v>
                </c:pt>
                <c:pt idx="4">
                  <c:v>0.96885145111986359</c:v>
                </c:pt>
                <c:pt idx="5">
                  <c:v>1.0952509216531825</c:v>
                </c:pt>
                <c:pt idx="6">
                  <c:v>0.96885145111986359</c:v>
                </c:pt>
                <c:pt idx="7">
                  <c:v>1.0133583069414547</c:v>
                </c:pt>
                <c:pt idx="8">
                  <c:v>0.99555556461281824</c:v>
                </c:pt>
                <c:pt idx="9">
                  <c:v>1.1486591486390918</c:v>
                </c:pt>
                <c:pt idx="10">
                  <c:v>1.1593407940362737</c:v>
                </c:pt>
                <c:pt idx="11">
                  <c:v>0.83817932242767212</c:v>
                </c:pt>
                <c:pt idx="12">
                  <c:v>1.0471835173658639</c:v>
                </c:pt>
                <c:pt idx="13">
                  <c:v>1.0578651627630458</c:v>
                </c:pt>
                <c:pt idx="14">
                  <c:v>1.0097977584757274</c:v>
                </c:pt>
                <c:pt idx="15">
                  <c:v>1.1450986001733645</c:v>
                </c:pt>
                <c:pt idx="16">
                  <c:v>0.85722825671931313</c:v>
                </c:pt>
                <c:pt idx="17">
                  <c:v>1.0810087277902731</c:v>
                </c:pt>
                <c:pt idx="18">
                  <c:v>0.856302514118224</c:v>
                </c:pt>
                <c:pt idx="19">
                  <c:v>0.8721736589042034</c:v>
                </c:pt>
                <c:pt idx="20">
                  <c:v>0.8248272656811948</c:v>
                </c:pt>
                <c:pt idx="21">
                  <c:v>0.86326338636872091</c:v>
                </c:pt>
                <c:pt idx="22">
                  <c:v>0.90914105334961703</c:v>
                </c:pt>
                <c:pt idx="23">
                  <c:v>0.92204804153787845</c:v>
                </c:pt>
                <c:pt idx="24">
                  <c:v>0.82181860222765524</c:v>
                </c:pt>
                <c:pt idx="25">
                  <c:v>0.84982231591060031</c:v>
                </c:pt>
                <c:pt idx="26">
                  <c:v>0.86045055308079632</c:v>
                </c:pt>
                <c:pt idx="27">
                  <c:v>0.98487391921563638</c:v>
                </c:pt>
                <c:pt idx="28">
                  <c:v>1.0471835173658639</c:v>
                </c:pt>
                <c:pt idx="29">
                  <c:v>1.1896054559949556</c:v>
                </c:pt>
                <c:pt idx="30">
                  <c:v>1.0703270823930913</c:v>
                </c:pt>
                <c:pt idx="31">
                  <c:v>1.1949462786935465</c:v>
                </c:pt>
                <c:pt idx="32">
                  <c:v>1.2928613615010469</c:v>
                </c:pt>
                <c:pt idx="33">
                  <c:v>1.1183944866804099</c:v>
                </c:pt>
                <c:pt idx="34">
                  <c:v>1.0774481793245458</c:v>
                </c:pt>
                <c:pt idx="35">
                  <c:v>1.3355879430897746</c:v>
                </c:pt>
                <c:pt idx="36">
                  <c:v>1.1504394228719554</c:v>
                </c:pt>
                <c:pt idx="37">
                  <c:v>1.4174805578015022</c:v>
                </c:pt>
                <c:pt idx="38">
                  <c:v>1.257255876843774</c:v>
                </c:pt>
                <c:pt idx="39">
                  <c:v>1.0952509216531825</c:v>
                </c:pt>
                <c:pt idx="40">
                  <c:v>1.1005917443517734</c:v>
                </c:pt>
                <c:pt idx="41">
                  <c:v>0.95638953148981809</c:v>
                </c:pt>
                <c:pt idx="42">
                  <c:v>1.2554756026109104</c:v>
                </c:pt>
                <c:pt idx="43">
                  <c:v>1.1379775032419097</c:v>
                </c:pt>
                <c:pt idx="44">
                  <c:v>1.2002871013921375</c:v>
                </c:pt>
                <c:pt idx="45">
                  <c:v>0.91969807955049843</c:v>
                </c:pt>
                <c:pt idx="46">
                  <c:v>0.82621587958282838</c:v>
                </c:pt>
                <c:pt idx="47">
                  <c:v>0.89436477721684871</c:v>
                </c:pt>
                <c:pt idx="48">
                  <c:v>0.8402444405377939</c:v>
                </c:pt>
                <c:pt idx="49">
                  <c:v>0.96582498492399549</c:v>
                </c:pt>
                <c:pt idx="50">
                  <c:v>0.85516313860919124</c:v>
                </c:pt>
                <c:pt idx="51">
                  <c:v>0.82994555410067772</c:v>
                </c:pt>
                <c:pt idx="52">
                  <c:v>0.88338048520008006</c:v>
                </c:pt>
                <c:pt idx="53">
                  <c:v>0.85658735799548213</c:v>
                </c:pt>
                <c:pt idx="54">
                  <c:v>0.87333973852672908</c:v>
                </c:pt>
                <c:pt idx="55">
                  <c:v>0.884413044255141</c:v>
                </c:pt>
                <c:pt idx="56">
                  <c:v>0.85888391175587631</c:v>
                </c:pt>
                <c:pt idx="57">
                  <c:v>0.92968541799686344</c:v>
                </c:pt>
                <c:pt idx="58">
                  <c:v>1.0934706474203189</c:v>
                </c:pt>
                <c:pt idx="59">
                  <c:v>0.9257688146845634</c:v>
                </c:pt>
                <c:pt idx="60">
                  <c:v>0.85046321463443131</c:v>
                </c:pt>
                <c:pt idx="61">
                  <c:v>0.91259478536137251</c:v>
                </c:pt>
                <c:pt idx="62">
                  <c:v>1.1112733897489551</c:v>
                </c:pt>
                <c:pt idx="63">
                  <c:v>1.1272958578447281</c:v>
                </c:pt>
                <c:pt idx="64">
                  <c:v>1.1629013425020009</c:v>
                </c:pt>
                <c:pt idx="65">
                  <c:v>1.2180898437207739</c:v>
                </c:pt>
                <c:pt idx="66">
                  <c:v>0.87271664254522685</c:v>
                </c:pt>
                <c:pt idx="67">
                  <c:v>0.87983773947668142</c:v>
                </c:pt>
                <c:pt idx="68">
                  <c:v>0.90832212720249972</c:v>
                </c:pt>
                <c:pt idx="69">
                  <c:v>1.0186991296400456</c:v>
                </c:pt>
                <c:pt idx="70">
                  <c:v>1.036501871968682</c:v>
                </c:pt>
                <c:pt idx="71">
                  <c:v>0.86488343592062678</c:v>
                </c:pt>
                <c:pt idx="72">
                  <c:v>0.83301652715236751</c:v>
                </c:pt>
                <c:pt idx="73">
                  <c:v>0.93627243265845894</c:v>
                </c:pt>
                <c:pt idx="74">
                  <c:v>0.88856108321771321</c:v>
                </c:pt>
                <c:pt idx="75">
                  <c:v>0.90867818204907247</c:v>
                </c:pt>
                <c:pt idx="76">
                  <c:v>0.87930365720682224</c:v>
                </c:pt>
                <c:pt idx="77">
                  <c:v>0.90315933192719511</c:v>
                </c:pt>
                <c:pt idx="78">
                  <c:v>0.91010240143536336</c:v>
                </c:pt>
                <c:pt idx="79">
                  <c:v>1.1593407940362737</c:v>
                </c:pt>
                <c:pt idx="80">
                  <c:v>1.5777052387592301</c:v>
                </c:pt>
                <c:pt idx="81">
                  <c:v>1.5812657872249574</c:v>
                </c:pt>
                <c:pt idx="82">
                  <c:v>1.0062372100100001</c:v>
                </c:pt>
                <c:pt idx="83">
                  <c:v>0.88998530260400421</c:v>
                </c:pt>
                <c:pt idx="84">
                  <c:v>0.87930365720682224</c:v>
                </c:pt>
                <c:pt idx="85">
                  <c:v>0.99021474191422731</c:v>
                </c:pt>
                <c:pt idx="86">
                  <c:v>0.88802700094785414</c:v>
                </c:pt>
                <c:pt idx="87">
                  <c:v>0.85277757113715402</c:v>
                </c:pt>
                <c:pt idx="88">
                  <c:v>0.86452738107405402</c:v>
                </c:pt>
                <c:pt idx="89">
                  <c:v>1.1913857302278192</c:v>
                </c:pt>
                <c:pt idx="90">
                  <c:v>1.1664618909677282</c:v>
                </c:pt>
                <c:pt idx="91">
                  <c:v>1.1486591486390918</c:v>
                </c:pt>
                <c:pt idx="92">
                  <c:v>1.7557326620455946</c:v>
                </c:pt>
                <c:pt idx="93">
                  <c:v>1.1148339382146824</c:v>
                </c:pt>
                <c:pt idx="94">
                  <c:v>1.0560848885301821</c:v>
                </c:pt>
              </c:numCache>
            </c:numRef>
          </c:xVal>
          <c:yVal>
            <c:numRef>
              <c:f>'9PFAS mot TOC 19.01.'!$H$104:$H$198</c:f>
              <c:numCache>
                <c:formatCode>0.000</c:formatCode>
                <c:ptCount val="95"/>
                <c:pt idx="0">
                  <c:v>-0.22117089257550718</c:v>
                </c:pt>
                <c:pt idx="1">
                  <c:v>-0.44025727565446088</c:v>
                </c:pt>
                <c:pt idx="2">
                  <c:v>-0.72482392643179083</c:v>
                </c:pt>
                <c:pt idx="3">
                  <c:v>-0.12799966329379139</c:v>
                </c:pt>
                <c:pt idx="4">
                  <c:v>-0.6886988592731268</c:v>
                </c:pt>
                <c:pt idx="5">
                  <c:v>-0.96146222717509122</c:v>
                </c:pt>
                <c:pt idx="6">
                  <c:v>0.76995375022163048</c:v>
                </c:pt>
                <c:pt idx="7">
                  <c:v>2.6404862271554554</c:v>
                </c:pt>
                <c:pt idx="8">
                  <c:v>2.6770942609525208</c:v>
                </c:pt>
                <c:pt idx="9">
                  <c:v>-0.48276970963008342</c:v>
                </c:pt>
                <c:pt idx="10">
                  <c:v>-0.8652507634038904</c:v>
                </c:pt>
                <c:pt idx="11">
                  <c:v>-0.89970359885420215</c:v>
                </c:pt>
                <c:pt idx="12">
                  <c:v>-0.88338177530474837</c:v>
                </c:pt>
                <c:pt idx="13">
                  <c:v>0.93605558368792485</c:v>
                </c:pt>
                <c:pt idx="14">
                  <c:v>0.25117002260748894</c:v>
                </c:pt>
                <c:pt idx="15">
                  <c:v>0.66521445655727063</c:v>
                </c:pt>
                <c:pt idx="16">
                  <c:v>-4.7082638575068729E-4</c:v>
                </c:pt>
                <c:pt idx="17">
                  <c:v>3.2783509224605427</c:v>
                </c:pt>
                <c:pt idx="18">
                  <c:v>-0.35646184613820386</c:v>
                </c:pt>
                <c:pt idx="19">
                  <c:v>-0.94732278429120287</c:v>
                </c:pt>
                <c:pt idx="20">
                  <c:v>-0.78350974312903754</c:v>
                </c:pt>
                <c:pt idx="21">
                  <c:v>-0.40759721689371553</c:v>
                </c:pt>
                <c:pt idx="22">
                  <c:v>1.4561442784639862</c:v>
                </c:pt>
                <c:pt idx="23">
                  <c:v>2.1592404218434966</c:v>
                </c:pt>
                <c:pt idx="24">
                  <c:v>-0.89262898334116936</c:v>
                </c:pt>
                <c:pt idx="25">
                  <c:v>-0.16954385126449445</c:v>
                </c:pt>
                <c:pt idx="26">
                  <c:v>0.35599975417551061</c:v>
                </c:pt>
                <c:pt idx="27">
                  <c:v>0.76593308799817661</c:v>
                </c:pt>
                <c:pt idx="28">
                  <c:v>-0.16627947218406103</c:v>
                </c:pt>
                <c:pt idx="29">
                  <c:v>-1.2052124245055953</c:v>
                </c:pt>
                <c:pt idx="30">
                  <c:v>-0.71533867369004422</c:v>
                </c:pt>
                <c:pt idx="31">
                  <c:v>-0.1898878110822422</c:v>
                </c:pt>
                <c:pt idx="32">
                  <c:v>-0.47362857684510301</c:v>
                </c:pt>
                <c:pt idx="33">
                  <c:v>1.9922065092007291</c:v>
                </c:pt>
                <c:pt idx="34">
                  <c:v>1.3973346003566891</c:v>
                </c:pt>
                <c:pt idx="35">
                  <c:v>-0.67446457250479896</c:v>
                </c:pt>
                <c:pt idx="36">
                  <c:v>-0.84768444850142577</c:v>
                </c:pt>
                <c:pt idx="37">
                  <c:v>-1.344105632581952</c:v>
                </c:pt>
                <c:pt idx="38">
                  <c:v>-1.3655848530377825</c:v>
                </c:pt>
                <c:pt idx="39">
                  <c:v>-0.82657301263532401</c:v>
                </c:pt>
                <c:pt idx="40">
                  <c:v>-0.23755580979416713</c:v>
                </c:pt>
                <c:pt idx="41">
                  <c:v>-0.81309388567282515</c:v>
                </c:pt>
                <c:pt idx="42">
                  <c:v>0.52166804782974785</c:v>
                </c:pt>
                <c:pt idx="43">
                  <c:v>-0.64218604347256025</c:v>
                </c:pt>
                <c:pt idx="44">
                  <c:v>-0.72188841052475772</c:v>
                </c:pt>
                <c:pt idx="45">
                  <c:v>-0.54471668846710619</c:v>
                </c:pt>
                <c:pt idx="46">
                  <c:v>-0.76178167852970657</c:v>
                </c:pt>
                <c:pt idx="47">
                  <c:v>-4.7501050324171401E-2</c:v>
                </c:pt>
                <c:pt idx="48">
                  <c:v>-0.74840050889019683</c:v>
                </c:pt>
                <c:pt idx="49">
                  <c:v>0.36178412721321485</c:v>
                </c:pt>
                <c:pt idx="50">
                  <c:v>-0.92884658602082737</c:v>
                </c:pt>
                <c:pt idx="51">
                  <c:v>-0.90145617801456168</c:v>
                </c:pt>
                <c:pt idx="52">
                  <c:v>-0.95949522470062343</c:v>
                </c:pt>
                <c:pt idx="53">
                  <c:v>-0.25391610678589871</c:v>
                </c:pt>
                <c:pt idx="54">
                  <c:v>-0.56783011666669048</c:v>
                </c:pt>
                <c:pt idx="55">
                  <c:v>-0.25028501382585161</c:v>
                </c:pt>
                <c:pt idx="56">
                  <c:v>7.8615322882166744E-2</c:v>
                </c:pt>
                <c:pt idx="57">
                  <c:v>-0.86858873688716953</c:v>
                </c:pt>
                <c:pt idx="58">
                  <c:v>-0.31875696770211021</c:v>
                </c:pt>
                <c:pt idx="59">
                  <c:v>0.92665387005097288</c:v>
                </c:pt>
                <c:pt idx="60">
                  <c:v>-8.975664891448995E-2</c:v>
                </c:pt>
                <c:pt idx="61">
                  <c:v>1.4840177430873547</c:v>
                </c:pt>
                <c:pt idx="62">
                  <c:v>0.60699802877853026</c:v>
                </c:pt>
                <c:pt idx="63">
                  <c:v>0.22462252008805372</c:v>
                </c:pt>
                <c:pt idx="64">
                  <c:v>0.4546175399762345</c:v>
                </c:pt>
                <c:pt idx="65">
                  <c:v>-0.15084072082220329</c:v>
                </c:pt>
                <c:pt idx="66">
                  <c:v>-0.51779199305479262</c:v>
                </c:pt>
                <c:pt idx="67">
                  <c:v>-0.95564722527016333</c:v>
                </c:pt>
                <c:pt idx="68">
                  <c:v>-0.97572428385542331</c:v>
                </c:pt>
                <c:pt idx="69">
                  <c:v>-3.1171933616408801E-2</c:v>
                </c:pt>
                <c:pt idx="70">
                  <c:v>-1.1258100141548353</c:v>
                </c:pt>
                <c:pt idx="71">
                  <c:v>-0.14433307543439172</c:v>
                </c:pt>
                <c:pt idx="72">
                  <c:v>0.15913146476527748</c:v>
                </c:pt>
                <c:pt idx="73">
                  <c:v>0.83011467882505885</c:v>
                </c:pt>
                <c:pt idx="74">
                  <c:v>0.19129715032215072</c:v>
                </c:pt>
                <c:pt idx="75">
                  <c:v>0.59177959452221696</c:v>
                </c:pt>
                <c:pt idx="76">
                  <c:v>0.13394274060131361</c:v>
                </c:pt>
                <c:pt idx="77">
                  <c:v>0.41557625641451679</c:v>
                </c:pt>
                <c:pt idx="78">
                  <c:v>0.4839235363019575</c:v>
                </c:pt>
                <c:pt idx="79">
                  <c:v>-0.74417798479709363</c:v>
                </c:pt>
                <c:pt idx="80">
                  <c:v>-0.30721948125705151</c:v>
                </c:pt>
                <c:pt idx="81">
                  <c:v>-1.0064913395017809</c:v>
                </c:pt>
                <c:pt idx="82">
                  <c:v>-0.68889431531042922</c:v>
                </c:pt>
                <c:pt idx="83">
                  <c:v>0.83680806311879508</c:v>
                </c:pt>
                <c:pt idx="84">
                  <c:v>-0.74663953513261305</c:v>
                </c:pt>
                <c:pt idx="85">
                  <c:v>-0.12659965616888882</c:v>
                </c:pt>
                <c:pt idx="86">
                  <c:v>0.93077533151951453</c:v>
                </c:pt>
                <c:pt idx="87">
                  <c:v>0.14052063092135822</c:v>
                </c:pt>
                <c:pt idx="88">
                  <c:v>-0.1176206708483533</c:v>
                </c:pt>
                <c:pt idx="89">
                  <c:v>1.9624152281968206</c:v>
                </c:pt>
                <c:pt idx="90">
                  <c:v>3.5115069937021843</c:v>
                </c:pt>
                <c:pt idx="91">
                  <c:v>-0.12710730745225718</c:v>
                </c:pt>
                <c:pt idx="92">
                  <c:v>0.61803253966449767</c:v>
                </c:pt>
                <c:pt idx="93">
                  <c:v>-0.39304837837069151</c:v>
                </c:pt>
                <c:pt idx="94">
                  <c:v>0.66700170638632716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A0-4476-96EE-471CBD314C30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1.1112733897489551</c:v>
              </c:pt>
            </c:numLit>
          </c:xVal>
          <c:yVal>
            <c:numLit>
              <c:formatCode>General</c:formatCode>
              <c:ptCount val="1"/>
              <c:pt idx="0">
                <c:v>-0.44025727565446088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0A0-4476-96EE-471CBD31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243144"/>
        <c:axId val="1201244584"/>
      </c:scatterChart>
      <c:valAx>
        <c:axId val="1201243144"/>
        <c:scaling>
          <c:orientation val="minMax"/>
          <c:max val="2"/>
          <c:min val="0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Pred(Sum 9 PFAS)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01244584"/>
        <c:crosses val="autoZero"/>
        <c:crossBetween val="midCat"/>
      </c:valAx>
      <c:valAx>
        <c:axId val="1201244584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0124314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Pred(Sum 9 PFAS) / Sum 9 PFAS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'9PFAS mot TOC 19.01.'!$F$104:$F$198</c:f>
              <c:numCache>
                <c:formatCode>0.000</c:formatCode>
                <c:ptCount val="95"/>
                <c:pt idx="0">
                  <c:v>1.0044569357771365</c:v>
                </c:pt>
                <c:pt idx="1">
                  <c:v>1.1112733897489551</c:v>
                </c:pt>
                <c:pt idx="2">
                  <c:v>1.0293807750372275</c:v>
                </c:pt>
                <c:pt idx="3">
                  <c:v>1.0293807750372275</c:v>
                </c:pt>
                <c:pt idx="4">
                  <c:v>0.96885145111986359</c:v>
                </c:pt>
                <c:pt idx="5">
                  <c:v>1.0952509216531825</c:v>
                </c:pt>
                <c:pt idx="6">
                  <c:v>0.96885145111986359</c:v>
                </c:pt>
                <c:pt idx="7">
                  <c:v>1.0133583069414547</c:v>
                </c:pt>
                <c:pt idx="8">
                  <c:v>0.99555556461281824</c:v>
                </c:pt>
                <c:pt idx="9">
                  <c:v>1.1486591486390918</c:v>
                </c:pt>
                <c:pt idx="10">
                  <c:v>1.1593407940362737</c:v>
                </c:pt>
                <c:pt idx="11">
                  <c:v>0.83817932242767212</c:v>
                </c:pt>
                <c:pt idx="12">
                  <c:v>1.0471835173658639</c:v>
                </c:pt>
                <c:pt idx="13">
                  <c:v>1.0578651627630458</c:v>
                </c:pt>
                <c:pt idx="14">
                  <c:v>1.0097977584757274</c:v>
                </c:pt>
                <c:pt idx="15">
                  <c:v>1.1450986001733645</c:v>
                </c:pt>
                <c:pt idx="16">
                  <c:v>0.85722825671931313</c:v>
                </c:pt>
                <c:pt idx="17">
                  <c:v>1.0810087277902731</c:v>
                </c:pt>
                <c:pt idx="18">
                  <c:v>0.856302514118224</c:v>
                </c:pt>
                <c:pt idx="19">
                  <c:v>0.8721736589042034</c:v>
                </c:pt>
                <c:pt idx="20">
                  <c:v>0.8248272656811948</c:v>
                </c:pt>
                <c:pt idx="21">
                  <c:v>0.86326338636872091</c:v>
                </c:pt>
                <c:pt idx="22">
                  <c:v>0.90914105334961703</c:v>
                </c:pt>
                <c:pt idx="23">
                  <c:v>0.92204804153787845</c:v>
                </c:pt>
                <c:pt idx="24">
                  <c:v>0.82181860222765524</c:v>
                </c:pt>
                <c:pt idx="25">
                  <c:v>0.84982231591060031</c:v>
                </c:pt>
                <c:pt idx="26">
                  <c:v>0.86045055308079632</c:v>
                </c:pt>
                <c:pt idx="27">
                  <c:v>0.98487391921563638</c:v>
                </c:pt>
                <c:pt idx="28">
                  <c:v>1.0471835173658639</c:v>
                </c:pt>
                <c:pt idx="29">
                  <c:v>1.1896054559949556</c:v>
                </c:pt>
                <c:pt idx="30">
                  <c:v>1.0703270823930913</c:v>
                </c:pt>
                <c:pt idx="31">
                  <c:v>1.1949462786935465</c:v>
                </c:pt>
                <c:pt idx="32">
                  <c:v>1.2928613615010469</c:v>
                </c:pt>
                <c:pt idx="33">
                  <c:v>1.1183944866804099</c:v>
                </c:pt>
                <c:pt idx="34">
                  <c:v>1.0774481793245458</c:v>
                </c:pt>
                <c:pt idx="35">
                  <c:v>1.3355879430897746</c:v>
                </c:pt>
                <c:pt idx="36">
                  <c:v>1.1504394228719554</c:v>
                </c:pt>
                <c:pt idx="37">
                  <c:v>1.4174805578015022</c:v>
                </c:pt>
                <c:pt idx="38">
                  <c:v>1.257255876843774</c:v>
                </c:pt>
                <c:pt idx="39">
                  <c:v>1.0952509216531825</c:v>
                </c:pt>
                <c:pt idx="40">
                  <c:v>1.1005917443517734</c:v>
                </c:pt>
                <c:pt idx="41">
                  <c:v>0.95638953148981809</c:v>
                </c:pt>
                <c:pt idx="42">
                  <c:v>1.2554756026109104</c:v>
                </c:pt>
                <c:pt idx="43">
                  <c:v>1.1379775032419097</c:v>
                </c:pt>
                <c:pt idx="44">
                  <c:v>1.2002871013921375</c:v>
                </c:pt>
                <c:pt idx="45">
                  <c:v>0.91969807955049843</c:v>
                </c:pt>
                <c:pt idx="46">
                  <c:v>0.82621587958282838</c:v>
                </c:pt>
                <c:pt idx="47">
                  <c:v>0.89436477721684871</c:v>
                </c:pt>
                <c:pt idx="48">
                  <c:v>0.8402444405377939</c:v>
                </c:pt>
                <c:pt idx="49">
                  <c:v>0.96582498492399549</c:v>
                </c:pt>
                <c:pt idx="50">
                  <c:v>0.85516313860919124</c:v>
                </c:pt>
                <c:pt idx="51">
                  <c:v>0.82994555410067772</c:v>
                </c:pt>
                <c:pt idx="52">
                  <c:v>0.88338048520008006</c:v>
                </c:pt>
                <c:pt idx="53">
                  <c:v>0.85658735799548213</c:v>
                </c:pt>
                <c:pt idx="54">
                  <c:v>0.87333973852672908</c:v>
                </c:pt>
                <c:pt idx="55">
                  <c:v>0.884413044255141</c:v>
                </c:pt>
                <c:pt idx="56">
                  <c:v>0.85888391175587631</c:v>
                </c:pt>
                <c:pt idx="57">
                  <c:v>0.92968541799686344</c:v>
                </c:pt>
                <c:pt idx="58">
                  <c:v>1.0934706474203189</c:v>
                </c:pt>
                <c:pt idx="59">
                  <c:v>0.9257688146845634</c:v>
                </c:pt>
                <c:pt idx="60">
                  <c:v>0.85046321463443131</c:v>
                </c:pt>
                <c:pt idx="61">
                  <c:v>0.91259478536137251</c:v>
                </c:pt>
                <c:pt idx="62">
                  <c:v>1.1112733897489551</c:v>
                </c:pt>
                <c:pt idx="63">
                  <c:v>1.1272958578447281</c:v>
                </c:pt>
                <c:pt idx="64">
                  <c:v>1.1629013425020009</c:v>
                </c:pt>
                <c:pt idx="65">
                  <c:v>1.2180898437207739</c:v>
                </c:pt>
                <c:pt idx="66">
                  <c:v>0.87271664254522685</c:v>
                </c:pt>
                <c:pt idx="67">
                  <c:v>0.87983773947668142</c:v>
                </c:pt>
                <c:pt idx="68">
                  <c:v>0.90832212720249972</c:v>
                </c:pt>
                <c:pt idx="69">
                  <c:v>1.0186991296400456</c:v>
                </c:pt>
                <c:pt idx="70">
                  <c:v>1.036501871968682</c:v>
                </c:pt>
                <c:pt idx="71">
                  <c:v>0.86488343592062678</c:v>
                </c:pt>
                <c:pt idx="72">
                  <c:v>0.83301652715236751</c:v>
                </c:pt>
                <c:pt idx="73">
                  <c:v>0.93627243265845894</c:v>
                </c:pt>
                <c:pt idx="74">
                  <c:v>0.88856108321771321</c:v>
                </c:pt>
                <c:pt idx="75">
                  <c:v>0.90867818204907247</c:v>
                </c:pt>
                <c:pt idx="76">
                  <c:v>0.87930365720682224</c:v>
                </c:pt>
                <c:pt idx="77">
                  <c:v>0.90315933192719511</c:v>
                </c:pt>
                <c:pt idx="78">
                  <c:v>0.91010240143536336</c:v>
                </c:pt>
                <c:pt idx="79">
                  <c:v>1.1593407940362737</c:v>
                </c:pt>
                <c:pt idx="80">
                  <c:v>1.5777052387592301</c:v>
                </c:pt>
                <c:pt idx="81">
                  <c:v>1.5812657872249574</c:v>
                </c:pt>
                <c:pt idx="82">
                  <c:v>1.0062372100100001</c:v>
                </c:pt>
                <c:pt idx="83">
                  <c:v>0.88998530260400421</c:v>
                </c:pt>
                <c:pt idx="84">
                  <c:v>0.87930365720682224</c:v>
                </c:pt>
                <c:pt idx="85">
                  <c:v>0.99021474191422731</c:v>
                </c:pt>
                <c:pt idx="86">
                  <c:v>0.88802700094785414</c:v>
                </c:pt>
                <c:pt idx="87">
                  <c:v>0.85277757113715402</c:v>
                </c:pt>
                <c:pt idx="88">
                  <c:v>0.86452738107405402</c:v>
                </c:pt>
                <c:pt idx="89">
                  <c:v>1.1913857302278192</c:v>
                </c:pt>
                <c:pt idx="90">
                  <c:v>1.1664618909677282</c:v>
                </c:pt>
                <c:pt idx="91">
                  <c:v>1.1486591486390918</c:v>
                </c:pt>
                <c:pt idx="92">
                  <c:v>1.7557326620455946</c:v>
                </c:pt>
                <c:pt idx="93">
                  <c:v>1.1148339382146824</c:v>
                </c:pt>
                <c:pt idx="94">
                  <c:v>1.0560848885301821</c:v>
                </c:pt>
              </c:numCache>
            </c:numRef>
          </c:xVal>
          <c:yVal>
            <c:numRef>
              <c:f>'9PFAS mot TOC 19.01.'!$E$104:$E$198</c:f>
              <c:numCache>
                <c:formatCode>0.000</c:formatCode>
                <c:ptCount val="95"/>
                <c:pt idx="0">
                  <c:v>0.80083106525084269</c:v>
                </c:pt>
                <c:pt idx="1">
                  <c:v>0.7059407984357986</c:v>
                </c:pt>
                <c:pt idx="2">
                  <c:v>0.36205560724837899</c:v>
                </c:pt>
                <c:pt idx="3">
                  <c:v>0.91153505600178719</c:v>
                </c:pt>
                <c:pt idx="4">
                  <c:v>0.33478562483994556</c:v>
                </c:pt>
                <c:pt idx="5">
                  <c:v>0.21005947215067219</c:v>
                </c:pt>
                <c:pt idx="6">
                  <c:v>1.6777263886315388</c:v>
                </c:pt>
                <c:pt idx="7">
                  <c:v>3.4443803114923432</c:v>
                </c:pt>
                <c:pt idx="8">
                  <c:v>3.4602815645827176</c:v>
                </c:pt>
                <c:pt idx="9">
                  <c:v>0.70418654538461545</c:v>
                </c:pt>
                <c:pt idx="10">
                  <c:v>0.36272855510204094</c:v>
                </c:pt>
                <c:pt idx="11">
                  <c:v>9.84731906614786E-3</c:v>
                </c:pt>
                <c:pt idx="12">
                  <c:v>0.23387856159695827</c:v>
                </c:pt>
                <c:pt idx="13">
                  <c:v>1.9196654244063343</c:v>
                </c:pt>
                <c:pt idx="14">
                  <c:v>1.2410429911009841</c:v>
                </c:pt>
                <c:pt idx="15">
                  <c:v>1.7575429920451644</c:v>
                </c:pt>
                <c:pt idx="16">
                  <c:v>0.85679478000115727</c:v>
                </c:pt>
                <c:pt idx="17">
                  <c:v>4.0992949620369608</c:v>
                </c:pt>
                <c:pt idx="18">
                  <c:v>0.52811803701972304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0.48800000000000004</c:v>
                </c:pt>
                <c:pt idx="22">
                  <c:v>2.2497724667390795</c:v>
                </c:pt>
                <c:pt idx="23">
                  <c:v>2.9100004590258131</c:v>
                </c:pt>
                <c:pt idx="24">
                  <c:v>0</c:v>
                </c:pt>
                <c:pt idx="25">
                  <c:v>0.69372802201825678</c:v>
                </c:pt>
                <c:pt idx="26">
                  <c:v>1.1882095950007758</c:v>
                </c:pt>
                <c:pt idx="27">
                  <c:v>1.6900471451873833</c:v>
                </c:pt>
                <c:pt idx="28">
                  <c:v>0.89409464622260182</c:v>
                </c:pt>
                <c:pt idx="29">
                  <c:v>0.08</c:v>
                </c:pt>
                <c:pt idx="30">
                  <c:v>0.41173472218216878</c:v>
                </c:pt>
                <c:pt idx="31">
                  <c:v>1.0201218685566951</c:v>
                </c:pt>
                <c:pt idx="32">
                  <c:v>0.85680474418062658</c:v>
                </c:pt>
                <c:pt idx="33">
                  <c:v>2.9525634407422761</c:v>
                </c:pt>
                <c:pt idx="34">
                  <c:v>2.3639351627642977</c:v>
                </c:pt>
                <c:pt idx="35">
                  <c:v>0.71462722752659402</c:v>
                </c:pt>
                <c:pt idx="36">
                  <c:v>0.37</c:v>
                </c:pt>
                <c:pt idx="37">
                  <c:v>0.18</c:v>
                </c:pt>
                <c:pt idx="38">
                  <c:v>0</c:v>
                </c:pt>
                <c:pt idx="39">
                  <c:v>0.33424820881226058</c:v>
                </c:pt>
                <c:pt idx="40">
                  <c:v>0.88188073765182218</c:v>
                </c:pt>
                <c:pt idx="41">
                  <c:v>0.2077966748</c:v>
                </c:pt>
                <c:pt idx="42">
                  <c:v>1.735760820652519</c:v>
                </c:pt>
                <c:pt idx="43">
                  <c:v>0.54673472884611818</c:v>
                </c:pt>
                <c:pt idx="44">
                  <c:v>0.53566458120330851</c:v>
                </c:pt>
                <c:pt idx="45">
                  <c:v>0.41819262108947058</c:v>
                </c:pt>
                <c:pt idx="46">
                  <c:v>0.12486474049188434</c:v>
                </c:pt>
                <c:pt idx="47">
                  <c:v>0.85063188537679546</c:v>
                </c:pt>
                <c:pt idx="48">
                  <c:v>0.1512129710235097</c:v>
                </c:pt>
                <c:pt idx="49">
                  <c:v>1.298909537726241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0.62281388227794654</c:v>
                </c:pt>
                <c:pt idx="54">
                  <c:v>0.35055439154519635</c:v>
                </c:pt>
                <c:pt idx="55">
                  <c:v>0.65398261452499307</c:v>
                </c:pt>
                <c:pt idx="56">
                  <c:v>0.93126284630813316</c:v>
                </c:pt>
                <c:pt idx="57">
                  <c:v>0.13</c:v>
                </c:pt>
                <c:pt idx="58">
                  <c:v>0.79999999999999993</c:v>
                </c:pt>
                <c:pt idx="59">
                  <c:v>1.7789131808731202</c:v>
                </c:pt>
                <c:pt idx="60">
                  <c:v>0.76782677202706473</c:v>
                </c:pt>
                <c:pt idx="61">
                  <c:v>2.2788885200103088</c:v>
                </c:pt>
                <c:pt idx="62">
                  <c:v>1.6701195406979352</c:v>
                </c:pt>
                <c:pt idx="63">
                  <c:v>1.3340995455276572</c:v>
                </c:pt>
                <c:pt idx="64">
                  <c:v>1.5814550285508064</c:v>
                </c:pt>
                <c:pt idx="65">
                  <c:v>1.079215000243128</c:v>
                </c:pt>
                <c:pt idx="66">
                  <c:v>0.39600000000000002</c:v>
                </c:pt>
                <c:pt idx="67">
                  <c:v>0</c:v>
                </c:pt>
                <c:pt idx="68">
                  <c:v>0.01</c:v>
                </c:pt>
                <c:pt idx="69">
                  <c:v>0.99</c:v>
                </c:pt>
                <c:pt idx="70">
                  <c:v>0</c:v>
                </c:pt>
                <c:pt idx="71">
                  <c:v>0.73199999999999998</c:v>
                </c:pt>
                <c:pt idx="72">
                  <c:v>0.97952442728163736</c:v>
                </c:pt>
                <c:pt idx="73">
                  <c:v>1.7005358587541872</c:v>
                </c:pt>
                <c:pt idx="74">
                  <c:v>1.0646830326747321</c:v>
                </c:pt>
                <c:pt idx="75">
                  <c:v>1.4535131451450622</c:v>
                </c:pt>
                <c:pt idx="76">
                  <c:v>1.0026210017181878</c:v>
                </c:pt>
                <c:pt idx="77">
                  <c:v>1.2857687973819429</c:v>
                </c:pt>
                <c:pt idx="78">
                  <c:v>1.3556373007169564</c:v>
                </c:pt>
                <c:pt idx="79">
                  <c:v>0.47419688465372267</c:v>
                </c:pt>
                <c:pt idx="80">
                  <c:v>1.2948568332338672</c:v>
                </c:pt>
                <c:pt idx="81">
                  <c:v>0.65461729023407489</c:v>
                </c:pt>
                <c:pt idx="82">
                  <c:v>0.37199143280940783</c:v>
                </c:pt>
                <c:pt idx="83">
                  <c:v>1.6604111408856568</c:v>
                </c:pt>
                <c:pt idx="84">
                  <c:v>0.19189346710316177</c:v>
                </c:pt>
                <c:pt idx="85">
                  <c:v>0.87365797038101756</c:v>
                </c:pt>
                <c:pt idx="86">
                  <c:v>1.7449658817291749</c:v>
                </c:pt>
                <c:pt idx="87">
                  <c:v>0.98215099575493903</c:v>
                </c:pt>
                <c:pt idx="88">
                  <c:v>0.75623731082800694</c:v>
                </c:pt>
                <c:pt idx="89">
                  <c:v>2.9981266829922575</c:v>
                </c:pt>
                <c:pt idx="90">
                  <c:v>4.3994084153738067</c:v>
                </c:pt>
                <c:pt idx="91">
                  <c:v>1.0316349967318377</c:v>
                </c:pt>
                <c:pt idx="92">
                  <c:v>2.3247379793243841</c:v>
                </c:pt>
                <c:pt idx="93">
                  <c:v>0.75296526158782251</c:v>
                </c:pt>
                <c:pt idx="94">
                  <c:v>1.6701747514585559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61-41CC-80B6-D673BA12F868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1.1112733897489551</c:v>
              </c:pt>
            </c:numLit>
          </c:xVal>
          <c:yVal>
            <c:numLit>
              <c:formatCode>General</c:formatCode>
              <c:ptCount val="1"/>
              <c:pt idx="0">
                <c:v>0.7059407984357986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161-41CC-80B6-D673BA12F868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TOC 19.01.'!xdata9</c:f>
              <c:numCache>
                <c:formatCode>General</c:formatCode>
                <c:ptCount val="70"/>
                <c:pt idx="0">
                  <c:v>0.78446203979999996</c:v>
                </c:pt>
                <c:pt idx="1">
                  <c:v>0.80362750579999997</c:v>
                </c:pt>
                <c:pt idx="2">
                  <c:v>0.82279297179999999</c:v>
                </c:pt>
                <c:pt idx="3">
                  <c:v>0.8419584377999999</c:v>
                </c:pt>
                <c:pt idx="4">
                  <c:v>0.86112390379999992</c:v>
                </c:pt>
                <c:pt idx="5">
                  <c:v>0.88028936979999994</c:v>
                </c:pt>
                <c:pt idx="6">
                  <c:v>0.89945483579999996</c:v>
                </c:pt>
                <c:pt idx="7">
                  <c:v>0.91862030179999998</c:v>
                </c:pt>
                <c:pt idx="8">
                  <c:v>0.93778576779999989</c:v>
                </c:pt>
                <c:pt idx="9">
                  <c:v>0.95695123379999991</c:v>
                </c:pt>
                <c:pt idx="10">
                  <c:v>0.97611669979999993</c:v>
                </c:pt>
                <c:pt idx="11">
                  <c:v>0.99528216579999995</c:v>
                </c:pt>
                <c:pt idx="12">
                  <c:v>1.0144476318</c:v>
                </c:pt>
                <c:pt idx="13">
                  <c:v>1.0336130978</c:v>
                </c:pt>
                <c:pt idx="14">
                  <c:v>1.0527785638</c:v>
                </c:pt>
                <c:pt idx="15">
                  <c:v>1.0719440298</c:v>
                </c:pt>
                <c:pt idx="16">
                  <c:v>1.0911094958000001</c:v>
                </c:pt>
                <c:pt idx="17">
                  <c:v>1.1102749618000001</c:v>
                </c:pt>
                <c:pt idx="18">
                  <c:v>1.1294404277999999</c:v>
                </c:pt>
                <c:pt idx="19">
                  <c:v>1.1486058937999999</c:v>
                </c:pt>
                <c:pt idx="20">
                  <c:v>1.1677713597999999</c:v>
                </c:pt>
                <c:pt idx="21">
                  <c:v>1.1869368257999999</c:v>
                </c:pt>
                <c:pt idx="22">
                  <c:v>1.2061022917999999</c:v>
                </c:pt>
                <c:pt idx="23">
                  <c:v>1.2252677578</c:v>
                </c:pt>
                <c:pt idx="24">
                  <c:v>1.2444332238</c:v>
                </c:pt>
                <c:pt idx="25">
                  <c:v>1.2635986898</c:v>
                </c:pt>
                <c:pt idx="26">
                  <c:v>1.2827641557999998</c:v>
                </c:pt>
                <c:pt idx="27">
                  <c:v>1.3019296217999998</c:v>
                </c:pt>
                <c:pt idx="28">
                  <c:v>1.3210950877999998</c:v>
                </c:pt>
                <c:pt idx="29">
                  <c:v>1.3402605537999999</c:v>
                </c:pt>
                <c:pt idx="30">
                  <c:v>1.3594260197999999</c:v>
                </c:pt>
                <c:pt idx="31">
                  <c:v>1.3785914857999999</c:v>
                </c:pt>
                <c:pt idx="32">
                  <c:v>1.3977569517999999</c:v>
                </c:pt>
                <c:pt idx="33">
                  <c:v>1.4169224177999999</c:v>
                </c:pt>
                <c:pt idx="34">
                  <c:v>1.4360878838</c:v>
                </c:pt>
                <c:pt idx="35">
                  <c:v>1.4552533498</c:v>
                </c:pt>
                <c:pt idx="36">
                  <c:v>1.4744188158</c:v>
                </c:pt>
                <c:pt idx="37">
                  <c:v>1.4935842818</c:v>
                </c:pt>
                <c:pt idx="38">
                  <c:v>1.5127497478</c:v>
                </c:pt>
                <c:pt idx="39">
                  <c:v>1.5319152138000001</c:v>
                </c:pt>
                <c:pt idx="40">
                  <c:v>1.5510806797999999</c:v>
                </c:pt>
                <c:pt idx="41">
                  <c:v>1.5702461457999999</c:v>
                </c:pt>
                <c:pt idx="42">
                  <c:v>1.5894116117999999</c:v>
                </c:pt>
                <c:pt idx="43">
                  <c:v>1.6085770777999999</c:v>
                </c:pt>
                <c:pt idx="44">
                  <c:v>1.6277425437999999</c:v>
                </c:pt>
                <c:pt idx="45">
                  <c:v>1.6469080098</c:v>
                </c:pt>
                <c:pt idx="46">
                  <c:v>1.6660734757999998</c:v>
                </c:pt>
                <c:pt idx="47">
                  <c:v>1.6852389417999998</c:v>
                </c:pt>
                <c:pt idx="48">
                  <c:v>1.7044044077999998</c:v>
                </c:pt>
                <c:pt idx="49">
                  <c:v>1.7235698737999998</c:v>
                </c:pt>
                <c:pt idx="50">
                  <c:v>1.7427353397999998</c:v>
                </c:pt>
                <c:pt idx="51">
                  <c:v>1.7619008057999999</c:v>
                </c:pt>
                <c:pt idx="52">
                  <c:v>1.7810662717999999</c:v>
                </c:pt>
                <c:pt idx="53">
                  <c:v>1.8002317377999999</c:v>
                </c:pt>
                <c:pt idx="54">
                  <c:v>1.8193972037999999</c:v>
                </c:pt>
                <c:pt idx="55">
                  <c:v>1.8385626697999999</c:v>
                </c:pt>
                <c:pt idx="56">
                  <c:v>1.8577281358</c:v>
                </c:pt>
                <c:pt idx="57">
                  <c:v>1.8768936018</c:v>
                </c:pt>
                <c:pt idx="58">
                  <c:v>1.8960590678</c:v>
                </c:pt>
                <c:pt idx="59">
                  <c:v>1.9152245337999998</c:v>
                </c:pt>
                <c:pt idx="60">
                  <c:v>1.9343899997999998</c:v>
                </c:pt>
                <c:pt idx="61">
                  <c:v>1.9535554657999998</c:v>
                </c:pt>
                <c:pt idx="62">
                  <c:v>1.9727209317999999</c:v>
                </c:pt>
                <c:pt idx="63">
                  <c:v>1.9918863977999999</c:v>
                </c:pt>
                <c:pt idx="64">
                  <c:v>2.0110518637999997</c:v>
                </c:pt>
                <c:pt idx="65">
                  <c:v>2.0302173298000001</c:v>
                </c:pt>
                <c:pt idx="66">
                  <c:v>2.0493827957999997</c:v>
                </c:pt>
                <c:pt idx="67">
                  <c:v>2.0685482618000002</c:v>
                </c:pt>
                <c:pt idx="68">
                  <c:v>2.0877137277999998</c:v>
                </c:pt>
                <c:pt idx="69">
                  <c:v>2.1068791938000002</c:v>
                </c:pt>
              </c:numCache>
            </c:numRef>
          </c:xVal>
          <c:yVal>
            <c:numRef>
              <c:f>'9PFAS mot TOC 19.01.'!ydata10</c:f>
              <c:numCache>
                <c:formatCode>General</c:formatCode>
                <c:ptCount val="70"/>
                <c:pt idx="0">
                  <c:v>-1.0540534810450872</c:v>
                </c:pt>
                <c:pt idx="1">
                  <c:v>-1.034787646570138</c:v>
                </c:pt>
                <c:pt idx="2">
                  <c:v>-1.0155302790209908</c:v>
                </c:pt>
                <c:pt idx="3">
                  <c:v>-0.99628137966754016</c:v>
                </c:pt>
                <c:pt idx="4">
                  <c:v>-0.97704094966288768</c:v>
                </c:pt>
                <c:pt idx="5">
                  <c:v>-0.95780899004326059</c:v>
                </c:pt>
                <c:pt idx="6">
                  <c:v>-0.93858550172794264</c:v>
                </c:pt>
                <c:pt idx="7">
                  <c:v>-0.91937048551920875</c:v>
                </c:pt>
                <c:pt idx="8">
                  <c:v>-0.90016394210227046</c:v>
                </c:pt>
                <c:pt idx="9">
                  <c:v>-0.8809658720452278</c:v>
                </c:pt>
                <c:pt idx="10">
                  <c:v>-0.86177627579903016</c:v>
                </c:pt>
                <c:pt idx="11">
                  <c:v>-0.84259515369744675</c:v>
                </c:pt>
                <c:pt idx="12">
                  <c:v>-0.82342250595704147</c:v>
                </c:pt>
                <c:pt idx="13">
                  <c:v>-0.80425833267715818</c:v>
                </c:pt>
                <c:pt idx="14">
                  <c:v>-0.78510263383991497</c:v>
                </c:pt>
                <c:pt idx="15">
                  <c:v>-0.76595540931020389</c:v>
                </c:pt>
                <c:pt idx="16">
                  <c:v>-0.74681665883570214</c:v>
                </c:pt>
                <c:pt idx="17">
                  <c:v>-0.72768638204688796</c:v>
                </c:pt>
                <c:pt idx="18">
                  <c:v>-0.70856457845706733</c:v>
                </c:pt>
                <c:pt idx="19">
                  <c:v>-0.68945124746240616</c:v>
                </c:pt>
                <c:pt idx="20">
                  <c:v>-0.67034638834197291</c:v>
                </c:pt>
                <c:pt idx="21">
                  <c:v>-0.65125000025778923</c:v>
                </c:pt>
                <c:pt idx="22">
                  <c:v>-0.63216208225488635</c:v>
                </c:pt>
                <c:pt idx="23">
                  <c:v>-0.61308263326137213</c:v>
                </c:pt>
                <c:pt idx="24">
                  <c:v>-0.59401165208850504</c:v>
                </c:pt>
                <c:pt idx="25">
                  <c:v>-0.57494913743077469</c:v>
                </c:pt>
                <c:pt idx="26">
                  <c:v>-0.5558950878659954</c:v>
                </c:pt>
                <c:pt idx="27">
                  <c:v>-0.53684950185539915</c:v>
                </c:pt>
                <c:pt idx="28">
                  <c:v>-0.51781237774374755</c:v>
                </c:pt>
                <c:pt idx="29">
                  <c:v>-0.49878371375944175</c:v>
                </c:pt>
                <c:pt idx="30">
                  <c:v>-0.47976350801464585</c:v>
                </c:pt>
                <c:pt idx="31">
                  <c:v>-0.46075175850541794</c:v>
                </c:pt>
                <c:pt idx="32">
                  <c:v>-0.44174846311184601</c:v>
                </c:pt>
                <c:pt idx="33">
                  <c:v>-0.4227536195981958</c:v>
                </c:pt>
                <c:pt idx="34">
                  <c:v>-0.40376722561306377</c:v>
                </c:pt>
                <c:pt idx="35">
                  <c:v>-0.38478927868953816</c:v>
                </c:pt>
                <c:pt idx="36">
                  <c:v>-0.36581977624536899</c:v>
                </c:pt>
                <c:pt idx="37">
                  <c:v>-0.34685871558314596</c:v>
                </c:pt>
                <c:pt idx="38">
                  <c:v>-0.32790609389048275</c:v>
                </c:pt>
                <c:pt idx="39">
                  <c:v>-0.30896190824020864</c:v>
                </c:pt>
                <c:pt idx="40">
                  <c:v>-0.29002615559057232</c:v>
                </c:pt>
                <c:pt idx="41">
                  <c:v>-0.271098832785446</c:v>
                </c:pt>
                <c:pt idx="42">
                  <c:v>-0.25217993655454429</c:v>
                </c:pt>
                <c:pt idx="43">
                  <c:v>-0.23326946351364586</c:v>
                </c:pt>
                <c:pt idx="44">
                  <c:v>-0.21436741016482741</c:v>
                </c:pt>
                <c:pt idx="45">
                  <c:v>-0.19547377289669643</c:v>
                </c:pt>
                <c:pt idx="46">
                  <c:v>-0.1765885479846443</c:v>
                </c:pt>
                <c:pt idx="47">
                  <c:v>-0.15771173159109386</c:v>
                </c:pt>
                <c:pt idx="48">
                  <c:v>-0.13884331976576458</c:v>
                </c:pt>
                <c:pt idx="49">
                  <c:v>-0.11998330844593807</c:v>
                </c:pt>
                <c:pt idx="50">
                  <c:v>-0.10113169345673678</c:v>
                </c:pt>
                <c:pt idx="51">
                  <c:v>-8.2288470511402867E-2</c:v>
                </c:pt>
                <c:pt idx="52">
                  <c:v>-6.3453635211592641E-2</c:v>
                </c:pt>
                <c:pt idx="53">
                  <c:v>-4.4627183047672103E-2</c:v>
                </c:pt>
                <c:pt idx="54">
                  <c:v>-2.5809109399020702E-2</c:v>
                </c:pt>
                <c:pt idx="55">
                  <c:v>-6.9994095343446361E-3</c:v>
                </c:pt>
                <c:pt idx="56">
                  <c:v>1.180192138800451E-2</c:v>
                </c:pt>
                <c:pt idx="57">
                  <c:v>3.0594888319704028E-2</c:v>
                </c:pt>
                <c:pt idx="58">
                  <c:v>4.9379496322129457E-2</c:v>
                </c:pt>
                <c:pt idx="59">
                  <c:v>6.8155750566009976E-2</c:v>
                </c:pt>
                <c:pt idx="60">
                  <c:v>8.692365633108734E-2</c:v>
                </c:pt>
                <c:pt idx="61">
                  <c:v>0.10568321900575817</c:v>
                </c:pt>
                <c:pt idx="62">
                  <c:v>0.124434444086716</c:v>
                </c:pt>
                <c:pt idx="63">
                  <c:v>0.14317733717858427</c:v>
                </c:pt>
                <c:pt idx="64">
                  <c:v>0.16191190399354105</c:v>
                </c:pt>
                <c:pt idx="65">
                  <c:v>0.18063815035094311</c:v>
                </c:pt>
                <c:pt idx="66">
                  <c:v>0.19935608217693246</c:v>
                </c:pt>
                <c:pt idx="67">
                  <c:v>0.2180657055040518</c:v>
                </c:pt>
                <c:pt idx="68">
                  <c:v>0.23676702647083592</c:v>
                </c:pt>
                <c:pt idx="69">
                  <c:v>0.25546005132141469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61-41CC-80B6-D673BA12F868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'9PFAS mot TOC 19.01.'!xdata11</c:f>
              <c:numCache>
                <c:formatCode>General</c:formatCode>
                <c:ptCount val="70"/>
                <c:pt idx="0">
                  <c:v>0.6574548818</c:v>
                </c:pt>
                <c:pt idx="1">
                  <c:v>0.67846103130000002</c:v>
                </c:pt>
                <c:pt idx="2">
                  <c:v>0.69946718080000003</c:v>
                </c:pt>
                <c:pt idx="3">
                  <c:v>0.72047333030000005</c:v>
                </c:pt>
                <c:pt idx="4">
                  <c:v>0.74147947979999995</c:v>
                </c:pt>
                <c:pt idx="5">
                  <c:v>0.76248562929999997</c:v>
                </c:pt>
                <c:pt idx="6">
                  <c:v>0.78349177879999998</c:v>
                </c:pt>
                <c:pt idx="7">
                  <c:v>0.8044979283</c:v>
                </c:pt>
                <c:pt idx="8">
                  <c:v>0.82550407780000001</c:v>
                </c:pt>
                <c:pt idx="9">
                  <c:v>0.84651022730000003</c:v>
                </c:pt>
                <c:pt idx="10">
                  <c:v>0.86751637680000004</c:v>
                </c:pt>
                <c:pt idx="11">
                  <c:v>0.88852252630000006</c:v>
                </c:pt>
                <c:pt idx="12">
                  <c:v>0.90952867580000007</c:v>
                </c:pt>
                <c:pt idx="13">
                  <c:v>0.93053482530000009</c:v>
                </c:pt>
                <c:pt idx="14">
                  <c:v>0.95154097479999999</c:v>
                </c:pt>
                <c:pt idx="15">
                  <c:v>0.97254712430000001</c:v>
                </c:pt>
                <c:pt idx="16">
                  <c:v>0.99355327380000003</c:v>
                </c:pt>
                <c:pt idx="17">
                  <c:v>1.0145594233000002</c:v>
                </c:pt>
                <c:pt idx="18">
                  <c:v>1.0355655727999999</c:v>
                </c:pt>
                <c:pt idx="19">
                  <c:v>1.0565717223</c:v>
                </c:pt>
                <c:pt idx="20">
                  <c:v>1.0775778718</c:v>
                </c:pt>
                <c:pt idx="21">
                  <c:v>1.0985840213</c:v>
                </c:pt>
                <c:pt idx="22">
                  <c:v>1.1195901708</c:v>
                </c:pt>
                <c:pt idx="23">
                  <c:v>1.1405963203</c:v>
                </c:pt>
                <c:pt idx="24">
                  <c:v>1.1616024698</c:v>
                </c:pt>
                <c:pt idx="25">
                  <c:v>1.1826086193000001</c:v>
                </c:pt>
                <c:pt idx="26">
                  <c:v>1.2036147688000001</c:v>
                </c:pt>
                <c:pt idx="27">
                  <c:v>1.2246209183000001</c:v>
                </c:pt>
                <c:pt idx="28">
                  <c:v>1.2456270678000001</c:v>
                </c:pt>
                <c:pt idx="29">
                  <c:v>1.2666332172999999</c:v>
                </c:pt>
                <c:pt idx="30">
                  <c:v>1.2876393668000001</c:v>
                </c:pt>
                <c:pt idx="31">
                  <c:v>1.3086455162999999</c:v>
                </c:pt>
                <c:pt idx="32">
                  <c:v>1.3296516658000002</c:v>
                </c:pt>
                <c:pt idx="33">
                  <c:v>1.3506578153</c:v>
                </c:pt>
                <c:pt idx="34">
                  <c:v>1.3716639648000002</c:v>
                </c:pt>
                <c:pt idx="35">
                  <c:v>1.3926701143</c:v>
                </c:pt>
                <c:pt idx="36">
                  <c:v>1.4136762638000002</c:v>
                </c:pt>
                <c:pt idx="37">
                  <c:v>1.4346824133</c:v>
                </c:pt>
                <c:pt idx="38">
                  <c:v>1.4556885628</c:v>
                </c:pt>
                <c:pt idx="39">
                  <c:v>1.4766947123</c:v>
                </c:pt>
                <c:pt idx="40">
                  <c:v>1.4977008618000001</c:v>
                </c:pt>
                <c:pt idx="41">
                  <c:v>1.5187070113000001</c:v>
                </c:pt>
                <c:pt idx="42">
                  <c:v>1.5397131608000001</c:v>
                </c:pt>
                <c:pt idx="43">
                  <c:v>1.5607193103000001</c:v>
                </c:pt>
                <c:pt idx="44">
                  <c:v>1.5817254597999999</c:v>
                </c:pt>
                <c:pt idx="45">
                  <c:v>1.6027316093000001</c:v>
                </c:pt>
                <c:pt idx="46">
                  <c:v>1.6237377587999999</c:v>
                </c:pt>
                <c:pt idx="47">
                  <c:v>1.6447439083000002</c:v>
                </c:pt>
                <c:pt idx="48">
                  <c:v>1.6657500578</c:v>
                </c:pt>
                <c:pt idx="49">
                  <c:v>1.6867562073000002</c:v>
                </c:pt>
                <c:pt idx="50">
                  <c:v>1.7077623568</c:v>
                </c:pt>
                <c:pt idx="51">
                  <c:v>1.7287685063000002</c:v>
                </c:pt>
                <c:pt idx="52">
                  <c:v>1.7497746558</c:v>
                </c:pt>
                <c:pt idx="53">
                  <c:v>1.7707808053000003</c:v>
                </c:pt>
                <c:pt idx="54">
                  <c:v>1.7917869548000001</c:v>
                </c:pt>
                <c:pt idx="55">
                  <c:v>1.8127931043000003</c:v>
                </c:pt>
                <c:pt idx="56">
                  <c:v>1.8337992538000001</c:v>
                </c:pt>
                <c:pt idx="57">
                  <c:v>1.8548054032999999</c:v>
                </c:pt>
                <c:pt idx="58">
                  <c:v>1.8758115528000001</c:v>
                </c:pt>
                <c:pt idx="59">
                  <c:v>1.8968177022999999</c:v>
                </c:pt>
                <c:pt idx="60">
                  <c:v>1.9178238518000001</c:v>
                </c:pt>
                <c:pt idx="61">
                  <c:v>1.9388300012999999</c:v>
                </c:pt>
                <c:pt idx="62">
                  <c:v>1.9598361508000002</c:v>
                </c:pt>
                <c:pt idx="63">
                  <c:v>1.9808423003</c:v>
                </c:pt>
                <c:pt idx="64">
                  <c:v>2.0018484498000002</c:v>
                </c:pt>
                <c:pt idx="65">
                  <c:v>2.0228545993</c:v>
                </c:pt>
                <c:pt idx="66">
                  <c:v>2.0438607488000002</c:v>
                </c:pt>
                <c:pt idx="67">
                  <c:v>2.0648668983</c:v>
                </c:pt>
                <c:pt idx="68">
                  <c:v>2.0858730478000003</c:v>
                </c:pt>
                <c:pt idx="69">
                  <c:v>2.1068791973000001</c:v>
                </c:pt>
              </c:numCache>
            </c:numRef>
          </c:xVal>
          <c:yVal>
            <c:numRef>
              <c:f>'9PFAS mot TOC 19.01.'!ydata12</c:f>
              <c:numCache>
                <c:formatCode>General</c:formatCode>
                <c:ptCount val="70"/>
                <c:pt idx="0">
                  <c:v>2.4968493885473806</c:v>
                </c:pt>
                <c:pt idx="1">
                  <c:v>2.5176845213895405</c:v>
                </c:pt>
                <c:pt idx="2">
                  <c:v>2.5385298122046378</c:v>
                </c:pt>
                <c:pt idx="3">
                  <c:v>2.5593852636583776</c:v>
                </c:pt>
                <c:pt idx="4">
                  <c:v>2.58025087824893</c:v>
                </c:pt>
                <c:pt idx="5">
                  <c:v>2.6011266583067272</c:v>
                </c:pt>
                <c:pt idx="6">
                  <c:v>2.622012605994267</c:v>
                </c:pt>
                <c:pt idx="7">
                  <c:v>2.6429087233059372</c:v>
                </c:pt>
                <c:pt idx="8">
                  <c:v>2.6638150120678468</c:v>
                </c:pt>
                <c:pt idx="9">
                  <c:v>2.6847314739376777</c:v>
                </c:pt>
                <c:pt idx="10">
                  <c:v>2.705658110404547</c:v>
                </c:pt>
                <c:pt idx="11">
                  <c:v>2.726594922788879</c:v>
                </c:pt>
                <c:pt idx="12">
                  <c:v>2.7475419122423022</c:v>
                </c:pt>
                <c:pt idx="13">
                  <c:v>2.7684990797475493</c:v>
                </c:pt>
                <c:pt idx="14">
                  <c:v>2.789466426118377</c:v>
                </c:pt>
                <c:pt idx="15">
                  <c:v>2.8104439519994968</c:v>
                </c:pt>
                <c:pt idx="16">
                  <c:v>2.831431657866526</c:v>
                </c:pt>
                <c:pt idx="17">
                  <c:v>2.8524295440259415</c:v>
                </c:pt>
                <c:pt idx="18">
                  <c:v>2.8734376106150608</c:v>
                </c:pt>
                <c:pt idx="19">
                  <c:v>2.8944558576020252</c:v>
                </c:pt>
                <c:pt idx="20">
                  <c:v>2.9154842847858071</c:v>
                </c:pt>
                <c:pt idx="21">
                  <c:v>2.9365228917962232</c:v>
                </c:pt>
                <c:pt idx="22">
                  <c:v>2.9575716780939669</c:v>
                </c:pt>
                <c:pt idx="23">
                  <c:v>2.9786306429706526</c:v>
                </c:pt>
                <c:pt idx="24">
                  <c:v>2.9996997855488754</c:v>
                </c:pt>
                <c:pt idx="25">
                  <c:v>3.020779104782283</c:v>
                </c:pt>
                <c:pt idx="26">
                  <c:v>3.041868599455662</c:v>
                </c:pt>
                <c:pt idx="27">
                  <c:v>3.0629682681850401</c:v>
                </c:pt>
                <c:pt idx="28">
                  <c:v>3.0840781094178018</c:v>
                </c:pt>
                <c:pt idx="29">
                  <c:v>3.1051981214328142</c:v>
                </c:pt>
                <c:pt idx="30">
                  <c:v>3.1263283023405721</c:v>
                </c:pt>
                <c:pt idx="31">
                  <c:v>3.1474686500833533</c:v>
                </c:pt>
                <c:pt idx="32">
                  <c:v>3.1686191624353905</c:v>
                </c:pt>
                <c:pt idx="33">
                  <c:v>3.189779837003055</c:v>
                </c:pt>
                <c:pt idx="34">
                  <c:v>3.2109506712250537</c:v>
                </c:pt>
                <c:pt idx="35">
                  <c:v>3.2321316623726433</c:v>
                </c:pt>
                <c:pt idx="36">
                  <c:v>3.2533228075498544</c:v>
                </c:pt>
                <c:pt idx="37">
                  <c:v>3.2745241036937291</c:v>
                </c:pt>
                <c:pt idx="38">
                  <c:v>3.2957355475745782</c:v>
                </c:pt>
                <c:pt idx="39">
                  <c:v>3.3169571357962453</c:v>
                </c:pt>
                <c:pt idx="40">
                  <c:v>3.3381888647963862</c:v>
                </c:pt>
                <c:pt idx="41">
                  <c:v>3.3594307308467624</c:v>
                </c:pt>
                <c:pt idx="42">
                  <c:v>3.3806827300535516</c:v>
                </c:pt>
                <c:pt idx="43">
                  <c:v>3.4019448583576617</c:v>
                </c:pt>
                <c:pt idx="44">
                  <c:v>3.4232171115350711</c:v>
                </c:pt>
                <c:pt idx="45">
                  <c:v>3.4444994851971718</c:v>
                </c:pt>
                <c:pt idx="46">
                  <c:v>3.4657919747911281</c:v>
                </c:pt>
                <c:pt idx="47">
                  <c:v>3.4870945756002554</c:v>
                </c:pt>
                <c:pt idx="48">
                  <c:v>3.5084072827443986</c:v>
                </c:pt>
                <c:pt idx="49">
                  <c:v>3.5297300911803395</c:v>
                </c:pt>
                <c:pt idx="50">
                  <c:v>3.5510629957022024</c:v>
                </c:pt>
                <c:pt idx="51">
                  <c:v>3.5724059909418822</c:v>
                </c:pt>
                <c:pt idx="52">
                  <c:v>3.59375907136948</c:v>
                </c:pt>
                <c:pt idx="53">
                  <c:v>3.6151222312937561</c:v>
                </c:pt>
                <c:pt idx="54">
                  <c:v>3.6364954648625898</c:v>
                </c:pt>
                <c:pt idx="55">
                  <c:v>3.6578787660634564</c:v>
                </c:pt>
                <c:pt idx="56">
                  <c:v>3.6792721287239143</c:v>
                </c:pt>
                <c:pt idx="57">
                  <c:v>3.7006755465121035</c:v>
                </c:pt>
                <c:pt idx="58">
                  <c:v>3.7220890129372637</c:v>
                </c:pt>
                <c:pt idx="59">
                  <c:v>3.7435125213502483</c:v>
                </c:pt>
                <c:pt idx="60">
                  <c:v>3.7649460649440707</c:v>
                </c:pt>
                <c:pt idx="61">
                  <c:v>3.7863896367544445</c:v>
                </c:pt>
                <c:pt idx="62">
                  <c:v>3.8078432296603504</c:v>
                </c:pt>
                <c:pt idx="63">
                  <c:v>3.8293068363846023</c:v>
                </c:pt>
                <c:pt idx="64">
                  <c:v>3.8507804494944331</c:v>
                </c:pt>
                <c:pt idx="65">
                  <c:v>3.8722640614020896</c:v>
                </c:pt>
                <c:pt idx="66">
                  <c:v>3.8937576643654377</c:v>
                </c:pt>
                <c:pt idx="67">
                  <c:v>3.9152612504885793</c:v>
                </c:pt>
                <c:pt idx="68">
                  <c:v>3.9367748117224828</c:v>
                </c:pt>
                <c:pt idx="69">
                  <c:v>3.9582983398656202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61-41CC-80B6-D673BA12F868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</c:v>
              </c:pt>
              <c:pt idx="1">
                <c:v>5</c:v>
              </c:pt>
            </c:numLit>
          </c:xVal>
          <c:yVal>
            <c:numLit>
              <c:formatCode>General</c:formatCode>
              <c:ptCount val="2"/>
              <c:pt idx="0">
                <c:v>-2</c:v>
              </c:pt>
              <c:pt idx="1">
                <c:v>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E161-41CC-80B6-D673BA12F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140432"/>
        <c:axId val="1044139712"/>
      </c:scatterChart>
      <c:valAx>
        <c:axId val="1044140432"/>
        <c:scaling>
          <c:orientation val="minMax"/>
          <c:max val="5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Pred(Sum 9 PFAS)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44139712"/>
        <c:crosses val="autoZero"/>
        <c:crossBetween val="midCat"/>
      </c:valAx>
      <c:valAx>
        <c:axId val="1044139712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Sum 9 PFAS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44140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Sum 9 PFAS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'9PFAS mot TOC 19.01.'!$B$104:$B$198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TOC 19.01.'!$H$104:$H$198</c:f>
              <c:numCache>
                <c:formatCode>0.000</c:formatCode>
                <c:ptCount val="95"/>
                <c:pt idx="0">
                  <c:v>-0.22117089257550718</c:v>
                </c:pt>
                <c:pt idx="1">
                  <c:v>-0.44025727565446088</c:v>
                </c:pt>
                <c:pt idx="2">
                  <c:v>-0.72482392643179083</c:v>
                </c:pt>
                <c:pt idx="3">
                  <c:v>-0.12799966329379139</c:v>
                </c:pt>
                <c:pt idx="4">
                  <c:v>-0.6886988592731268</c:v>
                </c:pt>
                <c:pt idx="5">
                  <c:v>-0.96146222717509122</c:v>
                </c:pt>
                <c:pt idx="6">
                  <c:v>0.76995375022163048</c:v>
                </c:pt>
                <c:pt idx="7">
                  <c:v>2.6404862271554554</c:v>
                </c:pt>
                <c:pt idx="8">
                  <c:v>2.6770942609525208</c:v>
                </c:pt>
                <c:pt idx="9">
                  <c:v>-0.48276970963008342</c:v>
                </c:pt>
                <c:pt idx="10">
                  <c:v>-0.8652507634038904</c:v>
                </c:pt>
                <c:pt idx="11">
                  <c:v>-0.89970359885420215</c:v>
                </c:pt>
                <c:pt idx="12">
                  <c:v>-0.88338177530474837</c:v>
                </c:pt>
                <c:pt idx="13">
                  <c:v>0.93605558368792485</c:v>
                </c:pt>
                <c:pt idx="14">
                  <c:v>0.25117002260748894</c:v>
                </c:pt>
                <c:pt idx="15">
                  <c:v>0.66521445655727063</c:v>
                </c:pt>
                <c:pt idx="16">
                  <c:v>-4.7082638575068729E-4</c:v>
                </c:pt>
                <c:pt idx="17">
                  <c:v>3.2783509224605427</c:v>
                </c:pt>
                <c:pt idx="18">
                  <c:v>-0.35646184613820386</c:v>
                </c:pt>
                <c:pt idx="19">
                  <c:v>-0.94732278429120287</c:v>
                </c:pt>
                <c:pt idx="20">
                  <c:v>-0.78350974312903754</c:v>
                </c:pt>
                <c:pt idx="21">
                  <c:v>-0.40759721689371553</c:v>
                </c:pt>
                <c:pt idx="22">
                  <c:v>1.4561442784639862</c:v>
                </c:pt>
                <c:pt idx="23">
                  <c:v>2.1592404218434966</c:v>
                </c:pt>
                <c:pt idx="24">
                  <c:v>-0.89262898334116936</c:v>
                </c:pt>
                <c:pt idx="25">
                  <c:v>-0.16954385126449445</c:v>
                </c:pt>
                <c:pt idx="26">
                  <c:v>0.35599975417551061</c:v>
                </c:pt>
                <c:pt idx="27">
                  <c:v>0.76593308799817661</c:v>
                </c:pt>
                <c:pt idx="28">
                  <c:v>-0.16627947218406103</c:v>
                </c:pt>
                <c:pt idx="29">
                  <c:v>-1.2052124245055953</c:v>
                </c:pt>
                <c:pt idx="30">
                  <c:v>-0.71533867369004422</c:v>
                </c:pt>
                <c:pt idx="31">
                  <c:v>-0.1898878110822422</c:v>
                </c:pt>
                <c:pt idx="32">
                  <c:v>-0.47362857684510301</c:v>
                </c:pt>
                <c:pt idx="33">
                  <c:v>1.9922065092007291</c:v>
                </c:pt>
                <c:pt idx="34">
                  <c:v>1.3973346003566891</c:v>
                </c:pt>
                <c:pt idx="35">
                  <c:v>-0.67446457250479896</c:v>
                </c:pt>
                <c:pt idx="36">
                  <c:v>-0.84768444850142577</c:v>
                </c:pt>
                <c:pt idx="37">
                  <c:v>-1.344105632581952</c:v>
                </c:pt>
                <c:pt idx="38">
                  <c:v>-1.3655848530377825</c:v>
                </c:pt>
                <c:pt idx="39">
                  <c:v>-0.82657301263532401</c:v>
                </c:pt>
                <c:pt idx="40">
                  <c:v>-0.23755580979416713</c:v>
                </c:pt>
                <c:pt idx="41">
                  <c:v>-0.81309388567282515</c:v>
                </c:pt>
                <c:pt idx="42">
                  <c:v>0.52166804782974785</c:v>
                </c:pt>
                <c:pt idx="43">
                  <c:v>-0.64218604347256025</c:v>
                </c:pt>
                <c:pt idx="44">
                  <c:v>-0.72188841052475772</c:v>
                </c:pt>
                <c:pt idx="45">
                  <c:v>-0.54471668846710619</c:v>
                </c:pt>
                <c:pt idx="46">
                  <c:v>-0.76178167852970657</c:v>
                </c:pt>
                <c:pt idx="47">
                  <c:v>-4.7501050324171401E-2</c:v>
                </c:pt>
                <c:pt idx="48">
                  <c:v>-0.74840050889019683</c:v>
                </c:pt>
                <c:pt idx="49">
                  <c:v>0.36178412721321485</c:v>
                </c:pt>
                <c:pt idx="50">
                  <c:v>-0.92884658602082737</c:v>
                </c:pt>
                <c:pt idx="51">
                  <c:v>-0.90145617801456168</c:v>
                </c:pt>
                <c:pt idx="52">
                  <c:v>-0.95949522470062343</c:v>
                </c:pt>
                <c:pt idx="53">
                  <c:v>-0.25391610678589871</c:v>
                </c:pt>
                <c:pt idx="54">
                  <c:v>-0.56783011666669048</c:v>
                </c:pt>
                <c:pt idx="55">
                  <c:v>-0.25028501382585161</c:v>
                </c:pt>
                <c:pt idx="56">
                  <c:v>7.8615322882166744E-2</c:v>
                </c:pt>
                <c:pt idx="57">
                  <c:v>-0.86858873688716953</c:v>
                </c:pt>
                <c:pt idx="58">
                  <c:v>-0.31875696770211021</c:v>
                </c:pt>
                <c:pt idx="59">
                  <c:v>0.92665387005097288</c:v>
                </c:pt>
                <c:pt idx="60">
                  <c:v>-8.975664891448995E-2</c:v>
                </c:pt>
                <c:pt idx="61">
                  <c:v>1.4840177430873547</c:v>
                </c:pt>
                <c:pt idx="62">
                  <c:v>0.60699802877853026</c:v>
                </c:pt>
                <c:pt idx="63">
                  <c:v>0.22462252008805372</c:v>
                </c:pt>
                <c:pt idx="64">
                  <c:v>0.4546175399762345</c:v>
                </c:pt>
                <c:pt idx="65">
                  <c:v>-0.15084072082220329</c:v>
                </c:pt>
                <c:pt idx="66">
                  <c:v>-0.51779199305479262</c:v>
                </c:pt>
                <c:pt idx="67">
                  <c:v>-0.95564722527016333</c:v>
                </c:pt>
                <c:pt idx="68">
                  <c:v>-0.97572428385542331</c:v>
                </c:pt>
                <c:pt idx="69">
                  <c:v>-3.1171933616408801E-2</c:v>
                </c:pt>
                <c:pt idx="70">
                  <c:v>-1.1258100141548353</c:v>
                </c:pt>
                <c:pt idx="71">
                  <c:v>-0.14433307543439172</c:v>
                </c:pt>
                <c:pt idx="72">
                  <c:v>0.15913146476527748</c:v>
                </c:pt>
                <c:pt idx="73">
                  <c:v>0.83011467882505885</c:v>
                </c:pt>
                <c:pt idx="74">
                  <c:v>0.19129715032215072</c:v>
                </c:pt>
                <c:pt idx="75">
                  <c:v>0.59177959452221696</c:v>
                </c:pt>
                <c:pt idx="76">
                  <c:v>0.13394274060131361</c:v>
                </c:pt>
                <c:pt idx="77">
                  <c:v>0.41557625641451679</c:v>
                </c:pt>
                <c:pt idx="78">
                  <c:v>0.4839235363019575</c:v>
                </c:pt>
                <c:pt idx="79">
                  <c:v>-0.74417798479709363</c:v>
                </c:pt>
                <c:pt idx="80">
                  <c:v>-0.30721948125705151</c:v>
                </c:pt>
                <c:pt idx="81">
                  <c:v>-1.0064913395017809</c:v>
                </c:pt>
                <c:pt idx="82">
                  <c:v>-0.68889431531042922</c:v>
                </c:pt>
                <c:pt idx="83">
                  <c:v>0.83680806311879508</c:v>
                </c:pt>
                <c:pt idx="84">
                  <c:v>-0.74663953513261305</c:v>
                </c:pt>
                <c:pt idx="85">
                  <c:v>-0.12659965616888882</c:v>
                </c:pt>
                <c:pt idx="86">
                  <c:v>0.93077533151951453</c:v>
                </c:pt>
                <c:pt idx="87">
                  <c:v>0.14052063092135822</c:v>
                </c:pt>
                <c:pt idx="88">
                  <c:v>-0.1176206708483533</c:v>
                </c:pt>
                <c:pt idx="89">
                  <c:v>1.9624152281968206</c:v>
                </c:pt>
                <c:pt idx="90">
                  <c:v>3.5115069937021843</c:v>
                </c:pt>
                <c:pt idx="91">
                  <c:v>-0.12710730745225718</c:v>
                </c:pt>
                <c:pt idx="92">
                  <c:v>0.61803253966449767</c:v>
                </c:pt>
                <c:pt idx="93">
                  <c:v>-0.39304837837069151</c:v>
                </c:pt>
                <c:pt idx="94">
                  <c:v>0.66700170638632716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4-4FAE-81C8-5740D6CA4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944887096"/>
        <c:axId val="944892496"/>
      </c:barChart>
      <c:catAx>
        <c:axId val="944887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44892496"/>
        <c:crosses val="autoZero"/>
        <c:auto val="1"/>
        <c:lblAlgn val="ctr"/>
        <c:lblOffset val="100"/>
        <c:noMultiLvlLbl val="0"/>
      </c:catAx>
      <c:valAx>
        <c:axId val="944892496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4488709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residuals(Sum 9 PFAS)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3F0-4182-8A56-2916243CD75B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3F0-4182-8A56-2916243CD75B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3F0-4182-8A56-2916243CD75B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3F0-4182-8A56-2916243CD75B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3F0-4182-8A56-2916243CD75B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3F0-4182-8A56-2916243CD75B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E3F0-4182-8A56-2916243CD75B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3F0-4182-8A56-2916243CD75B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E3F0-4182-8A56-2916243CD75B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3F0-4182-8A56-2916243CD75B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E3F0-4182-8A56-2916243CD75B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3F0-4182-8A56-2916243CD75B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E3F0-4182-8A56-2916243CD75B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3F0-4182-8A56-2916243CD75B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E3F0-4182-8A56-2916243CD75B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3F0-4182-8A56-2916243CD75B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E3F0-4182-8A56-2916243CD75B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3F0-4182-8A56-2916243CD75B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E3F0-4182-8A56-2916243CD75B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3F0-4182-8A56-2916243CD75B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E3F0-4182-8A56-2916243CD75B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3F0-4182-8A56-2916243CD75B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E3F0-4182-8A56-2916243CD75B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E3F0-4182-8A56-2916243CD75B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E3F0-4182-8A56-2916243CD75B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E3F0-4182-8A56-2916243CD75B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E3F0-4182-8A56-2916243CD75B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E3F0-4182-8A56-2916243CD75B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E3F0-4182-8A56-2916243CD75B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E3F0-4182-8A56-2916243CD75B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E3F0-4182-8A56-2916243CD75B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E3F0-4182-8A56-2916243CD75B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E3F0-4182-8A56-2916243CD75B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E3F0-4182-8A56-2916243CD75B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E3F0-4182-8A56-2916243CD75B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E3F0-4182-8A56-2916243CD75B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E3F0-4182-8A56-2916243CD75B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E3F0-4182-8A56-2916243CD75B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E3F0-4182-8A56-2916243CD75B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E3F0-4182-8A56-2916243CD75B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E3F0-4182-8A56-2916243CD75B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E3F0-4182-8A56-2916243CD75B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E3F0-4182-8A56-2916243CD75B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E3F0-4182-8A56-2916243CD75B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E3F0-4182-8A56-2916243CD75B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E3F0-4182-8A56-2916243CD75B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E3F0-4182-8A56-2916243CD75B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E3F0-4182-8A56-2916243CD75B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E3F0-4182-8A56-2916243CD75B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E3F0-4182-8A56-2916243CD75B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E3F0-4182-8A56-2916243CD75B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E3F0-4182-8A56-2916243CD75B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E3F0-4182-8A56-2916243CD75B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E3F0-4182-8A56-2916243CD75B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E3F0-4182-8A56-2916243CD75B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E3F0-4182-8A56-2916243CD75B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E3F0-4182-8A56-2916243CD75B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E3F0-4182-8A56-2916243CD75B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E3F0-4182-8A56-2916243CD75B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E3F0-4182-8A56-2916243CD75B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E3F0-4182-8A56-2916243CD75B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E3F0-4182-8A56-2916243CD75B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E3F0-4182-8A56-2916243CD75B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E3F0-4182-8A56-2916243CD75B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E3F0-4182-8A56-2916243CD75B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E3F0-4182-8A56-2916243CD75B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E3F0-4182-8A56-2916243CD75B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E3F0-4182-8A56-2916243CD75B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E3F0-4182-8A56-2916243CD75B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E3F0-4182-8A56-2916243CD75B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E3F0-4182-8A56-2916243CD75B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E3F0-4182-8A56-2916243CD75B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E3F0-4182-8A56-2916243CD75B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E3F0-4182-8A56-2916243CD75B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E3F0-4182-8A56-2916243CD75B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E3F0-4182-8A56-2916243CD75B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E3F0-4182-8A56-2916243CD75B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E3F0-4182-8A56-2916243CD75B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E3F0-4182-8A56-2916243CD75B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E3F0-4182-8A56-2916243CD75B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E3F0-4182-8A56-2916243CD75B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E3F0-4182-8A56-2916243CD75B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E3F0-4182-8A56-2916243CD75B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E3F0-4182-8A56-2916243CD75B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E3F0-4182-8A56-2916243CD75B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E3F0-4182-8A56-2916243CD75B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E3F0-4182-8A56-2916243CD75B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E3F0-4182-8A56-2916243CD75B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E3F0-4182-8A56-2916243CD75B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E3F0-4182-8A56-2916243CD75B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E3F0-4182-8A56-2916243CD75B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E3F0-4182-8A56-2916243CD75B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E3F0-4182-8A56-2916243CD75B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E3F0-4182-8A56-2916243CD75B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E3F0-4182-8A56-2916243CD75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3F0-4182-8A56-2916243CD7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3F0-4182-8A56-2916243CD7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3F0-4182-8A56-2916243CD75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3F0-4182-8A56-2916243CD75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3F0-4182-8A56-2916243CD75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3F0-4182-8A56-2916243CD75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3F0-4182-8A56-2916243CD75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3F0-4182-8A56-2916243CD75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3F0-4182-8A56-2916243CD75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3F0-4182-8A56-2916243CD75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3F0-4182-8A56-2916243CD75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3F0-4182-8A56-2916243CD75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3F0-4182-8A56-2916243CD75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3F0-4182-8A56-2916243CD75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3F0-4182-8A56-2916243CD75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3F0-4182-8A56-2916243CD75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3F0-4182-8A56-2916243CD75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E3F0-4182-8A56-2916243CD75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E3F0-4182-8A56-2916243CD75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E3F0-4182-8A56-2916243CD75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E3F0-4182-8A56-2916243CD75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E3F0-4182-8A56-2916243CD75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E3F0-4182-8A56-2916243CD75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E3F0-4182-8A56-2916243CD75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E3F0-4182-8A56-2916243CD75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E3F0-4182-8A56-2916243CD75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E3F0-4182-8A56-2916243CD75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E3F0-4182-8A56-2916243CD75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E3F0-4182-8A56-2916243CD75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E3F0-4182-8A56-2916243CD75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E3F0-4182-8A56-2916243CD75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E3F0-4182-8A56-2916243CD75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E3F0-4182-8A56-2916243CD75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E3F0-4182-8A56-2916243CD75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E3F0-4182-8A56-2916243CD75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E3F0-4182-8A56-2916243CD75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E3F0-4182-8A56-2916243CD75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E3F0-4182-8A56-2916243CD75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E3F0-4182-8A56-2916243CD75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E3F0-4182-8A56-2916243CD75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E3F0-4182-8A56-2916243CD75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E3F0-4182-8A56-2916243CD75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E3F0-4182-8A56-2916243CD75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E3F0-4182-8A56-2916243CD75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E3F0-4182-8A56-2916243CD75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E3F0-4182-8A56-2916243CD75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E3F0-4182-8A56-2916243CD75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E3F0-4182-8A56-2916243CD75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E3F0-4182-8A56-2916243CD75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E3F0-4182-8A56-2916243CD75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E3F0-4182-8A56-2916243CD75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E3F0-4182-8A56-2916243CD75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E3F0-4182-8A56-2916243CD75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E3F0-4182-8A56-2916243CD75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E3F0-4182-8A56-2916243CD75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E3F0-4182-8A56-2916243CD75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E3F0-4182-8A56-2916243CD75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E3F0-4182-8A56-2916243CD75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E3F0-4182-8A56-2916243CD75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E3F0-4182-8A56-2916243CD75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E3F0-4182-8A56-2916243CD75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E3F0-4182-8A56-2916243CD75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E3F0-4182-8A56-2916243CD75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E3F0-4182-8A56-2916243CD75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E3F0-4182-8A56-2916243CD75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E3F0-4182-8A56-2916243CD75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E3F0-4182-8A56-2916243CD75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E3F0-4182-8A56-2916243CD75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E3F0-4182-8A56-2916243CD75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E3F0-4182-8A56-2916243CD75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E3F0-4182-8A56-2916243CD75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E3F0-4182-8A56-2916243CD75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E3F0-4182-8A56-2916243CD75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E3F0-4182-8A56-2916243CD75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E3F0-4182-8A56-2916243CD75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E3F0-4182-8A56-2916243CD75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E3F0-4182-8A56-2916243CD75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E3F0-4182-8A56-2916243CD75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E3F0-4182-8A56-2916243CD75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E3F0-4182-8A56-2916243CD75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E3F0-4182-8A56-2916243CD75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E3F0-4182-8A56-2916243CD75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E3F0-4182-8A56-2916243CD75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E3F0-4182-8A56-2916243CD75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E3F0-4182-8A56-2916243CD75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E3F0-4182-8A56-2916243CD75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E3F0-4182-8A56-2916243CD75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E3F0-4182-8A56-2916243CD75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E3F0-4182-8A56-2916243CD75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E3F0-4182-8A56-2916243CD75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E3F0-4182-8A56-2916243CD75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E3F0-4182-8A56-2916243CD75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E3F0-4182-8A56-2916243CD75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E3F0-4182-8A56-2916243CD75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E3F0-4182-8A56-2916243CD7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TOC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TOC 19.01.'!$H$261:$H$355</c:f>
              <c:numCache>
                <c:formatCode>0.000</c:formatCode>
                <c:ptCount val="95"/>
                <c:pt idx="0">
                  <c:v>-0.22239904850056824</c:v>
                </c:pt>
                <c:pt idx="1">
                  <c:v>-0.44424897997833618</c:v>
                </c:pt>
                <c:pt idx="2">
                  <c:v>-0.73069180141381296</c:v>
                </c:pt>
                <c:pt idx="3">
                  <c:v>-0.128678467760756</c:v>
                </c:pt>
                <c:pt idx="4">
                  <c:v>-0.69471653327408811</c:v>
                </c:pt>
                <c:pt idx="5">
                  <c:v>-0.97318751594009956</c:v>
                </c:pt>
                <c:pt idx="6">
                  <c:v>0.77718514431526831</c:v>
                </c:pt>
                <c:pt idx="7">
                  <c:v>2.7609000992508923</c:v>
                </c:pt>
                <c:pt idx="8">
                  <c:v>2.8029805694205341</c:v>
                </c:pt>
                <c:pt idx="9">
                  <c:v>-0.48862077011474486</c:v>
                </c:pt>
                <c:pt idx="10">
                  <c:v>-0.87908562539608437</c:v>
                </c:pt>
                <c:pt idx="11">
                  <c:v>-0.91896985964554478</c:v>
                </c:pt>
                <c:pt idx="12">
                  <c:v>-0.89196470178836262</c:v>
                </c:pt>
                <c:pt idx="13">
                  <c:v>0.94586599060159282</c:v>
                </c:pt>
                <c:pt idx="14">
                  <c:v>0.25257128315427557</c:v>
                </c:pt>
                <c:pt idx="15">
                  <c:v>0.67384186911172128</c:v>
                </c:pt>
                <c:pt idx="16">
                  <c:v>-4.7766940546867281E-4</c:v>
                </c:pt>
                <c:pt idx="17">
                  <c:v>3.5110981557711716</c:v>
                </c:pt>
                <c:pt idx="18">
                  <c:v>-0.36193309669125878</c:v>
                </c:pt>
                <c:pt idx="19">
                  <c:v>-0.96428828466541305</c:v>
                </c:pt>
                <c:pt idx="20">
                  <c:v>-0.80083266023166166</c:v>
                </c:pt>
                <c:pt idx="21">
                  <c:v>-0.41362030150346762</c:v>
                </c:pt>
                <c:pt idx="22">
                  <c:v>1.4873320833286732</c:v>
                </c:pt>
                <c:pt idx="23">
                  <c:v>2.235335428648531</c:v>
                </c:pt>
                <c:pt idx="24">
                  <c:v>-0.91367053713086854</c:v>
                </c:pt>
                <c:pt idx="25">
                  <c:v>-0.17218309040286955</c:v>
                </c:pt>
                <c:pt idx="26">
                  <c:v>0.36129429621266457</c:v>
                </c:pt>
                <c:pt idx="27">
                  <c:v>0.77272331100440006</c:v>
                </c:pt>
                <c:pt idx="28">
                  <c:v>-0.16720658878741351</c:v>
                </c:pt>
                <c:pt idx="29">
                  <c:v>-1.2332478006212351</c:v>
                </c:pt>
                <c:pt idx="30">
                  <c:v>-0.72166020560535638</c:v>
                </c:pt>
                <c:pt idx="31">
                  <c:v>-0.1929104222512435</c:v>
                </c:pt>
                <c:pt idx="32">
                  <c:v>-0.4890696487813756</c:v>
                </c:pt>
                <c:pt idx="33">
                  <c:v>2.0539978004220338</c:v>
                </c:pt>
                <c:pt idx="34">
                  <c:v>1.4212938797802626</c:v>
                </c:pt>
                <c:pt idx="35">
                  <c:v>-0.70356892514470903</c:v>
                </c:pt>
                <c:pt idx="36">
                  <c:v>-0.86038537192145503</c:v>
                </c:pt>
                <c:pt idx="37">
                  <c:v>-1.44307513732077</c:v>
                </c:pt>
                <c:pt idx="38">
                  <c:v>-1.4141203927080259</c:v>
                </c:pt>
                <c:pt idx="39">
                  <c:v>-0.83554582298449875</c:v>
                </c:pt>
                <c:pt idx="40">
                  <c:v>-0.2393808114933961</c:v>
                </c:pt>
                <c:pt idx="41">
                  <c:v>-0.82144996091293232</c:v>
                </c:pt>
                <c:pt idx="42">
                  <c:v>0.53525032270910489</c:v>
                </c:pt>
                <c:pt idx="43">
                  <c:v>-0.65002206721484346</c:v>
                </c:pt>
                <c:pt idx="44">
                  <c:v>-0.73582325442892649</c:v>
                </c:pt>
                <c:pt idx="45">
                  <c:v>-0.55037286460059121</c:v>
                </c:pt>
                <c:pt idx="46">
                  <c:v>-0.77833190763158622</c:v>
                </c:pt>
                <c:pt idx="47">
                  <c:v>-4.8012668546700915E-2</c:v>
                </c:pt>
                <c:pt idx="48">
                  <c:v>-0.76317225574021608</c:v>
                </c:pt>
                <c:pt idx="49">
                  <c:v>0.36430280302977924</c:v>
                </c:pt>
                <c:pt idx="50">
                  <c:v>-0.94706134979691159</c:v>
                </c:pt>
                <c:pt idx="51">
                  <c:v>-0.92176550857001516</c:v>
                </c:pt>
                <c:pt idx="52">
                  <c:v>-0.97571537659070595</c:v>
                </c:pt>
                <c:pt idx="53">
                  <c:v>-0.25771645172602514</c:v>
                </c:pt>
                <c:pt idx="54">
                  <c:v>-0.57610133955956522</c:v>
                </c:pt>
                <c:pt idx="55">
                  <c:v>-0.25329332957133116</c:v>
                </c:pt>
                <c:pt idx="56">
                  <c:v>7.9745722771936631E-2</c:v>
                </c:pt>
                <c:pt idx="57">
                  <c:v>-0.87922855533773692</c:v>
                </c:pt>
                <c:pt idx="58">
                  <c:v>-0.32116545552584336</c:v>
                </c:pt>
                <c:pt idx="59">
                  <c:v>0.93877993513734803</c:v>
                </c:pt>
                <c:pt idx="60">
                  <c:v>-9.1136592510067421E-2</c:v>
                </c:pt>
                <c:pt idx="61">
                  <c:v>1.5160944491809978</c:v>
                </c:pt>
                <c:pt idx="62">
                  <c:v>0.61308637015295919</c:v>
                </c:pt>
                <c:pt idx="63">
                  <c:v>0.2267272611485712</c:v>
                </c:pt>
                <c:pt idx="64">
                  <c:v>0.46067103032212003</c:v>
                </c:pt>
                <c:pt idx="65">
                  <c:v>-0.15368771361092845</c:v>
                </c:pt>
                <c:pt idx="66">
                  <c:v>-0.52521116739195817</c:v>
                </c:pt>
                <c:pt idx="67">
                  <c:v>-0.97209610324910456</c:v>
                </c:pt>
                <c:pt idx="68">
                  <c:v>-0.99024401105540161</c:v>
                </c:pt>
                <c:pt idx="69">
                  <c:v>-3.1333945963339625E-2</c:v>
                </c:pt>
                <c:pt idx="70">
                  <c:v>-1.139621156133974</c:v>
                </c:pt>
                <c:pt idx="71">
                  <c:v>-0.14632343128586056</c:v>
                </c:pt>
                <c:pt idx="72">
                  <c:v>0.16194446088870235</c:v>
                </c:pt>
                <c:pt idx="73">
                  <c:v>0.83964509531917597</c:v>
                </c:pt>
                <c:pt idx="74">
                  <c:v>0.19349426604248354</c:v>
                </c:pt>
                <c:pt idx="75">
                  <c:v>0.59858586546844683</c:v>
                </c:pt>
                <c:pt idx="76">
                  <c:v>0.13558612403431233</c:v>
                </c:pt>
                <c:pt idx="77">
                  <c:v>0.42013196214163129</c:v>
                </c:pt>
                <c:pt idx="78">
                  <c:v>0.48912482337340418</c:v>
                </c:pt>
                <c:pt idx="79">
                  <c:v>-0.75526582538789133</c:v>
                </c:pt>
                <c:pt idx="80">
                  <c:v>-0.34572232145953957</c:v>
                </c:pt>
                <c:pt idx="81">
                  <c:v>-1.1407694910354826</c:v>
                </c:pt>
                <c:pt idx="82">
                  <c:v>-0.6943150665965383</c:v>
                </c:pt>
                <c:pt idx="83">
                  <c:v>0.84939735612251677</c:v>
                </c:pt>
                <c:pt idx="84">
                  <c:v>-0.7580417048303143</c:v>
                </c:pt>
                <c:pt idx="85">
                  <c:v>-0.12730947045181892</c:v>
                </c:pt>
                <c:pt idx="86">
                  <c:v>0.94581343733549195</c:v>
                </c:pt>
                <c:pt idx="87">
                  <c:v>0.14265141957750671</c:v>
                </c:pt>
                <c:pt idx="88">
                  <c:v>-0.11924268268279244</c:v>
                </c:pt>
                <c:pt idx="89">
                  <c:v>2.0359057243778014</c:v>
                </c:pt>
                <c:pt idx="90">
                  <c:v>3.8228389787728601</c:v>
                </c:pt>
                <c:pt idx="91">
                  <c:v>-0.12849522819356701</c:v>
                </c:pt>
                <c:pt idx="92">
                  <c:v>0.76427935867259111</c:v>
                </c:pt>
                <c:pt idx="93">
                  <c:v>-0.39661626779238568</c:v>
                </c:pt>
                <c:pt idx="94">
                  <c:v>0.67237292754407829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0-4182-8A56-2916243C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201237384"/>
        <c:axId val="1201243504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E3F0-4182-8A56-2916243CD75B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E3F0-4182-8A56-2916243C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246744"/>
        <c:axId val="1201246384"/>
      </c:scatterChart>
      <c:catAx>
        <c:axId val="1201237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01243504"/>
        <c:crosses val="autoZero"/>
        <c:auto val="1"/>
        <c:lblAlgn val="ctr"/>
        <c:lblOffset val="100"/>
        <c:noMultiLvlLbl val="0"/>
      </c:catAx>
      <c:valAx>
        <c:axId val="1201243504"/>
        <c:scaling>
          <c:orientation val="minMax"/>
          <c:max val="6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01237384"/>
        <c:crosses val="autoZero"/>
        <c:crossBetween val="between"/>
      </c:valAx>
      <c:valAx>
        <c:axId val="1201246384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201246744"/>
        <c:crosses val="max"/>
        <c:crossBetween val="midCat"/>
      </c:valAx>
      <c:valAx>
        <c:axId val="1201246744"/>
        <c:scaling>
          <c:orientation val="minMax"/>
          <c:max val="6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120124638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distances(Sum 9 PFAS) - Threshold = 0,043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18-4C47-BF5C-E9DC0F236D6C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B18-4C47-BF5C-E9DC0F236D6C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18-4C47-BF5C-E9DC0F236D6C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B18-4C47-BF5C-E9DC0F236D6C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18-4C47-BF5C-E9DC0F236D6C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B18-4C47-BF5C-E9DC0F236D6C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EB18-4C47-BF5C-E9DC0F236D6C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B18-4C47-BF5C-E9DC0F236D6C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EB18-4C47-BF5C-E9DC0F236D6C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B18-4C47-BF5C-E9DC0F236D6C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EB18-4C47-BF5C-E9DC0F236D6C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B18-4C47-BF5C-E9DC0F236D6C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EB18-4C47-BF5C-E9DC0F236D6C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B18-4C47-BF5C-E9DC0F236D6C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EB18-4C47-BF5C-E9DC0F236D6C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B18-4C47-BF5C-E9DC0F236D6C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EB18-4C47-BF5C-E9DC0F236D6C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EB18-4C47-BF5C-E9DC0F236D6C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EB18-4C47-BF5C-E9DC0F236D6C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EB18-4C47-BF5C-E9DC0F236D6C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EB18-4C47-BF5C-E9DC0F236D6C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EB18-4C47-BF5C-E9DC0F236D6C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EB18-4C47-BF5C-E9DC0F236D6C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EB18-4C47-BF5C-E9DC0F236D6C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EB18-4C47-BF5C-E9DC0F236D6C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EB18-4C47-BF5C-E9DC0F236D6C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EB18-4C47-BF5C-E9DC0F236D6C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EB18-4C47-BF5C-E9DC0F236D6C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EB18-4C47-BF5C-E9DC0F236D6C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EB18-4C47-BF5C-E9DC0F236D6C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EB18-4C47-BF5C-E9DC0F236D6C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EB18-4C47-BF5C-E9DC0F236D6C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EB18-4C47-BF5C-E9DC0F236D6C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EB18-4C47-BF5C-E9DC0F236D6C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EB18-4C47-BF5C-E9DC0F236D6C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EB18-4C47-BF5C-E9DC0F236D6C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EB18-4C47-BF5C-E9DC0F236D6C}"/>
              </c:ext>
            </c:extLst>
          </c:dPt>
          <c:dPt>
            <c:idx val="3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EB18-4C47-BF5C-E9DC0F236D6C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EB18-4C47-BF5C-E9DC0F236D6C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EB18-4C47-BF5C-E9DC0F236D6C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EB18-4C47-BF5C-E9DC0F236D6C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EB18-4C47-BF5C-E9DC0F236D6C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EB18-4C47-BF5C-E9DC0F236D6C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EB18-4C47-BF5C-E9DC0F236D6C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EB18-4C47-BF5C-E9DC0F236D6C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EB18-4C47-BF5C-E9DC0F236D6C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EB18-4C47-BF5C-E9DC0F236D6C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EB18-4C47-BF5C-E9DC0F236D6C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EB18-4C47-BF5C-E9DC0F236D6C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EB18-4C47-BF5C-E9DC0F236D6C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EB18-4C47-BF5C-E9DC0F236D6C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EB18-4C47-BF5C-E9DC0F236D6C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EB18-4C47-BF5C-E9DC0F236D6C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EB18-4C47-BF5C-E9DC0F236D6C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EB18-4C47-BF5C-E9DC0F236D6C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EB18-4C47-BF5C-E9DC0F236D6C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EB18-4C47-BF5C-E9DC0F236D6C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EB18-4C47-BF5C-E9DC0F236D6C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EB18-4C47-BF5C-E9DC0F236D6C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EB18-4C47-BF5C-E9DC0F236D6C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EB18-4C47-BF5C-E9DC0F236D6C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EB18-4C47-BF5C-E9DC0F236D6C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EB18-4C47-BF5C-E9DC0F236D6C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EB18-4C47-BF5C-E9DC0F236D6C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EB18-4C47-BF5C-E9DC0F236D6C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EB18-4C47-BF5C-E9DC0F236D6C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EB18-4C47-BF5C-E9DC0F236D6C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EB18-4C47-BF5C-E9DC0F236D6C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EB18-4C47-BF5C-E9DC0F236D6C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EB18-4C47-BF5C-E9DC0F236D6C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EB18-4C47-BF5C-E9DC0F236D6C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EB18-4C47-BF5C-E9DC0F236D6C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EB18-4C47-BF5C-E9DC0F236D6C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EB18-4C47-BF5C-E9DC0F236D6C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EB18-4C47-BF5C-E9DC0F236D6C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EB18-4C47-BF5C-E9DC0F236D6C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EB18-4C47-BF5C-E9DC0F236D6C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EB18-4C47-BF5C-E9DC0F236D6C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EB18-4C47-BF5C-E9DC0F236D6C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EB18-4C47-BF5C-E9DC0F236D6C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EB18-4C47-BF5C-E9DC0F236D6C}"/>
              </c:ext>
            </c:extLst>
          </c:dPt>
          <c:dPt>
            <c:idx val="8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EB18-4C47-BF5C-E9DC0F236D6C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EB18-4C47-BF5C-E9DC0F236D6C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EB18-4C47-BF5C-E9DC0F236D6C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EB18-4C47-BF5C-E9DC0F236D6C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EB18-4C47-BF5C-E9DC0F236D6C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EB18-4C47-BF5C-E9DC0F236D6C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EB18-4C47-BF5C-E9DC0F236D6C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EB18-4C47-BF5C-E9DC0F236D6C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EB18-4C47-BF5C-E9DC0F236D6C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EB18-4C47-BF5C-E9DC0F236D6C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EB18-4C47-BF5C-E9DC0F236D6C}"/>
              </c:ext>
            </c:extLst>
          </c:dPt>
          <c:dPt>
            <c:idx val="9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EB18-4C47-BF5C-E9DC0F236D6C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EB18-4C47-BF5C-E9DC0F236D6C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EB18-4C47-BF5C-E9DC0F236D6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B18-4C47-BF5C-E9DC0F236D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B18-4C47-BF5C-E9DC0F236D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B18-4C47-BF5C-E9DC0F236D6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B18-4C47-BF5C-E9DC0F236D6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B18-4C47-BF5C-E9DC0F236D6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EB18-4C47-BF5C-E9DC0F236D6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EB18-4C47-BF5C-E9DC0F236D6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EB18-4C47-BF5C-E9DC0F236D6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EB18-4C47-BF5C-E9DC0F236D6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EB18-4C47-BF5C-E9DC0F236D6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B18-4C47-BF5C-E9DC0F236D6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EB18-4C47-BF5C-E9DC0F236D6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B18-4C47-BF5C-E9DC0F236D6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EB18-4C47-BF5C-E9DC0F236D6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EB18-4C47-BF5C-E9DC0F236D6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B18-4C47-BF5C-E9DC0F236D6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EB18-4C47-BF5C-E9DC0F236D6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EB18-4C47-BF5C-E9DC0F236D6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EB18-4C47-BF5C-E9DC0F236D6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EB18-4C47-BF5C-E9DC0F236D6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EB18-4C47-BF5C-E9DC0F236D6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EB18-4C47-BF5C-E9DC0F236D6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EB18-4C47-BF5C-E9DC0F236D6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EB18-4C47-BF5C-E9DC0F236D6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EB18-4C47-BF5C-E9DC0F236D6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EB18-4C47-BF5C-E9DC0F236D6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EB18-4C47-BF5C-E9DC0F236D6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EB18-4C47-BF5C-E9DC0F236D6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EB18-4C47-BF5C-E9DC0F236D6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EB18-4C47-BF5C-E9DC0F236D6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EB18-4C47-BF5C-E9DC0F236D6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EB18-4C47-BF5C-E9DC0F236D6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EB18-4C47-BF5C-E9DC0F236D6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EB18-4C47-BF5C-E9DC0F236D6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EB18-4C47-BF5C-E9DC0F236D6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EB18-4C47-BF5C-E9DC0F236D6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EB18-4C47-BF5C-E9DC0F236D6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Obs38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EB18-4C47-BF5C-E9DC0F236D6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EB18-4C47-BF5C-E9DC0F236D6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EB18-4C47-BF5C-E9DC0F236D6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EB18-4C47-BF5C-E9DC0F236D6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EB18-4C47-BF5C-E9DC0F236D6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EB18-4C47-BF5C-E9DC0F236D6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EB18-4C47-BF5C-E9DC0F236D6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EB18-4C47-BF5C-E9DC0F236D6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EB18-4C47-BF5C-E9DC0F236D6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EB18-4C47-BF5C-E9DC0F236D6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EB18-4C47-BF5C-E9DC0F236D6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EB18-4C47-BF5C-E9DC0F236D6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EB18-4C47-BF5C-E9DC0F236D6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EB18-4C47-BF5C-E9DC0F236D6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EB18-4C47-BF5C-E9DC0F236D6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EB18-4C47-BF5C-E9DC0F236D6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EB18-4C47-BF5C-E9DC0F236D6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EB18-4C47-BF5C-E9DC0F236D6C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EB18-4C47-BF5C-E9DC0F236D6C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EB18-4C47-BF5C-E9DC0F236D6C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EB18-4C47-BF5C-E9DC0F236D6C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EB18-4C47-BF5C-E9DC0F236D6C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EB18-4C47-BF5C-E9DC0F236D6C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EB18-4C47-BF5C-E9DC0F236D6C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EB18-4C47-BF5C-E9DC0F236D6C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EB18-4C47-BF5C-E9DC0F236D6C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EB18-4C47-BF5C-E9DC0F236D6C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EB18-4C47-BF5C-E9DC0F236D6C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EB18-4C47-BF5C-E9DC0F236D6C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EB18-4C47-BF5C-E9DC0F236D6C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EB18-4C47-BF5C-E9DC0F236D6C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EB18-4C47-BF5C-E9DC0F236D6C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EB18-4C47-BF5C-E9DC0F236D6C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EB18-4C47-BF5C-E9DC0F236D6C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EB18-4C47-BF5C-E9DC0F236D6C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EB18-4C47-BF5C-E9DC0F236D6C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EB18-4C47-BF5C-E9DC0F236D6C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EB18-4C47-BF5C-E9DC0F236D6C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EB18-4C47-BF5C-E9DC0F236D6C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EB18-4C47-BF5C-E9DC0F236D6C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EB18-4C47-BF5C-E9DC0F236D6C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EB18-4C47-BF5C-E9DC0F236D6C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EB18-4C47-BF5C-E9DC0F236D6C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EB18-4C47-BF5C-E9DC0F236D6C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Obs82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EB18-4C47-BF5C-E9DC0F236D6C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EB18-4C47-BF5C-E9DC0F236D6C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EB18-4C47-BF5C-E9DC0F236D6C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EB18-4C47-BF5C-E9DC0F236D6C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EB18-4C47-BF5C-E9DC0F236D6C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EB18-4C47-BF5C-E9DC0F236D6C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EB18-4C47-BF5C-E9DC0F236D6C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EB18-4C47-BF5C-E9DC0F236D6C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EB18-4C47-BF5C-E9DC0F236D6C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EB18-4C47-BF5C-E9DC0F236D6C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EB18-4C47-BF5C-E9DC0F236D6C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Obs93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EB18-4C47-BF5C-E9DC0F236D6C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EB18-4C47-BF5C-E9DC0F236D6C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EB18-4C47-BF5C-E9DC0F236D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TOC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TOC 19.01.'!$K$261:$K$355</c:f>
              <c:numCache>
                <c:formatCode>0.000</c:formatCode>
                <c:ptCount val="95"/>
                <c:pt idx="0">
                  <c:v>2.6536295237989337E-4</c:v>
                </c:pt>
                <c:pt idx="1">
                  <c:v>1.3224045773211602E-3</c:v>
                </c:pt>
                <c:pt idx="2">
                  <c:v>2.8306144006790823E-3</c:v>
                </c:pt>
                <c:pt idx="3">
                  <c:v>8.8274105270329362E-5</c:v>
                </c:pt>
                <c:pt idx="4">
                  <c:v>2.7793911128143277E-3</c:v>
                </c:pt>
                <c:pt idx="5">
                  <c:v>5.8721552427934195E-3</c:v>
                </c:pt>
                <c:pt idx="6">
                  <c:v>3.4739232119604022E-3</c:v>
                </c:pt>
                <c:pt idx="7">
                  <c:v>3.7554617967441209E-2</c:v>
                </c:pt>
                <c:pt idx="8">
                  <c:v>3.9355470599770868E-2</c:v>
                </c:pt>
                <c:pt idx="9">
                  <c:v>1.931517149099509E-3</c:v>
                </c:pt>
                <c:pt idx="10">
                  <c:v>6.589815767262224E-3</c:v>
                </c:pt>
                <c:pt idx="11">
                  <c:v>9.2567235773898682E-3</c:v>
                </c:pt>
                <c:pt idx="12">
                  <c:v>4.2889852574848992E-3</c:v>
                </c:pt>
                <c:pt idx="13">
                  <c:v>4.9199429866732518E-3</c:v>
                </c:pt>
                <c:pt idx="14">
                  <c:v>3.4056379451336634E-4</c:v>
                </c:pt>
                <c:pt idx="15">
                  <c:v>3.5955854857840381E-3</c:v>
                </c:pt>
                <c:pt idx="16">
                  <c:v>2.2649064226024028E-9</c:v>
                </c:pt>
                <c:pt idx="17">
                  <c:v>6.4618232610507684E-2</c:v>
                </c:pt>
                <c:pt idx="18">
                  <c:v>1.3053395576776185E-3</c:v>
                </c:pt>
                <c:pt idx="19">
                  <c:v>8.4011990374288099E-3</c:v>
                </c:pt>
                <c:pt idx="20">
                  <c:v>7.5980529578503382E-3</c:v>
                </c:pt>
                <c:pt idx="21">
                  <c:v>1.6382794264286E-3</c:v>
                </c:pt>
                <c:pt idx="22">
                  <c:v>1.6143434865961794E-2</c:v>
                </c:pt>
                <c:pt idx="23">
                  <c:v>3.3214772820455936E-2</c:v>
                </c:pt>
                <c:pt idx="24">
                  <c:v>1.0038849030589346E-2</c:v>
                </c:pt>
                <c:pt idx="25">
                  <c:v>3.068151832192237E-4</c:v>
                </c:pt>
                <c:pt idx="26">
                  <c:v>1.2705592533905513E-3</c:v>
                </c:pt>
                <c:pt idx="27">
                  <c:v>3.290123264504053E-3</c:v>
                </c:pt>
                <c:pt idx="28">
                  <c:v>1.5196198485267897E-4</c:v>
                </c:pt>
                <c:pt idx="29">
                  <c:v>1.5250720218348019E-2</c:v>
                </c:pt>
                <c:pt idx="30">
                  <c:v>2.9705803528220723E-3</c:v>
                </c:pt>
                <c:pt idx="31">
                  <c:v>3.9072482414530333E-4</c:v>
                </c:pt>
                <c:pt idx="32">
                  <c:v>4.2914171613489564E-3</c:v>
                </c:pt>
                <c:pt idx="33">
                  <c:v>2.8027196059188898E-2</c:v>
                </c:pt>
                <c:pt idx="34">
                  <c:v>1.1595688209803804E-2</c:v>
                </c:pt>
                <c:pt idx="35">
                  <c:v>1.0973591507817022E-2</c:v>
                </c:pt>
                <c:pt idx="36">
                  <c:v>6.0145576364260796E-3</c:v>
                </c:pt>
                <c:pt idx="37">
                  <c:v>6.580007201281024E-2</c:v>
                </c:pt>
                <c:pt idx="38">
                  <c:v>2.915087965713738E-2</c:v>
                </c:pt>
                <c:pt idx="39">
                  <c:v>4.3400578463891728E-3</c:v>
                </c:pt>
                <c:pt idx="40">
                  <c:v>3.6674081120686649E-4</c:v>
                </c:pt>
                <c:pt idx="41">
                  <c:v>4.0454823145608249E-3</c:v>
                </c:pt>
                <c:pt idx="42">
                  <c:v>4.2105257746384373E-3</c:v>
                </c:pt>
                <c:pt idx="43">
                  <c:v>3.2232527541960075E-3</c:v>
                </c:pt>
                <c:pt idx="44">
                  <c:v>5.8284564381125437E-3</c:v>
                </c:pt>
                <c:pt idx="45">
                  <c:v>2.138913406407678E-3</c:v>
                </c:pt>
                <c:pt idx="46">
                  <c:v>7.1236943271048058E-3</c:v>
                </c:pt>
                <c:pt idx="47">
                  <c:v>1.8615160013545278E-5</c:v>
                </c:pt>
                <c:pt idx="48">
                  <c:v>6.3271868950269894E-3</c:v>
                </c:pt>
                <c:pt idx="49">
                  <c:v>7.7455945909799039E-4</c:v>
                </c:pt>
                <c:pt idx="50">
                  <c:v>8.9228295701684283E-3</c:v>
                </c:pt>
                <c:pt idx="51">
                  <c:v>9.7575538951593394E-3</c:v>
                </c:pt>
                <c:pt idx="52">
                  <c:v>8.0801146094128234E-3</c:v>
                </c:pt>
                <c:pt idx="53">
                  <c:v>6.6122445915748739E-4</c:v>
                </c:pt>
                <c:pt idx="54">
                  <c:v>2.9980911295687542E-3</c:v>
                </c:pt>
                <c:pt idx="55">
                  <c:v>5.4657265407256819E-4</c:v>
                </c:pt>
                <c:pt idx="56">
                  <c:v>6.2533161643490645E-5</c:v>
                </c:pt>
                <c:pt idx="57">
                  <c:v>5.1780710159664723E-3</c:v>
                </c:pt>
                <c:pt idx="58">
                  <c:v>6.4071014057036758E-4</c:v>
                </c:pt>
                <c:pt idx="59">
                  <c:v>6.0060137975409874E-3</c:v>
                </c:pt>
                <c:pt idx="60">
                  <c:v>8.5664414114900857E-5</c:v>
                </c:pt>
                <c:pt idx="61">
                  <c:v>1.646561572233543E-2</c:v>
                </c:pt>
                <c:pt idx="62">
                  <c:v>2.5137716361316497E-3</c:v>
                </c:pt>
                <c:pt idx="63">
                  <c:v>3.72705811236869E-4</c:v>
                </c:pt>
                <c:pt idx="64">
                  <c:v>1.856666371083884E-3</c:v>
                </c:pt>
                <c:pt idx="65">
                  <c:v>2.8278634192469828E-4</c:v>
                </c:pt>
                <c:pt idx="66">
                  <c:v>2.5020018900670524E-3</c:v>
                </c:pt>
                <c:pt idx="67">
                  <c:v>8.1795004091749605E-3</c:v>
                </c:pt>
                <c:pt idx="68">
                  <c:v>7.279938426358404E-3</c:v>
                </c:pt>
                <c:pt idx="69">
                  <c:v>5.2245424831364339E-6</c:v>
                </c:pt>
                <c:pt idx="70">
                  <c:v>6.86663970522664E-3</c:v>
                </c:pt>
                <c:pt idx="71">
                  <c:v>2.0348663104570829E-4</c:v>
                </c:pt>
                <c:pt idx="72">
                  <c:v>2.9858008283892003E-4</c:v>
                </c:pt>
                <c:pt idx="73">
                  <c:v>4.5864024505773817E-3</c:v>
                </c:pt>
                <c:pt idx="74">
                  <c:v>3.1188264631118765E-4</c:v>
                </c:pt>
                <c:pt idx="75">
                  <c:v>2.6728375142750977E-3</c:v>
                </c:pt>
                <c:pt idx="76">
                  <c:v>1.6117636502383228E-4</c:v>
                </c:pt>
                <c:pt idx="77">
                  <c:v>1.3576898965998972E-3</c:v>
                </c:pt>
                <c:pt idx="78">
                  <c:v>1.7739197800871638E-3</c:v>
                </c:pt>
                <c:pt idx="79">
                  <c:v>4.8746442542496214E-3</c:v>
                </c:pt>
                <c:pt idx="80">
                  <c:v>6.9787089589825749E-3</c:v>
                </c:pt>
                <c:pt idx="81">
                  <c:v>7.6008360291868735E-2</c:v>
                </c:pt>
                <c:pt idx="82">
                  <c:v>2.5697655235798109E-3</c:v>
                </c:pt>
                <c:pt idx="83">
                  <c:v>5.9203026968926396E-3</c:v>
                </c:pt>
                <c:pt idx="84">
                  <c:v>5.0082380133985426E-3</c:v>
                </c:pt>
                <c:pt idx="85">
                  <c:v>8.8868228649003814E-5</c:v>
                </c:pt>
                <c:pt idx="86">
                  <c:v>7.4058109453466079E-3</c:v>
                </c:pt>
                <c:pt idx="87">
                  <c:v>2.0711371793649054E-4</c:v>
                </c:pt>
                <c:pt idx="88">
                  <c:v>1.3541809997904617E-4</c:v>
                </c:pt>
                <c:pt idx="89">
                  <c:v>4.0861363652932296E-2</c:v>
                </c:pt>
                <c:pt idx="90">
                  <c:v>0.11306664173570509</c:v>
                </c:pt>
                <c:pt idx="91">
                  <c:v>1.3389352635329783E-4</c:v>
                </c:pt>
                <c:pt idx="92">
                  <c:v>5.6882923687040884E-2</c:v>
                </c:pt>
                <c:pt idx="93">
                  <c:v>1.0721166334069034E-3</c:v>
                </c:pt>
                <c:pt idx="94">
                  <c:v>2.4880316174208934E-3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8-4C47-BF5C-E9DC0F23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201247104"/>
        <c:axId val="1201245664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4.3010752688172046E-2</c:v>
              </c:pt>
              <c:pt idx="1">
                <c:v>4.3010752688172046E-2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EB18-4C47-BF5C-E9DC0F23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77888"/>
        <c:axId val="94776808"/>
      </c:scatterChart>
      <c:catAx>
        <c:axId val="1201247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01245664"/>
        <c:crosses val="autoZero"/>
        <c:auto val="1"/>
        <c:lblAlgn val="ctr"/>
        <c:lblOffset val="100"/>
        <c:noMultiLvlLbl val="0"/>
      </c:catAx>
      <c:valAx>
        <c:axId val="1201245664"/>
        <c:scaling>
          <c:orientation val="minMax"/>
          <c:max val="0.1200000000000000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01247104"/>
        <c:crosses val="autoZero"/>
        <c:crossBetween val="between"/>
      </c:valAx>
      <c:valAx>
        <c:axId val="94776808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4777888"/>
        <c:crosses val="max"/>
        <c:crossBetween val="midCat"/>
      </c:valAx>
      <c:valAx>
        <c:axId val="94777888"/>
        <c:scaling>
          <c:orientation val="minMax"/>
          <c:max val="0.12000000000000002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947768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(Sum 9 PFAS)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6B4-4ACA-9AE9-98050B66CEAD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6B4-4ACA-9AE9-98050B66CEAD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6B4-4ACA-9AE9-98050B66CEAD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6B4-4ACA-9AE9-98050B66CEAD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6B4-4ACA-9AE9-98050B66CEAD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6B4-4ACA-9AE9-98050B66CEAD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96B4-4ACA-9AE9-98050B66CEAD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6B4-4ACA-9AE9-98050B66CEAD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96B4-4ACA-9AE9-98050B66CEAD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6B4-4ACA-9AE9-98050B66CEAD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96B4-4ACA-9AE9-98050B66CEAD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6B4-4ACA-9AE9-98050B66CEAD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96B4-4ACA-9AE9-98050B66CEAD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6B4-4ACA-9AE9-98050B66CEAD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96B4-4ACA-9AE9-98050B66CEAD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6B4-4ACA-9AE9-98050B66CEAD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96B4-4ACA-9AE9-98050B66CEAD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6B4-4ACA-9AE9-98050B66CEAD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96B4-4ACA-9AE9-98050B66CEAD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6B4-4ACA-9AE9-98050B66CEAD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96B4-4ACA-9AE9-98050B66CEAD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6B4-4ACA-9AE9-98050B66CEAD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96B4-4ACA-9AE9-98050B66CEAD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96B4-4ACA-9AE9-98050B66CEAD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96B4-4ACA-9AE9-98050B66CEAD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96B4-4ACA-9AE9-98050B66CEAD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96B4-4ACA-9AE9-98050B66CEAD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96B4-4ACA-9AE9-98050B66CEAD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96B4-4ACA-9AE9-98050B66CEAD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96B4-4ACA-9AE9-98050B66CEAD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96B4-4ACA-9AE9-98050B66CEAD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96B4-4ACA-9AE9-98050B66CEAD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96B4-4ACA-9AE9-98050B66CEAD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96B4-4ACA-9AE9-98050B66CEAD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96B4-4ACA-9AE9-98050B66CEAD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96B4-4ACA-9AE9-98050B66CEAD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96B4-4ACA-9AE9-98050B66CEAD}"/>
              </c:ext>
            </c:extLst>
          </c:dPt>
          <c:dPt>
            <c:idx val="3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96B4-4ACA-9AE9-98050B66CEAD}"/>
              </c:ext>
            </c:extLst>
          </c:dPt>
          <c:dPt>
            <c:idx val="3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96B4-4ACA-9AE9-98050B66CEAD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96B4-4ACA-9AE9-98050B66CEAD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96B4-4ACA-9AE9-98050B66CEAD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96B4-4ACA-9AE9-98050B66CEAD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96B4-4ACA-9AE9-98050B66CEAD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96B4-4ACA-9AE9-98050B66CEAD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96B4-4ACA-9AE9-98050B66CEAD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96B4-4ACA-9AE9-98050B66CEAD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96B4-4ACA-9AE9-98050B66CEAD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96B4-4ACA-9AE9-98050B66CEAD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96B4-4ACA-9AE9-98050B66CEAD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96B4-4ACA-9AE9-98050B66CEAD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96B4-4ACA-9AE9-98050B66CEAD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96B4-4ACA-9AE9-98050B66CEAD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96B4-4ACA-9AE9-98050B66CEAD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96B4-4ACA-9AE9-98050B66CEAD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96B4-4ACA-9AE9-98050B66CEAD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96B4-4ACA-9AE9-98050B66CEAD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96B4-4ACA-9AE9-98050B66CEAD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96B4-4ACA-9AE9-98050B66CEAD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96B4-4ACA-9AE9-98050B66CEAD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96B4-4ACA-9AE9-98050B66CEAD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96B4-4ACA-9AE9-98050B66CEAD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96B4-4ACA-9AE9-98050B66CEAD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96B4-4ACA-9AE9-98050B66CEAD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96B4-4ACA-9AE9-98050B66CEAD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96B4-4ACA-9AE9-98050B66CEAD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96B4-4ACA-9AE9-98050B66CEAD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96B4-4ACA-9AE9-98050B66CEAD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96B4-4ACA-9AE9-98050B66CEAD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96B4-4ACA-9AE9-98050B66CEAD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96B4-4ACA-9AE9-98050B66CEAD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96B4-4ACA-9AE9-98050B66CEAD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96B4-4ACA-9AE9-98050B66CEAD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96B4-4ACA-9AE9-98050B66CEAD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96B4-4ACA-9AE9-98050B66CEAD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96B4-4ACA-9AE9-98050B66CEAD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96B4-4ACA-9AE9-98050B66CEAD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96B4-4ACA-9AE9-98050B66CEAD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96B4-4ACA-9AE9-98050B66CEAD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96B4-4ACA-9AE9-98050B66CEAD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96B4-4ACA-9AE9-98050B66CEAD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96B4-4ACA-9AE9-98050B66CEAD}"/>
              </c:ext>
            </c:extLst>
          </c:dPt>
          <c:dPt>
            <c:idx val="8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96B4-4ACA-9AE9-98050B66CEAD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96B4-4ACA-9AE9-98050B66CEAD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96B4-4ACA-9AE9-98050B66CEAD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96B4-4ACA-9AE9-98050B66CEAD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96B4-4ACA-9AE9-98050B66CEAD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96B4-4ACA-9AE9-98050B66CEAD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96B4-4ACA-9AE9-98050B66CEAD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96B4-4ACA-9AE9-98050B66CEAD}"/>
              </c:ext>
            </c:extLst>
          </c:dPt>
          <c:dPt>
            <c:idx val="8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96B4-4ACA-9AE9-98050B66CEAD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96B4-4ACA-9AE9-98050B66CEAD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96B4-4ACA-9AE9-98050B66CEAD}"/>
              </c:ext>
            </c:extLst>
          </c:dPt>
          <c:dPt>
            <c:idx val="9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96B4-4ACA-9AE9-98050B66CEAD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96B4-4ACA-9AE9-98050B66CEAD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96B4-4ACA-9AE9-98050B66CEA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6B4-4ACA-9AE9-98050B66CEA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6B4-4ACA-9AE9-98050B66CEA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6B4-4ACA-9AE9-98050B66CEA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6B4-4ACA-9AE9-98050B66CEA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6B4-4ACA-9AE9-98050B66CEA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6B4-4ACA-9AE9-98050B66CEA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6B4-4ACA-9AE9-98050B66CEA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6B4-4ACA-9AE9-98050B66CEA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6B4-4ACA-9AE9-98050B66CEA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6B4-4ACA-9AE9-98050B66CEA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6B4-4ACA-9AE9-98050B66CEA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6B4-4ACA-9AE9-98050B66CEA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6B4-4ACA-9AE9-98050B66CEA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6B4-4ACA-9AE9-98050B66CEA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6B4-4ACA-9AE9-98050B66CEA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6B4-4ACA-9AE9-98050B66CEA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6B4-4ACA-9AE9-98050B66CEAD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6B4-4ACA-9AE9-98050B66CEAD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6B4-4ACA-9AE9-98050B66CEAD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6B4-4ACA-9AE9-98050B66CEA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6B4-4ACA-9AE9-98050B66CEAD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6B4-4ACA-9AE9-98050B66CEAD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6B4-4ACA-9AE9-98050B66CEAD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6B4-4ACA-9AE9-98050B66CEAD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6B4-4ACA-9AE9-98050B66CEAD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6B4-4ACA-9AE9-98050B66CEAD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6B4-4ACA-9AE9-98050B66CEAD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96B4-4ACA-9AE9-98050B66CEAD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96B4-4ACA-9AE9-98050B66CEAD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96B4-4ACA-9AE9-98050B66CEAD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6B4-4ACA-9AE9-98050B66CEAD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96B4-4ACA-9AE9-98050B66CEAD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96B4-4ACA-9AE9-98050B66CEAD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6B4-4ACA-9AE9-98050B66CEAD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96B4-4ACA-9AE9-98050B66CEAD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6B4-4ACA-9AE9-98050B66CEAD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96B4-4ACA-9AE9-98050B66CEAD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Obs38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6B4-4ACA-9AE9-98050B66CEAD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Obs39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96B4-4ACA-9AE9-98050B66CEAD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96B4-4ACA-9AE9-98050B66CEAD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6B4-4ACA-9AE9-98050B66CEAD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96B4-4ACA-9AE9-98050B66CEAD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96B4-4ACA-9AE9-98050B66CEAD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6B4-4ACA-9AE9-98050B66CEAD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96B4-4ACA-9AE9-98050B66CEAD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96B4-4ACA-9AE9-98050B66CEAD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96B4-4ACA-9AE9-98050B66CEAD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96B4-4ACA-9AE9-98050B66CEAD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96B4-4ACA-9AE9-98050B66CEAD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96B4-4ACA-9AE9-98050B66CEAD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96B4-4ACA-9AE9-98050B66CEAD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96B4-4ACA-9AE9-98050B66CEAD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96B4-4ACA-9AE9-98050B66CEAD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96B4-4ACA-9AE9-98050B66CEAD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96B4-4ACA-9AE9-98050B66CEAD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96B4-4ACA-9AE9-98050B66CEAD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96B4-4ACA-9AE9-98050B66CEAD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96B4-4ACA-9AE9-98050B66CEAD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96B4-4ACA-9AE9-98050B66CEAD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96B4-4ACA-9AE9-98050B66CEAD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96B4-4ACA-9AE9-98050B66CEAD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96B4-4ACA-9AE9-98050B66CEAD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96B4-4ACA-9AE9-98050B66CEAD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96B4-4ACA-9AE9-98050B66CEAD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96B4-4ACA-9AE9-98050B66CEAD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96B4-4ACA-9AE9-98050B66CEAD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96B4-4ACA-9AE9-98050B66CEAD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96B4-4ACA-9AE9-98050B66CEAD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96B4-4ACA-9AE9-98050B66CEAD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96B4-4ACA-9AE9-98050B66CEAD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96B4-4ACA-9AE9-98050B66CEAD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96B4-4ACA-9AE9-98050B66CEAD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96B4-4ACA-9AE9-98050B66CEAD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96B4-4ACA-9AE9-98050B66CEAD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96B4-4ACA-9AE9-98050B66CEAD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96B4-4ACA-9AE9-98050B66CEAD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96B4-4ACA-9AE9-98050B66CEAD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96B4-4ACA-9AE9-98050B66CEAD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96B4-4ACA-9AE9-98050B66CEAD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96B4-4ACA-9AE9-98050B66CEAD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96B4-4ACA-9AE9-98050B66CEAD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Obs82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96B4-4ACA-9AE9-98050B66CEAD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96B4-4ACA-9AE9-98050B66CEAD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96B4-4ACA-9AE9-98050B66CEAD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96B4-4ACA-9AE9-98050B66CEAD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96B4-4ACA-9AE9-98050B66CEAD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96B4-4ACA-9AE9-98050B66CEAD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96B4-4ACA-9AE9-98050B66CEAD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96B4-4ACA-9AE9-98050B66CEAD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Obs90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96B4-4ACA-9AE9-98050B66CEAD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96B4-4ACA-9AE9-98050B66CEAD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96B4-4ACA-9AE9-98050B66CEAD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Obs93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96B4-4ACA-9AE9-98050B66CEAD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96B4-4ACA-9AE9-98050B66CEAD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96B4-4ACA-9AE9-98050B66CE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TOC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TOC 19.01.'!$N$261:$N$355</c:f>
              <c:numCache>
                <c:formatCode>0.000</c:formatCode>
                <c:ptCount val="95"/>
                <c:pt idx="0">
                  <c:v>-2.2919390030428193E-2</c:v>
                </c:pt>
                <c:pt idx="1">
                  <c:v>-5.1204573866735319E-2</c:v>
                </c:pt>
                <c:pt idx="2">
                  <c:v>-7.5050073057096989E-2</c:v>
                </c:pt>
                <c:pt idx="3">
                  <c:v>-1.3216691890663212E-2</c:v>
                </c:pt>
                <c:pt idx="4">
                  <c:v>-7.4347345181264249E-2</c:v>
                </c:pt>
                <c:pt idx="5">
                  <c:v>-0.10833350026557956</c:v>
                </c:pt>
                <c:pt idx="6">
                  <c:v>8.3172991323298737E-2</c:v>
                </c:pt>
                <c:pt idx="7">
                  <c:v>0.28353636279258604</c:v>
                </c:pt>
                <c:pt idx="8">
                  <c:v>0.29059020929747326</c:v>
                </c:pt>
                <c:pt idx="9">
                  <c:v>-6.1897127245752845E-2</c:v>
                </c:pt>
                <c:pt idx="10">
                  <c:v>-0.11465412949354725</c:v>
                </c:pt>
                <c:pt idx="11">
                  <c:v>-0.1359368030561704</c:v>
                </c:pt>
                <c:pt idx="12">
                  <c:v>-9.2511232474724245E-2</c:v>
                </c:pt>
                <c:pt idx="13">
                  <c:v>9.9134761261378004E-2</c:v>
                </c:pt>
                <c:pt idx="14">
                  <c:v>2.596663069404407E-2</c:v>
                </c:pt>
                <c:pt idx="15">
                  <c:v>8.454823447920494E-2</c:v>
                </c:pt>
                <c:pt idx="16">
                  <c:v>-6.6941057588731535E-5</c:v>
                </c:pt>
                <c:pt idx="17">
                  <c:v>0.38049553109363587</c:v>
                </c:pt>
                <c:pt idx="18">
                  <c:v>-5.0854812761396209E-2</c:v>
                </c:pt>
                <c:pt idx="19">
                  <c:v>-0.12956346507799388</c:v>
                </c:pt>
                <c:pt idx="20">
                  <c:v>-0.12302449770035029</c:v>
                </c:pt>
                <c:pt idx="21">
                  <c:v>-5.6984560644752859E-2</c:v>
                </c:pt>
                <c:pt idx="22">
                  <c:v>0.18082130336441504</c:v>
                </c:pt>
                <c:pt idx="23">
                  <c:v>0.26312532461905175</c:v>
                </c:pt>
                <c:pt idx="24">
                  <c:v>-0.14155460398203315</c:v>
                </c:pt>
                <c:pt idx="25">
                  <c:v>-2.4641911454243645E-2</c:v>
                </c:pt>
                <c:pt idx="26">
                  <c:v>5.0172627497662513E-2</c:v>
                </c:pt>
                <c:pt idx="27">
                  <c:v>8.0939951558228834E-2</c:v>
                </c:pt>
                <c:pt idx="28">
                  <c:v>-1.7342040078048127E-2</c:v>
                </c:pt>
                <c:pt idx="29">
                  <c:v>-0.1751063247848616</c:v>
                </c:pt>
                <c:pt idx="30">
                  <c:v>-7.6877628584884991E-2</c:v>
                </c:pt>
                <c:pt idx="31">
                  <c:v>-2.7809228086668778E-2</c:v>
                </c:pt>
                <c:pt idx="32">
                  <c:v>-9.2259604659080036E-2</c:v>
                </c:pt>
                <c:pt idx="33">
                  <c:v>0.24074801553760786</c:v>
                </c:pt>
                <c:pt idx="34">
                  <c:v>0.15310097084988145</c:v>
                </c:pt>
                <c:pt idx="35">
                  <c:v>-0.14772562278615067</c:v>
                </c:pt>
                <c:pt idx="36">
                  <c:v>-0.10951697649589059</c:v>
                </c:pt>
                <c:pt idx="37">
                  <c:v>-0.36461455030104872</c:v>
                </c:pt>
                <c:pt idx="38">
                  <c:v>-0.24267586527730803</c:v>
                </c:pt>
                <c:pt idx="39">
                  <c:v>-9.3011472253376623E-2</c:v>
                </c:pt>
                <c:pt idx="40">
                  <c:v>-2.6945146898521947E-2</c:v>
                </c:pt>
                <c:pt idx="41">
                  <c:v>-8.9788469348170266E-2</c:v>
                </c:pt>
                <c:pt idx="42">
                  <c:v>9.1409450489257874E-2</c:v>
                </c:pt>
                <c:pt idx="43">
                  <c:v>-8.0037695672778811E-2</c:v>
                </c:pt>
                <c:pt idx="44">
                  <c:v>-0.10769392404182837</c:v>
                </c:pt>
                <c:pt idx="45">
                  <c:v>-6.5158013291823552E-2</c:v>
                </c:pt>
                <c:pt idx="46">
                  <c:v>-0.11910006344508249</c:v>
                </c:pt>
                <c:pt idx="47">
                  <c:v>-6.0688468508451037E-3</c:v>
                </c:pt>
                <c:pt idx="48">
                  <c:v>-0.11223119892166648</c:v>
                </c:pt>
                <c:pt idx="49">
                  <c:v>3.9174568886814379E-2</c:v>
                </c:pt>
                <c:pt idx="50">
                  <c:v>-0.13350078767267251</c:v>
                </c:pt>
                <c:pt idx="51">
                  <c:v>-0.13956887598319143</c:v>
                </c:pt>
                <c:pt idx="52">
                  <c:v>-0.12707905357042854</c:v>
                </c:pt>
                <c:pt idx="53">
                  <c:v>-3.6182245289845011E-2</c:v>
                </c:pt>
                <c:pt idx="54">
                  <c:v>-7.7153886422127727E-2</c:v>
                </c:pt>
                <c:pt idx="55">
                  <c:v>-3.2895781816598552E-2</c:v>
                </c:pt>
                <c:pt idx="56">
                  <c:v>1.112339470707365E-2</c:v>
                </c:pt>
                <c:pt idx="57">
                  <c:v>-0.10163522336689756</c:v>
                </c:pt>
                <c:pt idx="58">
                  <c:v>-3.5623662346123207E-2</c:v>
                </c:pt>
                <c:pt idx="59">
                  <c:v>0.10952236212537139</c:v>
                </c:pt>
                <c:pt idx="60">
                  <c:v>-1.301927693723621E-2</c:v>
                </c:pt>
                <c:pt idx="61">
                  <c:v>0.18269982152399794</c:v>
                </c:pt>
                <c:pt idx="62">
                  <c:v>7.0664937325723751E-2</c:v>
                </c:pt>
                <c:pt idx="63">
                  <c:v>2.7162521097874232E-2</c:v>
                </c:pt>
                <c:pt idx="64">
                  <c:v>6.0677268607400962E-2</c:v>
                </c:pt>
                <c:pt idx="65">
                  <c:v>-2.3656531794730276E-2</c:v>
                </c:pt>
                <c:pt idx="66">
                  <c:v>-7.0461141759096096E-2</c:v>
                </c:pt>
                <c:pt idx="67">
                  <c:v>-0.12785321903411748</c:v>
                </c:pt>
                <c:pt idx="68">
                  <c:v>-0.12064227439534031</c:v>
                </c:pt>
                <c:pt idx="69">
                  <c:v>-3.2150953897572753E-3</c:v>
                </c:pt>
                <c:pt idx="70">
                  <c:v>-0.11736847749948445</c:v>
                </c:pt>
                <c:pt idx="71">
                  <c:v>-2.0067115813750036E-2</c:v>
                </c:pt>
                <c:pt idx="72">
                  <c:v>2.4308510723821265E-2</c:v>
                </c:pt>
                <c:pt idx="73">
                  <c:v>9.5618026420725019E-2</c:v>
                </c:pt>
                <c:pt idx="74">
                  <c:v>2.4845625663681464E-2</c:v>
                </c:pt>
                <c:pt idx="75">
                  <c:v>7.285935099038432E-2</c:v>
                </c:pt>
                <c:pt idx="76">
                  <c:v>1.785914854047357E-2</c:v>
                </c:pt>
                <c:pt idx="77">
                  <c:v>5.1877329171859159E-2</c:v>
                </c:pt>
                <c:pt idx="78">
                  <c:v>5.931849082699759E-2</c:v>
                </c:pt>
                <c:pt idx="79">
                  <c:v>-9.8505018446932102E-2</c:v>
                </c:pt>
                <c:pt idx="80">
                  <c:v>-0.11757211274211897</c:v>
                </c:pt>
                <c:pt idx="81">
                  <c:v>-0.3902056238587121</c:v>
                </c:pt>
                <c:pt idx="82">
                  <c:v>-7.1488642709081049E-2</c:v>
                </c:pt>
                <c:pt idx="83">
                  <c:v>0.10864456426535211</c:v>
                </c:pt>
                <c:pt idx="84">
                  <c:v>-9.9847823682992762E-2</c:v>
                </c:pt>
                <c:pt idx="85">
                  <c:v>-1.3261069028254004E-2</c:v>
                </c:pt>
                <c:pt idx="86">
                  <c:v>0.12162431328782423</c:v>
                </c:pt>
                <c:pt idx="87">
                  <c:v>2.0245053455403204E-2</c:v>
                </c:pt>
                <c:pt idx="88">
                  <c:v>-1.6369624634293416E-2</c:v>
                </c:pt>
                <c:pt idx="89">
                  <c:v>0.29053761896641572</c:v>
                </c:pt>
                <c:pt idx="90">
                  <c:v>0.50853485733184556</c:v>
                </c:pt>
                <c:pt idx="91">
                  <c:v>-1.6277419987900877E-2</c:v>
                </c:pt>
                <c:pt idx="92">
                  <c:v>0.33633128431039422</c:v>
                </c:pt>
                <c:pt idx="93">
                  <c:v>-4.6095063300302684E-2</c:v>
                </c:pt>
                <c:pt idx="94">
                  <c:v>7.0331229309608279E-2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4-4ACA-9AE9-98050B66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4776448"/>
        <c:axId val="399454032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96B4-4ACA-9AE9-98050B66CEAD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96B4-4ACA-9AE9-98050B66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77168"/>
        <c:axId val="58413888"/>
      </c:scatterChart>
      <c:catAx>
        <c:axId val="94776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99454032"/>
        <c:crosses val="autoZero"/>
        <c:auto val="1"/>
        <c:lblAlgn val="ctr"/>
        <c:lblOffset val="100"/>
        <c:noMultiLvlLbl val="0"/>
      </c:catAx>
      <c:valAx>
        <c:axId val="399454032"/>
        <c:scaling>
          <c:orientation val="minMax"/>
          <c:max val="0.60000000000000009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4776448"/>
        <c:crosses val="autoZero"/>
        <c:crossBetween val="between"/>
      </c:valAx>
      <c:valAx>
        <c:axId val="58413888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4777168"/>
        <c:crosses val="max"/>
        <c:crossBetween val="midCat"/>
      </c:valAx>
      <c:valAx>
        <c:axId val="94777168"/>
        <c:scaling>
          <c:orientation val="minMax"/>
          <c:max val="0.60000000000000009"/>
          <c:min val="-0.60000000000000009"/>
        </c:scaling>
        <c:delete val="1"/>
        <c:axPos val="b"/>
        <c:numFmt formatCode="General" sourceLinked="1"/>
        <c:majorTickMark val="none"/>
        <c:minorTickMark val="none"/>
        <c:tickLblPos val="none"/>
        <c:crossAx val="5841388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(Sum 9 PFAS)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DFBetaStd(TOC%)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37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4-1DD5-4B91-ABE7-F983858A14A5}"/>
              </c:ext>
            </c:extLst>
          </c:dPt>
          <c:dPt>
            <c:idx val="81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5-1DD5-4B91-ABE7-F983858A14A5}"/>
              </c:ext>
            </c:extLst>
          </c:dPt>
          <c:dPt>
            <c:idx val="90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6-1DD5-4B91-ABE7-F983858A14A5}"/>
              </c:ext>
            </c:extLst>
          </c:dPt>
          <c:dPt>
            <c:idx val="92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7-1DD5-4B91-ABE7-F983858A14A5}"/>
              </c:ext>
            </c:extLst>
          </c:dPt>
          <c:cat>
            <c:strRef>
              <c:f>'9PFAS mot TOC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TOC 19.01.'!$R$261:$R$355</c:f>
              <c:numCache>
                <c:formatCode>0.000</c:formatCode>
                <c:ptCount val="95"/>
                <c:pt idx="0">
                  <c:v>2.1570324788237408E-3</c:v>
                </c:pt>
                <c:pt idx="1">
                  <c:v>-2.3333765990001289E-2</c:v>
                </c:pt>
                <c:pt idx="2">
                  <c:v>-3.5217678049201872E-3</c:v>
                </c:pt>
                <c:pt idx="3">
                  <c:v>-6.202008617989729E-4</c:v>
                </c:pt>
                <c:pt idx="4">
                  <c:v>2.1147122055862815E-2</c:v>
                </c:pt>
                <c:pt idx="5">
                  <c:v>-4.2032575136635858E-2</c:v>
                </c:pt>
                <c:pt idx="6">
                  <c:v>-2.3657460733490423E-2</c:v>
                </c:pt>
                <c:pt idx="7">
                  <c:v>-1.2461815105211421E-2</c:v>
                </c:pt>
                <c:pt idx="8">
                  <c:v>-4.1720063671056899E-2</c:v>
                </c:pt>
                <c:pt idx="9">
                  <c:v>-3.6305561025939563E-2</c:v>
                </c:pt>
                <c:pt idx="10">
                  <c:v>-7.0787863750539498E-2</c:v>
                </c:pt>
                <c:pt idx="11">
                  <c:v>9.7924878159933518E-2</c:v>
                </c:pt>
                <c:pt idx="12">
                  <c:v>-1.354918661100421E-2</c:v>
                </c:pt>
                <c:pt idx="13">
                  <c:v>2.0253423987733846E-2</c:v>
                </c:pt>
                <c:pt idx="14">
                  <c:v>-1.6638836557426805E-3</c:v>
                </c:pt>
                <c:pt idx="15">
                  <c:v>4.86702666197244E-2</c:v>
                </c:pt>
                <c:pt idx="16">
                  <c:v>4.5599738253346491E-5</c:v>
                </c:pt>
                <c:pt idx="17">
                  <c:v>0.12251704125729418</c:v>
                </c:pt>
                <c:pt idx="18">
                  <c:v>3.4746385153015209E-2</c:v>
                </c:pt>
                <c:pt idx="19">
                  <c:v>8.3658692249401506E-2</c:v>
                </c:pt>
                <c:pt idx="20">
                  <c:v>9.1565025417747539E-2</c:v>
                </c:pt>
                <c:pt idx="21">
                  <c:v>3.80312974455672E-2</c:v>
                </c:pt>
                <c:pt idx="22">
                  <c:v>-9.7007646480478507E-2</c:v>
                </c:pt>
                <c:pt idx="23">
                  <c:v>-0.12898773849264314</c:v>
                </c:pt>
                <c:pt idx="24">
                  <c:v>0.10606791324367622</c:v>
                </c:pt>
                <c:pt idx="25">
                  <c:v>1.717992843272936E-2</c:v>
                </c:pt>
                <c:pt idx="26">
                  <c:v>-3.3812053873078965E-2</c:v>
                </c:pt>
                <c:pt idx="27">
                  <c:v>-1.6309468242645921E-2</c:v>
                </c:pt>
                <c:pt idx="28">
                  <c:v>-2.5399135969482014E-3</c:v>
                </c:pt>
                <c:pt idx="29">
                  <c:v>-0.12104854334351385</c:v>
                </c:pt>
                <c:pt idx="30">
                  <c:v>-2.0691385556875122E-2</c:v>
                </c:pt>
                <c:pt idx="31">
                  <c:v>-1.9535155848017575E-2</c:v>
                </c:pt>
                <c:pt idx="32">
                  <c:v>-7.7421278903262197E-2</c:v>
                </c:pt>
                <c:pt idx="33">
                  <c:v>0.11640472496580255</c:v>
                </c:pt>
                <c:pt idx="34">
                  <c:v>4.664703955641801E-2</c:v>
                </c:pt>
                <c:pt idx="35">
                  <c:v>-0.12888846390697847</c:v>
                </c:pt>
                <c:pt idx="36">
                  <c:v>-6.4820723226264435E-2</c:v>
                </c:pt>
                <c:pt idx="37">
                  <c:v>-0.33320125616927015</c:v>
                </c:pt>
                <c:pt idx="38">
                  <c:v>-0.1945294781016049</c:v>
                </c:pt>
                <c:pt idx="39">
                  <c:v>-3.6087744663239045E-2</c:v>
                </c:pt>
                <c:pt idx="40">
                  <c:v>-1.108375602313736E-2</c:v>
                </c:pt>
                <c:pt idx="41">
                  <c:v>3.0968071565376488E-2</c:v>
                </c:pt>
                <c:pt idx="42">
                  <c:v>7.3075117640099552E-2</c:v>
                </c:pt>
                <c:pt idx="43">
                  <c:v>-4.4253387780102897E-2</c:v>
                </c:pt>
                <c:pt idx="44">
                  <c:v>-7.6802710986739325E-2</c:v>
                </c:pt>
                <c:pt idx="45">
                  <c:v>3.251211046338167E-2</c:v>
                </c:pt>
                <c:pt idx="46">
                  <c:v>8.8362758722613677E-2</c:v>
                </c:pt>
                <c:pt idx="47">
                  <c:v>3.5447802373138461E-3</c:v>
                </c:pt>
                <c:pt idx="48">
                  <c:v>8.0405099285194181E-2</c:v>
                </c:pt>
                <c:pt idx="49">
                  <c:v>-1.1731611911539899E-2</c:v>
                </c:pt>
                <c:pt idx="50">
                  <c:v>9.1548579516826697E-2</c:v>
                </c:pt>
                <c:pt idx="51">
                  <c:v>0.10264389672504955</c:v>
                </c:pt>
                <c:pt idx="52">
                  <c:v>7.8280377338080284E-2</c:v>
                </c:pt>
                <c:pt idx="53">
                  <c:v>2.4698592237770198E-2</c:v>
                </c:pt>
                <c:pt idx="54">
                  <c:v>4.9589457136237525E-2</c:v>
                </c:pt>
                <c:pt idx="55">
                  <c:v>2.0169041680798125E-2</c:v>
                </c:pt>
                <c:pt idx="56">
                  <c:v>-7.5358519453204657E-3</c:v>
                </c:pt>
                <c:pt idx="57">
                  <c:v>4.6823342943499782E-2</c:v>
                </c:pt>
                <c:pt idx="58">
                  <c:v>-1.3538271473739772E-2</c:v>
                </c:pt>
                <c:pt idx="59">
                  <c:v>-5.2136589324581942E-2</c:v>
                </c:pt>
                <c:pt idx="60">
                  <c:v>9.0593196227953896E-3</c:v>
                </c:pt>
                <c:pt idx="61">
                  <c:v>-9.5833406752394087E-2</c:v>
                </c:pt>
                <c:pt idx="62">
                  <c:v>3.22017934481382E-2</c:v>
                </c:pt>
                <c:pt idx="63">
                  <c:v>1.4024786903100694E-2</c:v>
                </c:pt>
                <c:pt idx="64">
                  <c:v>3.8050747244775716E-2</c:v>
                </c:pt>
                <c:pt idx="65">
                  <c:v>-1.7635215623345132E-2</c:v>
                </c:pt>
                <c:pt idx="66">
                  <c:v>4.5399584620907894E-2</c:v>
                </c:pt>
                <c:pt idx="67">
                  <c:v>7.999615120344214E-2</c:v>
                </c:pt>
                <c:pt idx="68">
                  <c:v>6.505866533494091E-2</c:v>
                </c:pt>
                <c:pt idx="69">
                  <c:v>4.3946745783181842E-5</c:v>
                </c:pt>
                <c:pt idx="70">
                  <c:v>-1.0220090633972572E-2</c:v>
                </c:pt>
                <c:pt idx="71">
                  <c:v>1.3315966466719344E-2</c:v>
                </c:pt>
                <c:pt idx="72">
                  <c:v>-1.7743743887985518E-2</c:v>
                </c:pt>
                <c:pt idx="73">
                  <c:v>-4.1493534903255046E-2</c:v>
                </c:pt>
                <c:pt idx="74">
                  <c:v>-1.4939863628476574E-2</c:v>
                </c:pt>
                <c:pt idx="75">
                  <c:v>-3.9202717306691087E-2</c:v>
                </c:pt>
                <c:pt idx="76">
                  <c:v>-1.1199894593239187E-2</c:v>
                </c:pt>
                <c:pt idx="77">
                  <c:v>-2.8866038354611136E-2</c:v>
                </c:pt>
                <c:pt idx="78">
                  <c:v>-3.162807310456512E-2</c:v>
                </c:pt>
                <c:pt idx="79">
                  <c:v>-6.0817345658345859E-2</c:v>
                </c:pt>
                <c:pt idx="80">
                  <c:v>-0.11209395671000627</c:v>
                </c:pt>
                <c:pt idx="81">
                  <c:v>-0.37223910981157038</c:v>
                </c:pt>
                <c:pt idx="82">
                  <c:v>6.0140727541642906E-3</c:v>
                </c:pt>
                <c:pt idx="83">
                  <c:v>-6.4878027999985821E-2</c:v>
                </c:pt>
                <c:pt idx="84">
                  <c:v>6.2616932609050185E-2</c:v>
                </c:pt>
                <c:pt idx="85">
                  <c:v>2.2909757783842483E-3</c:v>
                </c:pt>
                <c:pt idx="86">
                  <c:v>-7.3321349810659839E-2</c:v>
                </c:pt>
                <c:pt idx="87">
                  <c:v>-1.3987769276529361E-2</c:v>
                </c:pt>
                <c:pt idx="88">
                  <c:v>1.0876251598897347E-2</c:v>
                </c:pt>
                <c:pt idx="89">
                  <c:v>0.20194418574238579</c:v>
                </c:pt>
                <c:pt idx="90">
                  <c:v>0.32368980844921214</c:v>
                </c:pt>
                <c:pt idx="91">
                  <c:v>-9.5474683723085589E-3</c:v>
                </c:pt>
                <c:pt idx="92">
                  <c:v>0.32706279259438431</c:v>
                </c:pt>
                <c:pt idx="93">
                  <c:v>-2.1654523748857738E-2</c:v>
                </c:pt>
                <c:pt idx="94">
                  <c:v>1.3699949613765312E-2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DD5-4B91-ABE7-F983858A14A5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23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1DD5-4B91-ABE7-F983858A14A5}"/>
              </c:ext>
            </c:extLst>
          </c:dPt>
          <c:dPt>
            <c:idx val="81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1DD5-4B91-ABE7-F983858A14A5}"/>
              </c:ext>
            </c:extLst>
          </c:dPt>
          <c:dPt>
            <c:idx val="92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1DD5-4B91-ABE7-F983858A14A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DD5-4B91-ABE7-F983858A14A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DD5-4B91-ABE7-F983858A14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DD5-4B91-ABE7-F983858A14A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DD5-4B91-ABE7-F983858A14A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DD5-4B91-ABE7-F983858A14A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DD5-4B91-ABE7-F983858A14A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DD5-4B91-ABE7-F983858A14A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Obs8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DD5-4B91-ABE7-F983858A14A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Obs9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DD5-4B91-ABE7-F983858A14A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DD5-4B91-ABE7-F983858A14A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DD5-4B91-ABE7-F983858A14A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DD5-4B91-ABE7-F983858A14A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DD5-4B91-ABE7-F983858A14A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DD5-4B91-ABE7-F983858A14A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DD5-4B91-ABE7-F983858A14A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DD5-4B91-ABE7-F983858A14A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DD5-4B91-ABE7-F983858A14A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1DD5-4B91-ABE7-F983858A14A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1DD5-4B91-ABE7-F983858A14A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1DD5-4B91-ABE7-F983858A14A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1DD5-4B91-ABE7-F983858A14A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1DD5-4B91-ABE7-F983858A14A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1DD5-4B91-ABE7-F983858A14A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Obs24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1DD5-4B91-ABE7-F983858A14A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1DD5-4B91-ABE7-F983858A14A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1DD5-4B91-ABE7-F983858A14A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1DD5-4B91-ABE7-F983858A14A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1DD5-4B91-ABE7-F983858A14A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1DD5-4B91-ABE7-F983858A14A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1DD5-4B91-ABE7-F983858A14A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1DD5-4B91-ABE7-F983858A14A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1DD5-4B91-ABE7-F983858A14A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1DD5-4B91-ABE7-F983858A14A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1DD5-4B91-ABE7-F983858A14A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1DD5-4B91-ABE7-F983858A14A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1DD5-4B91-ABE7-F983858A14A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1DD5-4B91-ABE7-F983858A14A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Obs38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1DD5-4B91-ABE7-F983858A14A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Obs39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1DD5-4B91-ABE7-F983858A14A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1DD5-4B91-ABE7-F983858A14A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1DD5-4B91-ABE7-F983858A14A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1DD5-4B91-ABE7-F983858A14A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1DD5-4B91-ABE7-F983858A14A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1DD5-4B91-ABE7-F983858A14A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1DD5-4B91-ABE7-F983858A14A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1DD5-4B91-ABE7-F983858A14A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1DD5-4B91-ABE7-F983858A14A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1DD5-4B91-ABE7-F983858A14A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1DD5-4B91-ABE7-F983858A14A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1DD5-4B91-ABE7-F983858A14A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1DD5-4B91-ABE7-F983858A14A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1DD5-4B91-ABE7-F983858A14A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1DD5-4B91-ABE7-F983858A14A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1DD5-4B91-ABE7-F983858A14A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1DD5-4B91-ABE7-F983858A14A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1DD5-4B91-ABE7-F983858A14A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1DD5-4B91-ABE7-F983858A14A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1DD5-4B91-ABE7-F983858A14A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1DD5-4B91-ABE7-F983858A14A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1DD5-4B91-ABE7-F983858A14A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1DD5-4B91-ABE7-F983858A14A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1DD5-4B91-ABE7-F983858A14A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1DD5-4B91-ABE7-F983858A14A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1DD5-4B91-ABE7-F983858A14A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1DD5-4B91-ABE7-F983858A14A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1DD5-4B91-ABE7-F983858A14A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1DD5-4B91-ABE7-F983858A14A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1DD5-4B91-ABE7-F983858A14A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1DD5-4B91-ABE7-F983858A14A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1DD5-4B91-ABE7-F983858A14A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1DD5-4B91-ABE7-F983858A14A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1DD5-4B91-ABE7-F983858A14A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1DD5-4B91-ABE7-F983858A14A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1DD5-4B91-ABE7-F983858A14A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1DD5-4B91-ABE7-F983858A14A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1DD5-4B91-ABE7-F983858A14A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1DD5-4B91-ABE7-F983858A14A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1DD5-4B91-ABE7-F983858A14A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1DD5-4B91-ABE7-F983858A14A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1DD5-4B91-ABE7-F983858A14A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1DD5-4B91-ABE7-F983858A14A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Obs82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1DD5-4B91-ABE7-F983858A14A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1DD5-4B91-ABE7-F983858A14A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1DD5-4B91-ABE7-F983858A14A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1DD5-4B91-ABE7-F983858A14A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1DD5-4B91-ABE7-F983858A14A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1DD5-4B91-ABE7-F983858A14A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1DD5-4B91-ABE7-F983858A14A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1DD5-4B91-ABE7-F983858A14A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Obs90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1DD5-4B91-ABE7-F983858A14A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1DD5-4B91-ABE7-F983858A14A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1DD5-4B91-ABE7-F983858A14A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Obs93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1DD5-4B91-ABE7-F983858A14A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1DD5-4B91-ABE7-F983858A14A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1DD5-4B91-ABE7-F983858A14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'9PFAS mot TOC 19.01.'!$B$261:$B$355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'9PFAS mot TOC 19.01.'!$Q$261:$Q$355</c:f>
              <c:numCache>
                <c:formatCode>0.000</c:formatCode>
                <c:ptCount val="95"/>
                <c:pt idx="0">
                  <c:v>-1.508616996143315E-2</c:v>
                </c:pt>
                <c:pt idx="1">
                  <c:v>-7.7052418431922962E-3</c:v>
                </c:pt>
                <c:pt idx="2">
                  <c:v>-4.0957420891346533E-2</c:v>
                </c:pt>
                <c:pt idx="3">
                  <c:v>-7.2128059375146814E-3</c:v>
                </c:pt>
                <c:pt idx="4">
                  <c:v>-5.8817186669549062E-2</c:v>
                </c:pt>
                <c:pt idx="5">
                  <c:v>-2.4249718213198868E-2</c:v>
                </c:pt>
                <c:pt idx="6">
                  <c:v>6.5799274265949781E-2</c:v>
                </c:pt>
                <c:pt idx="7">
                  <c:v>0.1756659713685097</c:v>
                </c:pt>
                <c:pt idx="8">
                  <c:v>0.20193018307484695</c:v>
                </c:pt>
                <c:pt idx="9">
                  <c:v>1.5970862971945466E-4</c:v>
                </c:pt>
                <c:pt idx="10">
                  <c:v>4.7257820076968722E-3</c:v>
                </c:pt>
                <c:pt idx="11">
                  <c:v>-0.13456374704070523</c:v>
                </c:pt>
                <c:pt idx="12">
                  <c:v>-4.2491451748870639E-2</c:v>
                </c:pt>
                <c:pt idx="13">
                  <c:v>4.028358616992643E-2</c:v>
                </c:pt>
                <c:pt idx="14">
                  <c:v>1.6495258738613672E-2</c:v>
                </c:pt>
                <c:pt idx="15">
                  <c:v>9.1381237056371552E-4</c:v>
                </c:pt>
                <c:pt idx="16">
                  <c:v>-6.5643701100817438E-5</c:v>
                </c:pt>
                <c:pt idx="17">
                  <c:v>0.11112535264363532</c:v>
                </c:pt>
                <c:pt idx="18">
                  <c:v>-4.9897015668999331E-2</c:v>
                </c:pt>
                <c:pt idx="19">
                  <c:v>-0.12570525791033269</c:v>
                </c:pt>
                <c:pt idx="20">
                  <c:v>-0.12231923837805474</c:v>
                </c:pt>
                <c:pt idx="21">
                  <c:v>-5.5661841644642031E-2</c:v>
                </c:pt>
                <c:pt idx="22">
                  <c:v>0.16790065410683025</c:v>
                </c:pt>
                <c:pt idx="23">
                  <c:v>0.23870327611686812</c:v>
                </c:pt>
                <c:pt idx="24">
                  <c:v>-0.14085345038334321</c:v>
                </c:pt>
                <c:pt idx="25">
                  <c:v>-2.426499853640764E-2</c:v>
                </c:pt>
                <c:pt idx="26">
                  <c:v>4.9100569986688831E-2</c:v>
                </c:pt>
                <c:pt idx="27">
                  <c:v>5.9569372976064051E-2</c:v>
                </c:pt>
                <c:pt idx="28">
                  <c:v>-7.965394466068693E-3</c:v>
                </c:pt>
                <c:pt idx="29">
                  <c:v>2.4271689327673106E-2</c:v>
                </c:pt>
                <c:pt idx="30">
                  <c:v>-2.6483976337238955E-2</c:v>
                </c:pt>
                <c:pt idx="31">
                  <c:v>4.2836880669680291E-3</c:v>
                </c:pt>
                <c:pt idx="32">
                  <c:v>3.3495157688324791E-2</c:v>
                </c:pt>
                <c:pt idx="33">
                  <c:v>2.8711735126440169E-2</c:v>
                </c:pt>
                <c:pt idx="34">
                  <c:v>4.7375592928914377E-2</c:v>
                </c:pt>
                <c:pt idx="35">
                  <c:v>6.2394776546401708E-2</c:v>
                </c:pt>
                <c:pt idx="36">
                  <c:v>1.0052273204318575E-3</c:v>
                </c:pt>
                <c:pt idx="37">
                  <c:v>0.18383588255950725</c:v>
                </c:pt>
                <c:pt idx="38">
                  <c:v>7.305022332715759E-2</c:v>
                </c:pt>
                <c:pt idx="39">
                  <c:v>-2.0819986312726756E-2</c:v>
                </c:pt>
                <c:pt idx="40">
                  <c:v>-5.360540389313744E-3</c:v>
                </c:pt>
                <c:pt idx="41">
                  <c:v>-7.4385582216795337E-2</c:v>
                </c:pt>
                <c:pt idx="42">
                  <c:v>-2.7199399279688504E-2</c:v>
                </c:pt>
                <c:pt idx="43">
                  <c:v>-3.0694566009361042E-3</c:v>
                </c:pt>
                <c:pt idx="44">
                  <c:v>1.8196945590540112E-2</c:v>
                </c:pt>
                <c:pt idx="45">
                  <c:v>-5.9383636145146475E-2</c:v>
                </c:pt>
                <c:pt idx="46">
                  <c:v>-0.11837160450014388</c:v>
                </c:pt>
                <c:pt idx="47">
                  <c:v>-5.7553503532342875E-3</c:v>
                </c:pt>
                <c:pt idx="48">
                  <c:v>-0.11100552143489491</c:v>
                </c:pt>
                <c:pt idx="49">
                  <c:v>3.1364325227315491E-2</c:v>
                </c:pt>
                <c:pt idx="50">
                  <c:v>-0.13107432525752422</c:v>
                </c:pt>
                <c:pt idx="51">
                  <c:v>-0.13856051955064891</c:v>
                </c:pt>
                <c:pt idx="52">
                  <c:v>-0.12202636509409408</c:v>
                </c:pt>
                <c:pt idx="53">
                  <c:v>-3.5494745877440587E-2</c:v>
                </c:pt>
                <c:pt idx="54">
                  <c:v>-7.4783418274788863E-2</c:v>
                </c:pt>
                <c:pt idx="55">
                  <c:v>-3.1554123129971828E-2</c:v>
                </c:pt>
                <c:pt idx="56">
                  <c:v>1.0896645302507228E-2</c:v>
                </c:pt>
                <c:pt idx="57">
                  <c:v>-9.0715588334177186E-2</c:v>
                </c:pt>
                <c:pt idx="58">
                  <c:v>-8.273002614214188E-3</c:v>
                </c:pt>
                <c:pt idx="59">
                  <c:v>9.8597823486832853E-2</c:v>
                </c:pt>
                <c:pt idx="60">
                  <c:v>-1.2815866815587067E-2</c:v>
                </c:pt>
                <c:pt idx="61">
                  <c:v>0.16867254683916516</c:v>
                </c:pt>
                <c:pt idx="62">
                  <c:v>1.0633628811086581E-2</c:v>
                </c:pt>
                <c:pt idx="63">
                  <c:v>2.2153559734784493E-3</c:v>
                </c:pt>
                <c:pt idx="64">
                  <c:v>-3.2517715301212616E-3</c:v>
                </c:pt>
                <c:pt idx="65">
                  <c:v>5.0939706560013016E-3</c:v>
                </c:pt>
                <c:pt idx="66">
                  <c:v>-6.8332077104185263E-2</c:v>
                </c:pt>
                <c:pt idx="67">
                  <c:v>-0.12320156327335573</c:v>
                </c:pt>
                <c:pt idx="68">
                  <c:v>-0.112169115721408</c:v>
                </c:pt>
                <c:pt idx="69">
                  <c:v>-1.9145627793945958E-3</c:v>
                </c:pt>
                <c:pt idx="70">
                  <c:v>-6.0043195250578156E-2</c:v>
                </c:pt>
                <c:pt idx="71">
                  <c:v>-1.9579034980928573E-2</c:v>
                </c:pt>
                <c:pt idx="72">
                  <c:v>2.4108545712061488E-2</c:v>
                </c:pt>
                <c:pt idx="73">
                  <c:v>8.4017267461516137E-2</c:v>
                </c:pt>
                <c:pt idx="74">
                  <c:v>2.3725251147547505E-2</c:v>
                </c:pt>
                <c:pt idx="75">
                  <c:v>6.7703604923223901E-2</c:v>
                </c:pt>
                <c:pt idx="76">
                  <c:v>1.7218149077997791E-2</c:v>
                </c:pt>
                <c:pt idx="77">
                  <c:v>4.8615375519753694E-2</c:v>
                </c:pt>
                <c:pt idx="78">
                  <c:v>5.499363837224315E-2</c:v>
                </c:pt>
                <c:pt idx="79">
                  <c:v>4.0601524419629281E-3</c:v>
                </c:pt>
                <c:pt idx="80">
                  <c:v>7.0225126530721313E-2</c:v>
                </c:pt>
                <c:pt idx="81">
                  <c:v>0.23363961767129171</c:v>
                </c:pt>
                <c:pt idx="82">
                  <c:v>-4.651376240827855E-2</c:v>
                </c:pt>
                <c:pt idx="83">
                  <c:v>0.10357683774699587</c:v>
                </c:pt>
                <c:pt idx="84">
                  <c:v>-9.6264091728183829E-2</c:v>
                </c:pt>
                <c:pt idx="85">
                  <c:v>-9.4929202549250656E-3</c:v>
                </c:pt>
                <c:pt idx="86">
                  <c:v>0.11620944621152007</c:v>
                </c:pt>
                <c:pt idx="87">
                  <c:v>1.9903965430946795E-2</c:v>
                </c:pt>
                <c:pt idx="88">
                  <c:v>-1.5975521460928708E-2</c:v>
                </c:pt>
                <c:pt idx="89">
                  <c:v>-4.1782083787680654E-2</c:v>
                </c:pt>
                <c:pt idx="90">
                  <c:v>-3.3418303978155331E-2</c:v>
                </c:pt>
                <c:pt idx="91">
                  <c:v>4.1999436117839374E-5</c:v>
                </c:pt>
                <c:pt idx="92">
                  <c:v>-0.21955816426161009</c:v>
                </c:pt>
                <c:pt idx="93">
                  <c:v>-6.2115831771967223E-3</c:v>
                </c:pt>
                <c:pt idx="94">
                  <c:v>2.9201556053437761E-2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5-4B91-ABE7-F983858A1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568211288"/>
        <c:axId val="568210928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1DD5-4B91-ABE7-F983858A14A5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3-1DD5-4B91-ABE7-F983858A1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67104"/>
        <c:axId val="932272864"/>
      </c:scatterChart>
      <c:catAx>
        <c:axId val="568211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68210928"/>
        <c:crosses val="autoZero"/>
        <c:auto val="1"/>
        <c:lblAlgn val="ctr"/>
        <c:lblOffset val="100"/>
        <c:noMultiLvlLbl val="0"/>
      </c:catAx>
      <c:valAx>
        <c:axId val="568210928"/>
        <c:scaling>
          <c:orientation val="minMax"/>
          <c:max val="0.60000000000000009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68211288"/>
        <c:crosses val="autoZero"/>
        <c:crossBetween val="between"/>
      </c:valAx>
      <c:valAx>
        <c:axId val="932272864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32267104"/>
        <c:crosses val="max"/>
        <c:crossBetween val="midCat"/>
      </c:valAx>
      <c:valAx>
        <c:axId val="932267104"/>
        <c:scaling>
          <c:orientation val="minMax"/>
          <c:max val="0.39999999999999991"/>
          <c:min val="-0.60000000000000009"/>
        </c:scaling>
        <c:delete val="1"/>
        <c:axPos val="b"/>
        <c:numFmt formatCode="General" sourceLinked="1"/>
        <c:majorTickMark val="none"/>
        <c:minorTickMark val="none"/>
        <c:tickLblPos val="none"/>
        <c:crossAx val="93227286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Scree plot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Eigenvalue</c:v>
          </c:tx>
          <c:spPr>
            <a:solidFill>
              <a:srgbClr val="003CE6"/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PCA!$C$31:$L$31</c:f>
              <c:strCache>
                <c:ptCount val="10"/>
                <c:pt idx="0">
                  <c:v>F1</c:v>
                </c:pt>
                <c:pt idx="1">
                  <c:v>F2</c:v>
                </c:pt>
                <c:pt idx="2">
                  <c:v>F3</c:v>
                </c:pt>
                <c:pt idx="3">
                  <c:v>F4</c:v>
                </c:pt>
                <c:pt idx="4">
                  <c:v>F5</c:v>
                </c:pt>
                <c:pt idx="5">
                  <c:v>F6</c:v>
                </c:pt>
                <c:pt idx="6">
                  <c:v>F7</c:v>
                </c:pt>
                <c:pt idx="7">
                  <c:v>F8</c:v>
                </c:pt>
                <c:pt idx="8">
                  <c:v>F9</c:v>
                </c:pt>
                <c:pt idx="9">
                  <c:v>F10</c:v>
                </c:pt>
              </c:strCache>
            </c:strRef>
          </c:cat>
          <c:val>
            <c:numRef>
              <c:f>PCA!$C$32:$L$32</c:f>
              <c:numCache>
                <c:formatCode>0.000</c:formatCode>
                <c:ptCount val="10"/>
                <c:pt idx="0">
                  <c:v>4.79653230160008</c:v>
                </c:pt>
                <c:pt idx="1">
                  <c:v>2.6469520742076873</c:v>
                </c:pt>
                <c:pt idx="2">
                  <c:v>1.3153617263770856</c:v>
                </c:pt>
                <c:pt idx="3">
                  <c:v>0.71413458366046423</c:v>
                </c:pt>
                <c:pt idx="4">
                  <c:v>0.64502420510050995</c:v>
                </c:pt>
                <c:pt idx="5">
                  <c:v>0.35660068510353671</c:v>
                </c:pt>
                <c:pt idx="6">
                  <c:v>0.22629727426325089</c:v>
                </c:pt>
                <c:pt idx="7">
                  <c:v>0.1548770242127572</c:v>
                </c:pt>
                <c:pt idx="8">
                  <c:v>9.9389634391933518E-2</c:v>
                </c:pt>
                <c:pt idx="9">
                  <c:v>4.4830491082701818E-2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1-477E-9017-2346E4A50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282936152"/>
        <c:axId val="1282933992"/>
      </c:barChart>
      <c:lineChart>
        <c:grouping val="standard"/>
        <c:varyColors val="0"/>
        <c:ser>
          <c:idx val="1"/>
          <c:order val="1"/>
          <c:tx>
            <c:v>Cumulative %</c:v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3"/>
            <c:spPr>
              <a:noFill/>
              <a:ln w="6350">
                <a:solidFill>
                  <a:srgbClr val="FF0000"/>
                </a:solidFill>
                <a:prstDash val="solid"/>
              </a:ln>
            </c:spPr>
          </c:marker>
          <c:cat>
            <c:strRef>
              <c:f>PCA!$C$31:$L$31</c:f>
              <c:strCache>
                <c:ptCount val="10"/>
                <c:pt idx="0">
                  <c:v>F1</c:v>
                </c:pt>
                <c:pt idx="1">
                  <c:v>F2</c:v>
                </c:pt>
                <c:pt idx="2">
                  <c:v>F3</c:v>
                </c:pt>
                <c:pt idx="3">
                  <c:v>F4</c:v>
                </c:pt>
                <c:pt idx="4">
                  <c:v>F5</c:v>
                </c:pt>
                <c:pt idx="5">
                  <c:v>F6</c:v>
                </c:pt>
                <c:pt idx="6">
                  <c:v>F7</c:v>
                </c:pt>
                <c:pt idx="7">
                  <c:v>F8</c:v>
                </c:pt>
                <c:pt idx="8">
                  <c:v>F9</c:v>
                </c:pt>
                <c:pt idx="9">
                  <c:v>F10</c:v>
                </c:pt>
              </c:strCache>
            </c:strRef>
          </c:cat>
          <c:val>
            <c:numRef>
              <c:f>PCA!$C$34:$L$34</c:f>
              <c:numCache>
                <c:formatCode>0.000</c:formatCode>
                <c:ptCount val="10"/>
                <c:pt idx="0">
                  <c:v>43.604839105455248</c:v>
                </c:pt>
                <c:pt idx="1">
                  <c:v>67.668039780070572</c:v>
                </c:pt>
                <c:pt idx="2">
                  <c:v>79.625873656225892</c:v>
                </c:pt>
                <c:pt idx="3">
                  <c:v>86.118006234957377</c:v>
                </c:pt>
                <c:pt idx="4">
                  <c:v>91.981862644962007</c:v>
                </c:pt>
                <c:pt idx="5">
                  <c:v>95.223687054994159</c:v>
                </c:pt>
                <c:pt idx="6">
                  <c:v>97.280935002841886</c:v>
                </c:pt>
                <c:pt idx="7">
                  <c:v>98.688907950230586</c:v>
                </c:pt>
                <c:pt idx="8">
                  <c:v>99.592450081066346</c:v>
                </c:pt>
                <c:pt idx="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1-477E-9017-2346E4A50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950912"/>
        <c:axId val="1282943712"/>
      </c:lineChart>
      <c:catAx>
        <c:axId val="1282936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axis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82933992"/>
        <c:crosses val="autoZero"/>
        <c:auto val="1"/>
        <c:lblAlgn val="ctr"/>
        <c:lblOffset val="100"/>
        <c:noMultiLvlLbl val="0"/>
      </c:catAx>
      <c:valAx>
        <c:axId val="128293399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Eigenvalue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82936152"/>
        <c:crosses val="autoZero"/>
        <c:crossBetween val="between"/>
      </c:valAx>
      <c:valAx>
        <c:axId val="1282943712"/>
        <c:scaling>
          <c:orientation val="minMax"/>
          <c:max val="1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Cumulative variability (%)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282950912"/>
        <c:crosses val="max"/>
        <c:crossBetween val="between"/>
        <c:majorUnit val="20"/>
      </c:valAx>
      <c:catAx>
        <c:axId val="128295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2943712"/>
        <c:crosses val="autoZero"/>
        <c:auto val="1"/>
        <c:lblAlgn val="ctr"/>
        <c:lblOffset val="100"/>
        <c:noMultiLvlLbl val="0"/>
      </c:cat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Variables (axes F1 and F2: 67,67 %)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5.1745252431681335E-2"/>
          <c:y val="7.9784468117955837E-2"/>
          <c:w val="0.92472533580361282"/>
          <c:h val="0.7591560907827698"/>
        </c:manualLayout>
      </c:layout>
      <c:scatterChart>
        <c:scatterStyle val="lineMarker"/>
        <c:varyColors val="0"/>
        <c:ser>
          <c:idx val="0"/>
          <c:order val="0"/>
          <c:tx>
            <c:v>Active variables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6350"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1.960784313725490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Mud%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046-477E-B658-F0069F7FED83}"/>
                </c:ext>
              </c:extLst>
            </c:dLbl>
            <c:dLbl>
              <c:idx val="1"/>
              <c:layout>
                <c:manualLayout>
                  <c:x val="-1.960784313725486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TOC%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046-477E-B658-F0069F7FED83}"/>
                </c:ext>
              </c:extLst>
            </c:dLbl>
            <c:dLbl>
              <c:idx val="2"/>
              <c:layout>
                <c:manualLayout>
                  <c:x val="-1.960784313725490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PFOS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046-477E-B658-F0069F7FED83}"/>
                </c:ext>
              </c:extLst>
            </c:dLbl>
            <c:dLbl>
              <c:idx val="3"/>
              <c:layout>
                <c:manualLayout>
                  <c:x val="-1.960784313725490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PFHxA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046-477E-B658-F0069F7FED83}"/>
                </c:ext>
              </c:extLst>
            </c:dLbl>
            <c:dLbl>
              <c:idx val="4"/>
              <c:layout>
                <c:manualLayout>
                  <c:x val="-1.9607843137254975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PFHpA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046-477E-B658-F0069F7FED83}"/>
                </c:ext>
              </c:extLst>
            </c:dLbl>
            <c:dLbl>
              <c:idx val="5"/>
              <c:layout>
                <c:manualLayout>
                  <c:x val="-1.960784313725490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PFOA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046-477E-B658-F0069F7FED83}"/>
                </c:ext>
              </c:extLst>
            </c:dLbl>
            <c:dLbl>
              <c:idx val="6"/>
              <c:layout>
                <c:manualLayout>
                  <c:x val="-1.960784313725497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PFNA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046-477E-B658-F0069F7FED83}"/>
                </c:ext>
              </c:extLst>
            </c:dLbl>
            <c:dLbl>
              <c:idx val="7"/>
              <c:layout>
                <c:manualLayout>
                  <c:x val="-1.960784313725490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PFDcA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046-477E-B658-F0069F7FED83}"/>
                </c:ext>
              </c:extLst>
            </c:dLbl>
            <c:dLbl>
              <c:idx val="8"/>
              <c:layout>
                <c:manualLayout>
                  <c:x val="-1.9607843137254829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PFUnA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046-477E-B658-F0069F7FED83}"/>
                </c:ext>
              </c:extLst>
            </c:dLbl>
            <c:dLbl>
              <c:idx val="9"/>
              <c:layout>
                <c:manualLayout>
                  <c:x val="-1.9607843137254936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PFDoA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046-477E-B658-F0069F7FED83}"/>
                </c:ext>
              </c:extLst>
            </c:dLbl>
            <c:dLbl>
              <c:idx val="10"/>
              <c:layout>
                <c:manualLayout>
                  <c:x val="-1.9607843137254936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PFTriA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046-477E-B658-F0069F7FED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PCA_HID!$A$1:$A$11</c:f>
              <c:numCache>
                <c:formatCode>General</c:formatCode>
                <c:ptCount val="11"/>
                <c:pt idx="0">
                  <c:v>0.42650651714201276</c:v>
                </c:pt>
                <c:pt idx="1">
                  <c:v>0.31627752049670588</c:v>
                </c:pt>
                <c:pt idx="2">
                  <c:v>0.9044181156884803</c:v>
                </c:pt>
                <c:pt idx="3">
                  <c:v>0.57185826913697235</c:v>
                </c:pt>
                <c:pt idx="4">
                  <c:v>0.73831765712955999</c:v>
                </c:pt>
                <c:pt idx="5">
                  <c:v>0.80010724792531807</c:v>
                </c:pt>
                <c:pt idx="6">
                  <c:v>0.84861477921525674</c:v>
                </c:pt>
                <c:pt idx="7">
                  <c:v>0.86902997449214636</c:v>
                </c:pt>
                <c:pt idx="8">
                  <c:v>0.78770690568371471</c:v>
                </c:pt>
                <c:pt idx="9">
                  <c:v>0.2103237197227093</c:v>
                </c:pt>
                <c:pt idx="10">
                  <c:v>0.2103237197227093</c:v>
                </c:pt>
              </c:numCache>
            </c:numRef>
          </c:xVal>
          <c:yVal>
            <c:numRef>
              <c:f>PCA_HID!$B$1:$B$11</c:f>
              <c:numCache>
                <c:formatCode>General</c:formatCode>
                <c:ptCount val="11"/>
                <c:pt idx="0">
                  <c:v>0.19329417692232831</c:v>
                </c:pt>
                <c:pt idx="1">
                  <c:v>0.6396972035215146</c:v>
                </c:pt>
                <c:pt idx="2">
                  <c:v>-7.1644401360261983E-3</c:v>
                </c:pt>
                <c:pt idx="3">
                  <c:v>-0.25394921052341746</c:v>
                </c:pt>
                <c:pt idx="4">
                  <c:v>-0.36391875214484121</c:v>
                </c:pt>
                <c:pt idx="5">
                  <c:v>-0.37788280408064878</c:v>
                </c:pt>
                <c:pt idx="6">
                  <c:v>-0.31844097330080062</c:v>
                </c:pt>
                <c:pt idx="7">
                  <c:v>1.0295697488882906E-2</c:v>
                </c:pt>
                <c:pt idx="8">
                  <c:v>0.41162505103397723</c:v>
                </c:pt>
                <c:pt idx="9">
                  <c:v>0.89153162680009646</c:v>
                </c:pt>
                <c:pt idx="10">
                  <c:v>0.89153162680009646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46-477E-B658-F0069F7FED83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PCA!ycir2</c:f>
              <c:numCache>
                <c:formatCode>General</c:formatCode>
                <c:ptCount val="500"/>
                <c:pt idx="0">
                  <c:v>-1</c:v>
                </c:pt>
                <c:pt idx="1">
                  <c:v>-0.9999207274352172</c:v>
                </c:pt>
                <c:pt idx="2">
                  <c:v>-0.99968292230889111</c:v>
                </c:pt>
                <c:pt idx="3">
                  <c:v>-0.99928662232386611</c:v>
                </c:pt>
                <c:pt idx="4">
                  <c:v>-0.99873189031157483</c:v>
                </c:pt>
                <c:pt idx="5">
                  <c:v>-0.99801881422207628</c:v>
                </c:pt>
                <c:pt idx="6">
                  <c:v>-0.99714750711011146</c:v>
                </c:pt>
                <c:pt idx="7">
                  <c:v>-0.99611810711717974</c:v>
                </c:pt>
                <c:pt idx="8">
                  <c:v>-0.99493077744963665</c:v>
                </c:pt>
                <c:pt idx="9">
                  <c:v>-0.99358570635281829</c:v>
                </c:pt>
                <c:pt idx="10">
                  <c:v>-0.9920831070811964</c:v>
                </c:pt>
                <c:pt idx="11">
                  <c:v>-0.99042321786456755</c:v>
                </c:pt>
                <c:pt idx="12">
                  <c:v>-0.9886063018702832</c:v>
                </c:pt>
                <c:pt idx="13">
                  <c:v>-0.98663264716152554</c:v>
                </c:pt>
                <c:pt idx="14">
                  <c:v>-0.98450256665163649</c:v>
                </c:pt>
                <c:pt idx="15">
                  <c:v>-0.982216398054507</c:v>
                </c:pt>
                <c:pt idx="16">
                  <c:v>-0.97977450383103415</c:v>
                </c:pt>
                <c:pt idx="17">
                  <c:v>-0.97717727113165453</c:v>
                </c:pt>
                <c:pt idx="18">
                  <c:v>-0.97442511173496393</c:v>
                </c:pt>
                <c:pt idx="19">
                  <c:v>-0.97151846198243086</c:v>
                </c:pt>
                <c:pt idx="20">
                  <c:v>-0.9684577827092179</c:v>
                </c:pt>
                <c:pt idx="21">
                  <c:v>-0.96524355917111748</c:v>
                </c:pt>
                <c:pt idx="22">
                  <c:v>-0.96187630096761811</c:v>
                </c:pt>
                <c:pt idx="23">
                  <c:v>-0.95835654196110864</c:v>
                </c:pt>
                <c:pt idx="24">
                  <c:v>-0.95468484019223765</c:v>
                </c:pt>
                <c:pt idx="25">
                  <c:v>-0.95086177779143866</c:v>
                </c:pt>
                <c:pt idx="26">
                  <c:v>-0.94688796088663651</c:v>
                </c:pt>
                <c:pt idx="27">
                  <c:v>-0.94276401950714839</c:v>
                </c:pt>
                <c:pt idx="28">
                  <c:v>-0.93849060748379531</c:v>
                </c:pt>
                <c:pt idx="29">
                  <c:v>-0.93406840234524158</c:v>
                </c:pt>
                <c:pt idx="30">
                  <c:v>-0.92949810521057485</c:v>
                </c:pt>
                <c:pt idx="31">
                  <c:v>-0.92478044067814769</c:v>
                </c:pt>
                <c:pt idx="32">
                  <c:v>-0.91991615671069593</c:v>
                </c:pt>
                <c:pt idx="33">
                  <c:v>-0.91490602451675285</c:v>
                </c:pt>
                <c:pt idx="34">
                  <c:v>-0.90975083842837712</c:v>
                </c:pt>
                <c:pt idx="35">
                  <c:v>-0.90445141577521659</c:v>
                </c:pt>
                <c:pt idx="36">
                  <c:v>-0.89900859675492384</c:v>
                </c:pt>
                <c:pt idx="37">
                  <c:v>-0.89342324429994724</c:v>
                </c:pt>
                <c:pt idx="38">
                  <c:v>-0.88769624394071645</c:v>
                </c:pt>
                <c:pt idx="39">
                  <c:v>-0.88182850366524712</c:v>
                </c:pt>
                <c:pt idx="40">
                  <c:v>-0.87582095377518299</c:v>
                </c:pt>
                <c:pt idx="41">
                  <c:v>-0.86967454673830125</c:v>
                </c:pt>
                <c:pt idx="42">
                  <c:v>-0.86339025703750361</c:v>
                </c:pt>
                <c:pt idx="43">
                  <c:v>-0.85696908101631664</c:v>
                </c:pt>
                <c:pt idx="44">
                  <c:v>-0.8504120367209258</c:v>
                </c:pt>
                <c:pt idx="45">
                  <c:v>-0.84372016373877046</c:v>
                </c:pt>
                <c:pt idx="46">
                  <c:v>-0.83689452303372125</c:v>
                </c:pt>
                <c:pt idx="47">
                  <c:v>-0.82993619677787023</c:v>
                </c:pt>
                <c:pt idx="48">
                  <c:v>-0.82284628817995631</c:v>
                </c:pt>
                <c:pt idx="49">
                  <c:v>-0.81562592131045897</c:v>
                </c:pt>
                <c:pt idx="50">
                  <c:v>-0.8082762409233808</c:v>
                </c:pt>
                <c:pt idx="51">
                  <c:v>-0.80079841227475301</c:v>
                </c:pt>
                <c:pt idx="52">
                  <c:v>-0.79319362093788937</c:v>
                </c:pt>
                <c:pt idx="53">
                  <c:v>-0.78546307261542014</c:v>
                </c:pt>
                <c:pt idx="54">
                  <c:v>-0.77760799294813199</c:v>
                </c:pt>
                <c:pt idx="55">
                  <c:v>-0.76962962732065077</c:v>
                </c:pt>
                <c:pt idx="56">
                  <c:v>-0.76152924066399108</c:v>
                </c:pt>
                <c:pt idx="57">
                  <c:v>-0.75330811725500646</c:v>
                </c:pt>
                <c:pt idx="58">
                  <c:v>-0.74496756051277513</c:v>
                </c:pt>
                <c:pt idx="59">
                  <c:v>-0.73650889279194887</c:v>
                </c:pt>
                <c:pt idx="60">
                  <c:v>-0.72793345517309938</c:v>
                </c:pt>
                <c:pt idx="61">
                  <c:v>-0.71924260725009737</c:v>
                </c:pt>
                <c:pt idx="62">
                  <c:v>-0.71043772691455498</c:v>
                </c:pt>
                <c:pt idx="63">
                  <c:v>-0.70152021013736843</c:v>
                </c:pt>
                <c:pt idx="64">
                  <c:v>-0.69249147074739226</c:v>
                </c:pt>
                <c:pt idx="65">
                  <c:v>-0.68335294020728543</c:v>
                </c:pt>
                <c:pt idx="66">
                  <c:v>-0.67410606738655909</c:v>
                </c:pt>
                <c:pt idx="67">
                  <c:v>-0.66475231833186454</c:v>
                </c:pt>
                <c:pt idx="68">
                  <c:v>-0.65529317603456028</c:v>
                </c:pt>
                <c:pt idx="69">
                  <c:v>-0.64573014019558972</c:v>
                </c:pt>
                <c:pt idx="70">
                  <c:v>-0.63606472698771155</c:v>
                </c:pt>
                <c:pt idx="71">
                  <c:v>-0.62629846881511764</c:v>
                </c:pt>
                <c:pt idx="72">
                  <c:v>-0.61643291407047773</c:v>
                </c:pt>
                <c:pt idx="73">
                  <c:v>-0.60646962688945005</c:v>
                </c:pt>
                <c:pt idx="74">
                  <c:v>-0.59641018690269343</c:v>
                </c:pt>
                <c:pt idx="75">
                  <c:v>-0.58625618898542686</c:v>
                </c:pt>
                <c:pt idx="76">
                  <c:v>-0.57600924300456857</c:v>
                </c:pt>
                <c:pt idx="77">
                  <c:v>-0.56567097356349894</c:v>
                </c:pt>
                <c:pt idx="78">
                  <c:v>-0.55524301974448875</c:v>
                </c:pt>
                <c:pt idx="79">
                  <c:v>-0.54472703484883012</c:v>
                </c:pt>
                <c:pt idx="80">
                  <c:v>-0.53412468613471364</c:v>
                </c:pt>
                <c:pt idx="81">
                  <c:v>-0.52343765455289248</c:v>
                </c:pt>
                <c:pt idx="82">
                  <c:v>-0.51266763448017616</c:v>
                </c:pt>
                <c:pt idx="83">
                  <c:v>-0.50181633345079579</c:v>
                </c:pt>
                <c:pt idx="84">
                  <c:v>-0.4908854718856811</c:v>
                </c:pt>
                <c:pt idx="85">
                  <c:v>-0.47987678281969864</c:v>
                </c:pt>
                <c:pt idx="86">
                  <c:v>-0.46879201162688483</c:v>
                </c:pt>
                <c:pt idx="87">
                  <c:v>-0.45763291574372789</c:v>
                </c:pt>
                <c:pt idx="88">
                  <c:v>-0.44640126439053329</c:v>
                </c:pt>
                <c:pt idx="89">
                  <c:v>-0.43509883829092294</c:v>
                </c:pt>
                <c:pt idx="90">
                  <c:v>-0.42372742938951014</c:v>
                </c:pt>
                <c:pt idx="91">
                  <c:v>-0.41228884056779558</c:v>
                </c:pt>
                <c:pt idx="92">
                  <c:v>-0.40078488535832868</c:v>
                </c:pt>
                <c:pt idx="93">
                  <c:v>-0.38921738765718195</c:v>
                </c:pt>
                <c:pt idx="94">
                  <c:v>-0.37758818143477968</c:v>
                </c:pt>
                <c:pt idx="95">
                  <c:v>-0.36589911044513262</c:v>
                </c:pt>
                <c:pt idx="96">
                  <c:v>-0.35415202793351785</c:v>
                </c:pt>
                <c:pt idx="97">
                  <c:v>-0.34234879634265747</c:v>
                </c:pt>
                <c:pt idx="98">
                  <c:v>-0.33049128701743657</c:v>
                </c:pt>
                <c:pt idx="99">
                  <c:v>-0.31858137990821012</c:v>
                </c:pt>
                <c:pt idx="100">
                  <c:v>-0.30662096327274724</c:v>
                </c:pt>
                <c:pt idx="101">
                  <c:v>-0.29461193337685576</c:v>
                </c:pt>
                <c:pt idx="102">
                  <c:v>-0.28255619419373978</c:v>
                </c:pt>
                <c:pt idx="103">
                  <c:v>-0.27045565710213343</c:v>
                </c:pt>
                <c:pt idx="104">
                  <c:v>-0.25831224058326041</c:v>
                </c:pt>
                <c:pt idx="105">
                  <c:v>-0.24612786991666954</c:v>
                </c:pt>
                <c:pt idx="106">
                  <c:v>-0.23390447687498958</c:v>
                </c:pt>
                <c:pt idx="107">
                  <c:v>-0.22164399941765742</c:v>
                </c:pt>
                <c:pt idx="108">
                  <c:v>-0.20934838138366341</c:v>
                </c:pt>
                <c:pt idx="109">
                  <c:v>-0.19701957218336458</c:v>
                </c:pt>
                <c:pt idx="110">
                  <c:v>-0.18465952648941655</c:v>
                </c:pt>
                <c:pt idx="111">
                  <c:v>-0.17227020392686812</c:v>
                </c:pt>
                <c:pt idx="112">
                  <c:v>-0.15985356876247375</c:v>
                </c:pt>
                <c:pt idx="113">
                  <c:v>-0.14741158959326711</c:v>
                </c:pt>
                <c:pt idx="114">
                  <c:v>-0.13494623903445108</c:v>
                </c:pt>
                <c:pt idx="115">
                  <c:v>-0.1224594934066485</c:v>
                </c:pt>
                <c:pt idx="116">
                  <c:v>-0.10995333242256551</c:v>
                </c:pt>
                <c:pt idx="117">
                  <c:v>-9.7429738873119412E-2</c:v>
                </c:pt>
                <c:pt idx="118">
                  <c:v>-8.4890698313074872E-2</c:v>
                </c:pt>
                <c:pt idx="119">
                  <c:v>-7.2338198746245572E-2</c:v>
                </c:pt>
                <c:pt idx="120">
                  <c:v>-5.9774230310305126E-2</c:v>
                </c:pt>
                <c:pt idx="121">
                  <c:v>-4.720078496125988E-2</c:v>
                </c:pt>
                <c:pt idx="122">
                  <c:v>-3.4619856157635444E-2</c:v>
                </c:pt>
                <c:pt idx="123">
                  <c:v>-2.2033438544421836E-2</c:v>
                </c:pt>
                <c:pt idx="124">
                  <c:v>-9.4435276368337699E-3</c:v>
                </c:pt>
                <c:pt idx="125">
                  <c:v>3.1478804960692404E-3</c:v>
                </c:pt>
                <c:pt idx="126">
                  <c:v>1.5738789547850556E-2</c:v>
                </c:pt>
                <c:pt idx="127">
                  <c:v>2.8327203291199539E-2</c:v>
                </c:pt>
                <c:pt idx="128">
                  <c:v>4.0911125894425429E-2</c:v>
                </c:pt>
                <c:pt idx="129">
                  <c:v>5.3488562237885208E-2</c:v>
                </c:pt>
                <c:pt idx="130">
                  <c:v>6.6057518230300732E-2</c:v>
                </c:pt>
                <c:pt idx="131">
                  <c:v>7.8616001124912904E-2</c:v>
                </c:pt>
                <c:pt idx="132">
                  <c:v>9.1162019835420383E-2</c:v>
                </c:pt>
                <c:pt idx="133">
                  <c:v>0.10369358525165838</c:v>
                </c:pt>
                <c:pt idx="134">
                  <c:v>0.1162087105549609</c:v>
                </c:pt>
                <c:pt idx="135">
                  <c:v>0.12870541153316176</c:v>
                </c:pt>
                <c:pt idx="136">
                  <c:v>0.14118170689518245</c:v>
                </c:pt>
                <c:pt idx="137">
                  <c:v>0.15363561858515465</c:v>
                </c:pt>
                <c:pt idx="138">
                  <c:v>0.16606517209603314</c:v>
                </c:pt>
                <c:pt idx="139">
                  <c:v>0.17846839678264265</c:v>
                </c:pt>
                <c:pt idx="140">
                  <c:v>0.19084332617411484</c:v>
                </c:pt>
                <c:pt idx="141">
                  <c:v>0.2031879982856632</c:v>
                </c:pt>
                <c:pt idx="142">
                  <c:v>0.21550045592964476</c:v>
                </c:pt>
                <c:pt idx="143">
                  <c:v>0.22777874702586434</c:v>
                </c:pt>
                <c:pt idx="144">
                  <c:v>0.24002092491106591</c:v>
                </c:pt>
                <c:pt idx="145">
                  <c:v>0.25222504864756712</c:v>
                </c:pt>
                <c:pt idx="146">
                  <c:v>0.26438918333098627</c:v>
                </c:pt>
                <c:pt idx="147">
                  <c:v>0.27651140039701028</c:v>
                </c:pt>
                <c:pt idx="148">
                  <c:v>0.28858977792716112</c:v>
                </c:pt>
                <c:pt idx="149">
                  <c:v>0.3006224009535049</c:v>
                </c:pt>
                <c:pt idx="150">
                  <c:v>0.31260736176226211</c:v>
                </c:pt>
                <c:pt idx="151">
                  <c:v>0.32454276019626527</c:v>
                </c:pt>
                <c:pt idx="152">
                  <c:v>0.33642670395621993</c:v>
                </c:pt>
                <c:pt idx="153">
                  <c:v>0.34825730890072032</c:v>
                </c:pt>
                <c:pt idx="154">
                  <c:v>0.36003269934496918</c:v>
                </c:pt>
                <c:pt idx="155">
                  <c:v>0.37175100835816027</c:v>
                </c:pt>
                <c:pt idx="156">
                  <c:v>0.38341037805946954</c:v>
                </c:pt>
                <c:pt idx="157">
                  <c:v>0.39500895991261387</c:v>
                </c:pt>
                <c:pt idx="158">
                  <c:v>0.40654491501892803</c:v>
                </c:pt>
                <c:pt idx="159">
                  <c:v>0.4180164144089118</c:v>
                </c:pt>
                <c:pt idx="160">
                  <c:v>0.42942163933220517</c:v>
                </c:pt>
                <c:pt idx="161">
                  <c:v>0.44075878154594161</c:v>
                </c:pt>
                <c:pt idx="162">
                  <c:v>0.45202604360143783</c:v>
                </c:pt>
                <c:pt idx="163">
                  <c:v>0.46322163912916808</c:v>
                </c:pt>
                <c:pt idx="164">
                  <c:v>0.47434379312198605</c:v>
                </c:pt>
                <c:pt idx="165">
                  <c:v>0.48539074221654255</c:v>
                </c:pt>
                <c:pt idx="166">
                  <c:v>0.4963607349728601</c:v>
                </c:pt>
                <c:pt idx="167">
                  <c:v>0.50725203215201253</c:v>
                </c:pt>
                <c:pt idx="168">
                  <c:v>0.51806290699187474</c:v>
                </c:pt>
                <c:pt idx="169">
                  <c:v>0.52879164548089164</c:v>
                </c:pt>
                <c:pt idx="170">
                  <c:v>0.53943654662982632</c:v>
                </c:pt>
                <c:pt idx="171">
                  <c:v>0.54999592274144504</c:v>
                </c:pt>
                <c:pt idx="172">
                  <c:v>0.56046809967809075</c:v>
                </c:pt>
                <c:pt idx="173">
                  <c:v>0.57085141712711174</c:v>
                </c:pt>
                <c:pt idx="174">
                  <c:v>0.58114422886409478</c:v>
                </c:pt>
                <c:pt idx="175">
                  <c:v>0.59134490301386677</c:v>
                </c:pt>
                <c:pt idx="176">
                  <c:v>0.60145182230922078</c:v>
                </c:pt>
                <c:pt idx="177">
                  <c:v>0.61146338434732483</c:v>
                </c:pt>
                <c:pt idx="178">
                  <c:v>0.62137800184377578</c:v>
                </c:pt>
                <c:pt idx="179">
                  <c:v>0.63119410288425559</c:v>
                </c:pt>
                <c:pt idx="180">
                  <c:v>0.64091013117374995</c:v>
                </c:pt>
                <c:pt idx="181">
                  <c:v>0.65052454628329326</c:v>
                </c:pt>
                <c:pt idx="182">
                  <c:v>0.66003582389419335</c:v>
                </c:pt>
                <c:pt idx="183">
                  <c:v>0.66944245603970665</c:v>
                </c:pt>
                <c:pt idx="184">
                  <c:v>0.67874295134411833</c:v>
                </c:pt>
                <c:pt idx="185">
                  <c:v>0.68793583525919277</c:v>
                </c:pt>
                <c:pt idx="186">
                  <c:v>0.69701965029795676</c:v>
                </c:pt>
                <c:pt idx="187">
                  <c:v>0.70599295626577541</c:v>
                </c:pt>
                <c:pt idx="188">
                  <c:v>0.71485433048868918</c:v>
                </c:pt>
                <c:pt idx="189">
                  <c:v>0.72360236803897138</c:v>
                </c:pt>
                <c:pt idx="190">
                  <c:v>0.7322356819578727</c:v>
                </c:pt>
                <c:pt idx="191">
                  <c:v>0.74075290347551759</c:v>
                </c:pt>
                <c:pt idx="192">
                  <c:v>0.74915268222791453</c:v>
                </c:pt>
                <c:pt idx="193">
                  <c:v>0.7574336864710508</c:v>
                </c:pt>
                <c:pt idx="194">
                  <c:v>0.76559460329203355</c:v>
                </c:pt>
                <c:pt idx="195">
                  <c:v>0.77363413881724563</c:v>
                </c:pt>
                <c:pt idx="196">
                  <c:v>0.78155101841748409</c:v>
                </c:pt>
                <c:pt idx="197">
                  <c:v>0.7893439869100447</c:v>
                </c:pt>
                <c:pt idx="198">
                  <c:v>0.79701180875772593</c:v>
                </c:pt>
                <c:pt idx="199">
                  <c:v>0.80455326826471762</c:v>
                </c:pt>
                <c:pt idx="200">
                  <c:v>0.81196716976934291</c:v>
                </c:pt>
                <c:pt idx="201">
                  <c:v>0.81925233783362583</c:v>
                </c:pt>
                <c:pt idx="202">
                  <c:v>0.82640761742964941</c:v>
                </c:pt>
                <c:pt idx="203">
                  <c:v>0.83343187412268127</c:v>
                </c:pt>
                <c:pt idx="204">
                  <c:v>0.84032399425103221</c:v>
                </c:pt>
                <c:pt idx="205">
                  <c:v>0.84708288510262131</c:v>
                </c:pt>
                <c:pt idx="206">
                  <c:v>0.85370747508822165</c:v>
                </c:pt>
                <c:pt idx="207">
                  <c:v>0.86019671391135366</c:v>
                </c:pt>
                <c:pt idx="208">
                  <c:v>0.86654957273480571</c:v>
                </c:pt>
                <c:pt idx="209">
                  <c:v>0.87276504434375091</c:v>
                </c:pt>
                <c:pt idx="210">
                  <c:v>0.87884214330543575</c:v>
                </c:pt>
                <c:pt idx="211">
                  <c:v>0.88477990612541701</c:v>
                </c:pt>
                <c:pt idx="212">
                  <c:v>0.89057739140031733</c:v>
                </c:pt>
                <c:pt idx="213">
                  <c:v>0.89623367996708103</c:v>
                </c:pt>
                <c:pt idx="214">
                  <c:v>0.90174787504870302</c:v>
                </c:pt>
                <c:pt idx="215">
                  <c:v>0.90711910239640803</c:v>
                </c:pt>
                <c:pt idx="216">
                  <c:v>0.91234651042825932</c:v>
                </c:pt>
                <c:pt idx="217">
                  <c:v>0.91742927036417166</c:v>
                </c:pt>
                <c:pt idx="218">
                  <c:v>0.92236657635731101</c:v>
                </c:pt>
                <c:pt idx="219">
                  <c:v>0.92715764562185798</c:v>
                </c:pt>
                <c:pt idx="220">
                  <c:v>0.93180171855711369</c:v>
                </c:pt>
                <c:pt idx="221">
                  <c:v>0.93629805886793205</c:v>
                </c:pt>
                <c:pt idx="222">
                  <c:v>0.94064595368145465</c:v>
                </c:pt>
                <c:pt idx="223">
                  <c:v>0.94484471366013378</c:v>
                </c:pt>
                <c:pt idx="224">
                  <c:v>0.94889367311102335</c:v>
                </c:pt>
                <c:pt idx="225">
                  <c:v>0.95279219009132199</c:v>
                </c:pt>
                <c:pt idx="226">
                  <c:v>0.95653964651014867</c:v>
                </c:pt>
                <c:pt idx="227">
                  <c:v>0.96013544822653907</c:v>
                </c:pt>
                <c:pt idx="228">
                  <c:v>0.96357902514364313</c:v>
                </c:pt>
                <c:pt idx="229">
                  <c:v>0.96686983129911142</c:v>
                </c:pt>
                <c:pt idx="230">
                  <c:v>0.97000734495165508</c:v>
                </c:pt>
                <c:pt idx="231">
                  <c:v>0.9729910686637645</c:v>
                </c:pt>
                <c:pt idx="232">
                  <c:v>0.97582052938057651</c:v>
                </c:pt>
                <c:pt idx="233">
                  <c:v>0.97849527850487439</c:v>
                </c:pt>
                <c:pt idx="234">
                  <c:v>0.98101489196821101</c:v>
                </c:pt>
                <c:pt idx="235">
                  <c:v>0.9833789702981427</c:v>
                </c:pt>
                <c:pt idx="236">
                  <c:v>0.98558713868156367</c:v>
                </c:pt>
                <c:pt idx="237">
                  <c:v>0.98763904702413108</c:v>
                </c:pt>
                <c:pt idx="238">
                  <c:v>0.98953437000577016</c:v>
                </c:pt>
                <c:pt idx="239">
                  <c:v>0.99127280713225285</c:v>
                </c:pt>
                <c:pt idx="240">
                  <c:v>0.99285408278283926</c:v>
                </c:pt>
                <c:pt idx="241">
                  <c:v>0.99427794625397603</c:v>
                </c:pt>
                <c:pt idx="242">
                  <c:v>0.99554417179904431</c:v>
                </c:pt>
                <c:pt idx="243">
                  <c:v>0.99665255866415059</c:v>
                </c:pt>
                <c:pt idx="244">
                  <c:v>0.99760293111995557</c:v>
                </c:pt>
                <c:pt idx="245">
                  <c:v>0.99839513848953476</c:v>
                </c:pt>
                <c:pt idx="246">
                  <c:v>0.99902905517226803</c:v>
                </c:pt>
                <c:pt idx="247">
                  <c:v>0.99950458066375258</c:v>
                </c:pt>
                <c:pt idx="248">
                  <c:v>0.99982163957173753</c:v>
                </c:pt>
                <c:pt idx="249">
                  <c:v>0.99998018162807711</c:v>
                </c:pt>
                <c:pt idx="250">
                  <c:v>0.99998018169670067</c:v>
                </c:pt>
                <c:pt idx="251">
                  <c:v>0.99982163977759708</c:v>
                </c:pt>
                <c:pt idx="252">
                  <c:v>0.99950458100681572</c:v>
                </c:pt>
                <c:pt idx="253">
                  <c:v>0.99902905565248035</c:v>
                </c:pt>
                <c:pt idx="254">
                  <c:v>0.9983951391068201</c:v>
                </c:pt>
                <c:pt idx="255">
                  <c:v>0.997602931874216</c:v>
                </c:pt>
                <c:pt idx="256">
                  <c:v>0.99665255955526655</c:v>
                </c:pt>
                <c:pt idx="257">
                  <c:v>0.99554417282687446</c:v>
                </c:pt>
                <c:pt idx="258">
                  <c:v>0.9942779474183574</c:v>
                </c:pt>
                <c:pt idx="259">
                  <c:v>0.99285408408358744</c:v>
                </c:pt>
                <c:pt idx="260">
                  <c:v>0.99127280856916145</c:v>
                </c:pt>
                <c:pt idx="261">
                  <c:v>0.98953437157861135</c:v>
                </c:pt>
                <c:pt idx="262">
                  <c:v>0.98763904873265551</c:v>
                </c:pt>
                <c:pt idx="263">
                  <c:v>0.98558714052550056</c:v>
                </c:pt>
                <c:pt idx="264">
                  <c:v>0.98337897227719961</c:v>
                </c:pt>
                <c:pt idx="265">
                  <c:v>0.98101489408207421</c:v>
                </c:pt>
                <c:pt idx="266">
                  <c:v>0.9784952807532088</c:v>
                </c:pt>
                <c:pt idx="267">
                  <c:v>0.97582053176302552</c:v>
                </c:pt>
                <c:pt idx="268">
                  <c:v>0.97299107117995043</c:v>
                </c:pt>
                <c:pt idx="269">
                  <c:v>0.97000734760117913</c:v>
                </c:pt>
                <c:pt idx="270">
                  <c:v>0.96686983408155347</c:v>
                </c:pt>
                <c:pt idx="271">
                  <c:v>0.96357902805856188</c:v>
                </c:pt>
                <c:pt idx="272">
                  <c:v>0.96013545127347244</c:v>
                </c:pt>
                <c:pt idx="273">
                  <c:v>0.9565396496886136</c:v>
                </c:pt>
                <c:pt idx="274">
                  <c:v>0.95279219340081478</c:v>
                </c:pt>
                <c:pt idx="275">
                  <c:v>0.94889367655101908</c:v>
                </c:pt>
                <c:pt idx="276">
                  <c:v>0.94484471723008689</c:v>
                </c:pt>
                <c:pt idx="277">
                  <c:v>0.94064595738079926</c:v>
                </c:pt>
                <c:pt idx="278">
                  <c:v>0.93629806269608173</c:v>
                </c:pt>
                <c:pt idx="279">
                  <c:v>0.93180172251346161</c:v>
                </c:pt>
                <c:pt idx="280">
                  <c:v>0.92715764970577663</c:v>
                </c:pt>
                <c:pt idx="281">
                  <c:v>0.92236658056815313</c:v>
                </c:pt>
                <c:pt idx="282">
                  <c:v>0.91742927470126934</c:v>
                </c:pt>
                <c:pt idx="283">
                  <c:v>0.91234651489092522</c:v>
                </c:pt>
                <c:pt idx="284">
                  <c:v>0.90711910698393472</c:v>
                </c:pt>
                <c:pt idx="285">
                  <c:v>0.90174787976036275</c:v>
                </c:pt>
                <c:pt idx="286">
                  <c:v>0.89623368480212706</c:v>
                </c:pt>
                <c:pt idx="287">
                  <c:v>0.89057739635798305</c:v>
                </c:pt>
                <c:pt idx="288">
                  <c:v>0.88477991120491639</c:v>
                </c:pt>
                <c:pt idx="289">
                  <c:v>0.87884214850596376</c:v>
                </c:pt>
                <c:pt idx="290">
                  <c:v>0.87276504966448243</c:v>
                </c:pt>
                <c:pt idx="291">
                  <c:v>0.86654957817489753</c:v>
                </c:pt>
                <c:pt idx="292">
                  <c:v>0.86019671946994314</c:v>
                </c:pt>
                <c:pt idx="293">
                  <c:v>0.85370748076442782</c:v>
                </c:pt>
                <c:pt idx="294">
                  <c:v>0.84708289089554401</c:v>
                </c:pt>
                <c:pt idx="295">
                  <c:v>0.84032400015975273</c:v>
                </c:pt>
                <c:pt idx="296">
                  <c:v>0.83343188014626313</c:v>
                </c:pt>
                <c:pt idx="297">
                  <c:v>0.82640762356713748</c:v>
                </c:pt>
                <c:pt idx="298">
                  <c:v>0.81925234408404735</c:v>
                </c:pt>
                <c:pt idx="299">
                  <c:v>0.81196717613170677</c:v>
                </c:pt>
                <c:pt idx="300">
                  <c:v>0.80455327473801475</c:v>
                </c:pt>
                <c:pt idx="301">
                  <c:v>0.79701181534093024</c:v>
                </c:pt>
                <c:pt idx="302">
                  <c:v>0.78934399360211238</c:v>
                </c:pt>
                <c:pt idx="303">
                  <c:v>0.78155102521735464</c:v>
                </c:pt>
                <c:pt idx="304">
                  <c:v>0.77363414572384048</c:v>
                </c:pt>
                <c:pt idx="305">
                  <c:v>0.76559461030425746</c:v>
                </c:pt>
                <c:pt idx="306">
                  <c:v>0.75743369358779233</c:v>
                </c:pt>
                <c:pt idx="307">
                  <c:v>0.74915268944804536</c:v>
                </c:pt>
                <c:pt idx="308">
                  <c:v>0.74075291079789329</c:v>
                </c:pt>
                <c:pt idx="309">
                  <c:v>0.7322356893813321</c:v>
                </c:pt>
                <c:pt idx="310">
                  <c:v>0.7236023755623372</c:v>
                </c:pt>
                <c:pt idx="311">
                  <c:v>0.71485433811076882</c:v>
                </c:pt>
                <c:pt idx="312">
                  <c:v>0.7059929639853606</c:v>
                </c:pt>
                <c:pt idx="313">
                  <c:v>0.69701965811382383</c:v>
                </c:pt>
                <c:pt idx="314">
                  <c:v>0.68793584317010215</c:v>
                </c:pt>
                <c:pt idx="315">
                  <c:v>0.67874295934881557</c:v>
                </c:pt>
                <c:pt idx="316">
                  <c:v>0.66944246413692288</c:v>
                </c:pt>
                <c:pt idx="317">
                  <c:v>0.66003583208264494</c:v>
                </c:pt>
                <c:pt idx="318">
                  <c:v>0.6505245545616819</c:v>
                </c:pt>
                <c:pt idx="319">
                  <c:v>0.64091013954076315</c:v>
                </c:pt>
                <c:pt idx="320">
                  <c:v>0.6311941113385664</c:v>
                </c:pt>
                <c:pt idx="321">
                  <c:v>0.62137801038404483</c:v>
                </c:pt>
                <c:pt idx="322">
                  <c:v>0.61146339297219754</c:v>
                </c:pt>
                <c:pt idx="323">
                  <c:v>0.60145183101732957</c:v>
                </c:pt>
                <c:pt idx="324">
                  <c:v>0.59134491180383109</c:v>
                </c:pt>
                <c:pt idx="325">
                  <c:v>0.58114423773452073</c:v>
                </c:pt>
                <c:pt idx="326">
                  <c:v>0.57085142607659323</c:v>
                </c:pt>
                <c:pt idx="327">
                  <c:v>0.56046810870520891</c:v>
                </c:pt>
                <c:pt idx="328">
                  <c:v>0.54999593184476858</c:v>
                </c:pt>
                <c:pt idx="329">
                  <c:v>0.53943655580791217</c:v>
                </c:pt>
                <c:pt idx="330">
                  <c:v>0.52879165473228484</c:v>
                </c:pt>
                <c:pt idx="331">
                  <c:v>0.51806291631510815</c:v>
                </c:pt>
                <c:pt idx="332">
                  <c:v>0.5072520415456081</c:v>
                </c:pt>
                <c:pt idx="333">
                  <c:v>0.4963607444353284</c:v>
                </c:pt>
                <c:pt idx="334">
                  <c:v>0.48539075174638346</c:v>
                </c:pt>
                <c:pt idx="335">
                  <c:v>0.47434380271768822</c:v>
                </c:pt>
                <c:pt idx="336">
                  <c:v>0.46322164878921057</c:v>
                </c:pt>
                <c:pt idx="337">
                  <c:v>0.45202605332428908</c:v>
                </c:pt>
                <c:pt idx="338">
                  <c:v>0.44075879133006007</c:v>
                </c:pt>
                <c:pt idx="339">
                  <c:v>0.42942164917603926</c:v>
                </c:pt>
                <c:pt idx="340">
                  <c:v>0.41801642431090202</c:v>
                </c:pt>
                <c:pt idx="341">
                  <c:v>0.40654492497750366</c:v>
                </c:pt>
                <c:pt idx="342">
                  <c:v>0.39500896992619611</c:v>
                </c:pt>
                <c:pt idx="343">
                  <c:v>0.38341038812647049</c:v>
                </c:pt>
                <c:pt idx="344">
                  <c:v>0.37175101847698405</c:v>
                </c:pt>
                <c:pt idx="345">
                  <c:v>0.36003270951401156</c:v>
                </c:pt>
                <c:pt idx="346">
                  <c:v>0.34825731911836877</c:v>
                </c:pt>
                <c:pt idx="347">
                  <c:v>0.33642671422085474</c:v>
                </c:pt>
                <c:pt idx="348">
                  <c:v>0.32454277050625885</c:v>
                </c:pt>
                <c:pt idx="349">
                  <c:v>0.31260737211598</c:v>
                </c:pt>
                <c:pt idx="350">
                  <c:v>0.30062241134930645</c:v>
                </c:pt>
                <c:pt idx="351">
                  <c:v>0.2885897883633971</c:v>
                </c:pt>
                <c:pt idx="352">
                  <c:v>0.27651141087202619</c:v>
                </c:pt>
                <c:pt idx="353">
                  <c:v>0.26438919384312121</c:v>
                </c:pt>
                <c:pt idx="354">
                  <c:v>0.2522250591951547</c:v>
                </c:pt>
                <c:pt idx="355">
                  <c:v>0.24002093549243358</c:v>
                </c:pt>
                <c:pt idx="356">
                  <c:v>0.22777875763933469</c:v>
                </c:pt>
                <c:pt idx="357">
                  <c:v>0.21550046657353508</c:v>
                </c:pt>
                <c:pt idx="358">
                  <c:v>0.20318800895828573</c:v>
                </c:pt>
                <c:pt idx="359">
                  <c:v>0.19084333687377772</c:v>
                </c:pt>
                <c:pt idx="360">
                  <c:v>0.17846840750765017</c:v>
                </c:pt>
                <c:pt idx="361">
                  <c:v>0.16606518284468424</c:v>
                </c:pt>
                <c:pt idx="362">
                  <c:v>0.15363562935574518</c:v>
                </c:pt>
                <c:pt idx="363">
                  <c:v>0.14118171768600457</c:v>
                </c:pt>
                <c:pt idx="364">
                  <c:v>0.12870542234250484</c:v>
                </c:pt>
                <c:pt idx="365">
                  <c:v>0.11620872138111096</c:v>
                </c:pt>
                <c:pt idx="366">
                  <c:v>0.10369359609289922</c:v>
                </c:pt>
                <c:pt idx="367">
                  <c:v>9.1162030690033147E-2</c:v>
                </c:pt>
                <c:pt idx="368">
                  <c:v>7.8616011991176446E-2</c:v>
                </c:pt>
                <c:pt idx="369">
                  <c:v>6.6057529106492485E-2</c:v>
                </c:pt>
                <c:pt idx="370">
                  <c:v>5.3488573122281453E-2</c:v>
                </c:pt>
                <c:pt idx="371">
                  <c:v>4.0911136785299847E-2</c:v>
                </c:pt>
                <c:pt idx="372">
                  <c:v>2.8327214186825427E-2</c:v>
                </c:pt>
                <c:pt idx="373">
                  <c:v>1.5738800446500247E-2</c:v>
                </c:pt>
                <c:pt idx="374">
                  <c:v>3.1478913960150266E-3</c:v>
                </c:pt>
                <c:pt idx="375">
                  <c:v>-9.4435167373202421E-3</c:v>
                </c:pt>
                <c:pt idx="376">
                  <c:v>-2.2033427647068414E-2</c:v>
                </c:pt>
                <c:pt idx="377">
                  <c:v>-3.4619845264169842E-2</c:v>
                </c:pt>
                <c:pt idx="378">
                  <c:v>-4.7200774073409432E-2</c:v>
                </c:pt>
                <c:pt idx="379">
                  <c:v>-5.977421942979582E-2</c:v>
                </c:pt>
                <c:pt idx="380">
                  <c:v>-7.2338187874801799E-2</c:v>
                </c:pt>
                <c:pt idx="381">
                  <c:v>-8.4890687452420913E-2</c:v>
                </c:pt>
                <c:pt idx="382">
                  <c:v>-9.7429728024977166E-2</c:v>
                </c:pt>
                <c:pt idx="383">
                  <c:v>-0.10995332158865513</c:v>
                </c:pt>
                <c:pt idx="384">
                  <c:v>-0.1224594825886874</c:v>
                </c:pt>
                <c:pt idx="385">
                  <c:v>-0.13494622823415464</c:v>
                </c:pt>
                <c:pt idx="386">
                  <c:v>-0.14741157881234745</c:v>
                </c:pt>
                <c:pt idx="387">
                  <c:v>-0.15985355800264012</c:v>
                </c:pt>
                <c:pt idx="388">
                  <c:v>-0.17227019318982664</c:v>
                </c:pt>
                <c:pt idx="389">
                  <c:v>-0.18465951577686848</c:v>
                </c:pt>
                <c:pt idx="390">
                  <c:v>-0.19701956149700939</c:v>
                </c:pt>
                <c:pt idx="391">
                  <c:v>-0.20934837072519516</c:v>
                </c:pt>
                <c:pt idx="392">
                  <c:v>-0.22164398878876621</c:v>
                </c:pt>
                <c:pt idx="393">
                  <c:v>-0.23390446627736031</c:v>
                </c:pt>
                <c:pt idx="394">
                  <c:v>-0.24612785935198242</c:v>
                </c:pt>
                <c:pt idx="395">
                  <c:v>-0.25831223005319065</c:v>
                </c:pt>
                <c:pt idx="396">
                  <c:v>-0.27045564660835031</c:v>
                </c:pt>
                <c:pt idx="397">
                  <c:v>-0.28255618373790725</c:v>
                </c:pt>
                <c:pt idx="398">
                  <c:v>-0.29461192296063132</c:v>
                </c:pt>
                <c:pt idx="399">
                  <c:v>-0.30662095289778146</c:v>
                </c:pt>
                <c:pt idx="400">
                  <c:v>-0.31858136957614897</c:v>
                </c:pt>
                <c:pt idx="401">
                  <c:v>-0.33049127672991802</c:v>
                </c:pt>
                <c:pt idx="402">
                  <c:v>-0.34234878610131264</c:v>
                </c:pt>
                <c:pt idx="403">
                  <c:v>-0.35415201773997029</c:v>
                </c:pt>
                <c:pt idx="404">
                  <c:v>-0.36589910030099848</c:v>
                </c:pt>
                <c:pt idx="405">
                  <c:v>-0.3775881713416675</c:v>
                </c:pt>
                <c:pt idx="406">
                  <c:v>-0.38921737761669167</c:v>
                </c:pt>
                <c:pt idx="407">
                  <c:v>-0.40078487537205243</c:v>
                </c:pt>
                <c:pt idx="408">
                  <c:v>-0.41228883063731642</c:v>
                </c:pt>
                <c:pt idx="409">
                  <c:v>-0.42372741951640186</c:v>
                </c:pt>
                <c:pt idx="410">
                  <c:v>-0.43509882847675152</c:v>
                </c:pt>
                <c:pt idx="411">
                  <c:v>-0.44640125463685465</c:v>
                </c:pt>
                <c:pt idx="412">
                  <c:v>-0.45763290605208851</c:v>
                </c:pt>
                <c:pt idx="413">
                  <c:v>-0.46879200199882126</c:v>
                </c:pt>
                <c:pt idx="414">
                  <c:v>-0.47987677325673733</c:v>
                </c:pt>
                <c:pt idx="415">
                  <c:v>-0.49088546238933861</c:v>
                </c:pt>
                <c:pt idx="416">
                  <c:v>-0.50181632402257736</c:v>
                </c:pt>
                <c:pt idx="417">
                  <c:v>-0.51266762512157693</c:v>
                </c:pt>
                <c:pt idx="418">
                  <c:v>-0.52343764526539582</c:v>
                </c:pt>
                <c:pt idx="419">
                  <c:v>-0.53412467691979126</c:v>
                </c:pt>
                <c:pt idx="420">
                  <c:v>-0.54472702570794396</c:v>
                </c:pt>
                <c:pt idx="421">
                  <c:v>-0.55524301067908777</c:v>
                </c:pt>
                <c:pt idx="422">
                  <c:v>-0.56567096457502053</c:v>
                </c:pt>
                <c:pt idx="423">
                  <c:v>-0.57600923409443794</c:v>
                </c:pt>
                <c:pt idx="424">
                  <c:v>-0.58625618015505676</c:v>
                </c:pt>
                <c:pt idx="425">
                  <c:v>-0.59641017815348374</c:v>
                </c:pt>
                <c:pt idx="426">
                  <c:v>-0.60646961822278789</c:v>
                </c:pt>
                <c:pt idx="427">
                  <c:v>-0.61643290548773744</c:v>
                </c:pt>
                <c:pt idx="428">
                  <c:v>-0.62629846031765957</c:v>
                </c:pt>
                <c:pt idx="429">
                  <c:v>-0.6360647185768824</c:v>
                </c:pt>
                <c:pt idx="430">
                  <c:v>-0.64573013187272355</c:v>
                </c:pt>
                <c:pt idx="431">
                  <c:v>-0.65529316780097657</c:v>
                </c:pt>
                <c:pt idx="432">
                  <c:v>-0.66475231018886882</c:v>
                </c:pt>
                <c:pt idx="433">
                  <c:v>-0.67410605933544243</c:v>
                </c:pt>
                <c:pt idx="434">
                  <c:v>-0.68335293224932447</c:v>
                </c:pt>
                <c:pt idx="435">
                  <c:v>-0.69249146288384844</c:v>
                </c:pt>
                <c:pt idx="436">
                  <c:v>-0.70152020236948853</c:v>
                </c:pt>
                <c:pt idx="437">
                  <c:v>-0.7104377192435708</c:v>
                </c:pt>
                <c:pt idx="438">
                  <c:v>-0.71924259967722481</c:v>
                </c:pt>
                <c:pt idx="439">
                  <c:v>-0.72793344769953849</c:v>
                </c:pt>
                <c:pt idx="440">
                  <c:v>-0.73650888541888515</c:v>
                </c:pt>
                <c:pt idx="441">
                  <c:v>-0.74496755324137753</c:v>
                </c:pt>
                <c:pt idx="442">
                  <c:v>-0.75330811008642784</c:v>
                </c:pt>
                <c:pt idx="443">
                  <c:v>-0.76152923359936797</c:v>
                </c:pt>
                <c:pt idx="444">
                  <c:v>-0.76962962036110361</c:v>
                </c:pt>
                <c:pt idx="445">
                  <c:v>-0.77760798609476367</c:v>
                </c:pt>
                <c:pt idx="446">
                  <c:v>-0.78546306586931747</c:v>
                </c:pt>
                <c:pt idx="447">
                  <c:v>-0.79319361430012214</c:v>
                </c:pt>
                <c:pt idx="448">
                  <c:v>-0.80079840574637262</c:v>
                </c:pt>
                <c:pt idx="449">
                  <c:v>-0.80827623450542296</c:v>
                </c:pt>
                <c:pt idx="450">
                  <c:v>-0.81562591500394122</c:v>
                </c:pt>
                <c:pt idx="451">
                  <c:v>-0.8228462819858785</c:v>
                </c:pt>
                <c:pt idx="452">
                  <c:v>-0.82993619069721436</c:v>
                </c:pt>
                <c:pt idx="453">
                  <c:v>-0.83689451706745177</c:v>
                </c:pt>
                <c:pt idx="454">
                  <c:v>-0.84372015788783294</c:v>
                </c:pt>
                <c:pt idx="455">
                  <c:v>-0.85041203098624796</c:v>
                </c:pt>
                <c:pt idx="456">
                  <c:v>-0.85696907539880751</c:v>
                </c:pt>
                <c:pt idx="457">
                  <c:v>-0.86339025153805415</c:v>
                </c:pt>
                <c:pt idx="458">
                  <c:v>-0.86967454135778277</c:v>
                </c:pt>
                <c:pt idx="459">
                  <c:v>-0.87582094851444892</c:v>
                </c:pt>
                <c:pt idx="460">
                  <c:v>-0.88182849852513145</c:v>
                </c:pt>
                <c:pt idx="461">
                  <c:v>-0.8876962389220342</c:v>
                </c:pt>
                <c:pt idx="462">
                  <c:v>-0.89342323940349411</c:v>
                </c:pt>
                <c:pt idx="463">
                  <c:v>-0.89900859198147631</c:v>
                </c:pt>
                <c:pt idx="464">
                  <c:v>-0.90445141112553129</c:v>
                </c:pt>
                <c:pt idx="465">
                  <c:v>-0.90975083390319123</c:v>
                </c:pt>
                <c:pt idx="466">
                  <c:v>-0.91490602011678368</c:v>
                </c:pt>
                <c:pt idx="467">
                  <c:v>-0.91991615243664149</c:v>
                </c:pt>
                <c:pt idx="468">
                  <c:v>-0.92478043653068498</c:v>
                </c:pt>
                <c:pt idx="469">
                  <c:v>-0.92949810119036169</c:v>
                </c:pt>
                <c:pt idx="470">
                  <c:v>-0.93406839845291545</c:v>
                </c:pt>
                <c:pt idx="471">
                  <c:v>-0.93849060371997339</c:v>
                </c:pt>
                <c:pt idx="472">
                  <c:v>-0.94276401587242731</c:v>
                </c:pt>
                <c:pt idx="473">
                  <c:v>-0.9468879573815927</c:v>
                </c:pt>
                <c:pt idx="474">
                  <c:v>-0.95086177441662767</c:v>
                </c:pt>
                <c:pt idx="475">
                  <c:v>-0.9546848369481945</c:v>
                </c:pt>
                <c:pt idx="476">
                  <c:v>-0.95835653884834771</c:v>
                </c:pt>
                <c:pt idx="477">
                  <c:v>-0.96187629798663299</c:v>
                </c:pt>
                <c:pt idx="478">
                  <c:v>-0.96524355632238057</c:v>
                </c:pt>
                <c:pt idx="479">
                  <c:v>-0.96845777999318094</c:v>
                </c:pt>
                <c:pt idx="480">
                  <c:v>-0.97151845939952464</c:v>
                </c:pt>
                <c:pt idx="481">
                  <c:v>-0.97442510928559778</c:v>
                </c:pt>
                <c:pt idx="482">
                  <c:v>-0.97717726881621703</c:v>
                </c:pt>
                <c:pt idx="483">
                  <c:v>-0.9797745016498921</c:v>
                </c:pt>
                <c:pt idx="484">
                  <c:v>-0.98221639600800636</c:v>
                </c:pt>
                <c:pt idx="485">
                  <c:v>-0.98450256474010167</c:v>
                </c:pt>
                <c:pt idx="486">
                  <c:v>-0.98663264538525963</c:v>
                </c:pt>
                <c:pt idx="487">
                  <c:v>-0.98860630022956786</c:v>
                </c:pt>
                <c:pt idx="488">
                  <c:v>-0.99042321635966279</c:v>
                </c:pt>
                <c:pt idx="489">
                  <c:v>-0.99208310571234082</c:v>
                </c:pt>
                <c:pt idx="490">
                  <c:v>-0.99358570512022892</c:v>
                </c:pt>
                <c:pt idx="491">
                  <c:v>-0.99493077635350902</c:v>
                </c:pt>
                <c:pt idx="492">
                  <c:v>-0.9961181061576877</c:v>
                </c:pt>
                <c:pt idx="493">
                  <c:v>-0.997147506287407</c:v>
                </c:pt>
                <c:pt idx="494">
                  <c:v>-0.99801881353628974</c:v>
                </c:pt>
                <c:pt idx="495">
                  <c:v>-0.99873188976281513</c:v>
                </c:pt>
                <c:pt idx="496">
                  <c:v>-0.99928662191222017</c:v>
                </c:pt>
                <c:pt idx="497">
                  <c:v>-0.99968292203442422</c:v>
                </c:pt>
                <c:pt idx="498">
                  <c:v>-0.99992072729797288</c:v>
                </c:pt>
                <c:pt idx="499">
                  <c:v>-0.99999999999999989</c:v>
                </c:pt>
              </c:numCache>
            </c:numRef>
          </c:xVal>
          <c:yVal>
            <c:numRef>
              <c:f>PCA!yycir3</c:f>
              <c:numCache>
                <c:formatCode>General</c:formatCode>
                <c:ptCount val="500"/>
                <c:pt idx="0">
                  <c:v>1.0206823884348348E-11</c:v>
                </c:pt>
                <c:pt idx="1">
                  <c:v>-1.2591220966449658E-2</c:v>
                </c:pt>
                <c:pt idx="2">
                  <c:v>-2.5180445666343389E-2</c:v>
                </c:pt>
                <c:pt idx="3">
                  <c:v>-3.7765678129209522E-2</c:v>
                </c:pt>
                <c:pt idx="4">
                  <c:v>-5.0344923027734259E-2</c:v>
                </c:pt>
                <c:pt idx="5">
                  <c:v>-6.2916185983901668E-2</c:v>
                </c:pt>
                <c:pt idx="6">
                  <c:v>-7.547747388519431E-2</c:v>
                </c:pt>
                <c:pt idx="7">
                  <c:v>-8.802679520059116E-2</c:v>
                </c:pt>
                <c:pt idx="8">
                  <c:v>-0.10056216029631462</c:v>
                </c:pt>
                <c:pt idx="9">
                  <c:v>-0.11308158175127912</c:v>
                </c:pt>
                <c:pt idx="10">
                  <c:v>-0.12558307467218432</c:v>
                </c:pt>
                <c:pt idx="11">
                  <c:v>-0.1380646570082121</c:v>
                </c:pt>
                <c:pt idx="12">
                  <c:v>-0.15052434986527063</c:v>
                </c:pt>
                <c:pt idx="13">
                  <c:v>-0.16296017781973787</c:v>
                </c:pt>
                <c:pt idx="14">
                  <c:v>-0.17537016923165721</c:v>
                </c:pt>
                <c:pt idx="15">
                  <c:v>-0.18775235655732875</c:v>
                </c:pt>
                <c:pt idx="16">
                  <c:v>-0.2001047766612554</c:v>
                </c:pt>
                <c:pt idx="17">
                  <c:v>-0.21242547112738819</c:v>
                </c:pt>
                <c:pt idx="18">
                  <c:v>-0.22471248656962303</c:v>
                </c:pt>
                <c:pt idx="19">
                  <c:v>-0.23696387494150239</c:v>
                </c:pt>
                <c:pt idx="20">
                  <c:v>-0.24917769384506591</c:v>
                </c:pt>
                <c:pt idx="21">
                  <c:v>-0.26135200683880988</c:v>
                </c:pt>
                <c:pt idx="22">
                  <c:v>-0.2734848837447002</c:v>
                </c:pt>
                <c:pt idx="23">
                  <c:v>-0.28557440095419234</c:v>
                </c:pt>
                <c:pt idx="24">
                  <c:v>-0.29761864173321162</c:v>
                </c:pt>
                <c:pt idx="25">
                  <c:v>-0.30961569652603971</c:v>
                </c:pt>
                <c:pt idx="26">
                  <c:v>-0.32156366325806696</c:v>
                </c:pt>
                <c:pt idx="27">
                  <c:v>-0.33346064763735633</c:v>
                </c:pt>
                <c:pt idx="28">
                  <c:v>-0.34530476345497579</c:v>
                </c:pt>
                <c:pt idx="29">
                  <c:v>-0.3570941328840449</c:v>
                </c:pt>
                <c:pt idx="30">
                  <c:v>-0.36882688677745706</c:v>
                </c:pt>
                <c:pt idx="31">
                  <c:v>-0.38050116496422309</c:v>
                </c:pt>
                <c:pt idx="32">
                  <c:v>-0.39211511654439224</c:v>
                </c:pt>
                <c:pt idx="33">
                  <c:v>-0.40366690018250306</c:v>
                </c:pt>
                <c:pt idx="34">
                  <c:v>-0.4151546843995198</c:v>
                </c:pt>
                <c:pt idx="35">
                  <c:v>-0.42657664786320199</c:v>
                </c:pt>
                <c:pt idx="36">
                  <c:v>-0.43793097967686945</c:v>
                </c:pt>
                <c:pt idx="37">
                  <c:v>-0.44921587966651033</c:v>
                </c:pt>
                <c:pt idx="38">
                  <c:v>-0.46042955866619156</c:v>
                </c:pt>
                <c:pt idx="39">
                  <c:v>-0.47157023880171994</c:v>
                </c:pt>
                <c:pt idx="40">
                  <c:v>-0.48263615377251706</c:v>
                </c:pt>
                <c:pt idx="41">
                  <c:v>-0.49362554913165729</c:v>
                </c:pt>
                <c:pt idx="42">
                  <c:v>-0.50453668256402673</c:v>
                </c:pt>
                <c:pt idx="43">
                  <c:v>-0.51536782416255844</c:v>
                </c:pt>
                <c:pt idx="44">
                  <c:v>-0.52611725670250231</c:v>
                </c:pt>
                <c:pt idx="45">
                  <c:v>-0.53678327591368036</c:v>
                </c:pt>
                <c:pt idx="46">
                  <c:v>-0.5473641907506922</c:v>
                </c:pt>
                <c:pt idx="47">
                  <c:v>-0.55785832366102084</c:v>
                </c:pt>
                <c:pt idx="48">
                  <c:v>-0.56826401085100253</c:v>
                </c:pt>
                <c:pt idx="49">
                  <c:v>-0.57857960254961038</c:v>
                </c:pt>
                <c:pt idx="50">
                  <c:v>-0.5888034632700192</c:v>
                </c:pt>
                <c:pt idx="51">
                  <c:v>-0.59893397206890409</c:v>
                </c:pt>
                <c:pt idx="52">
                  <c:v>-0.60896952280343208</c:v>
                </c:pt>
                <c:pt idx="53">
                  <c:v>-0.61890852438590893</c:v>
                </c:pt>
                <c:pt idx="54">
                  <c:v>-0.62874940103603916</c:v>
                </c:pt>
                <c:pt idx="55">
                  <c:v>-0.63849059253075624</c:v>
                </c:pt>
                <c:pt idx="56">
                  <c:v>-0.64813055445158974</c:v>
                </c:pt>
                <c:pt idx="57">
                  <c:v>-0.65766775842952607</c:v>
                </c:pt>
                <c:pt idx="58">
                  <c:v>-0.66710069238732217</c:v>
                </c:pt>
                <c:pt idx="59">
                  <c:v>-0.676427860779239</c:v>
                </c:pt>
                <c:pt idx="60">
                  <c:v>-0.68564778482815303</c:v>
                </c:pt>
                <c:pt idx="61">
                  <c:v>-0.69475900276000901</c:v>
                </c:pt>
                <c:pt idx="62">
                  <c:v>-0.70376007003557695</c:v>
                </c:pt>
                <c:pt idx="63">
                  <c:v>-0.71264955957947684</c:v>
                </c:pt>
                <c:pt idx="64">
                  <c:v>-0.72142606200643566</c:v>
                </c:pt>
                <c:pt idx="65">
                  <c:v>-0.73008818584473634</c:v>
                </c:pt>
                <c:pt idx="66">
                  <c:v>-0.73863455775682996</c:v>
                </c:pt>
                <c:pt idx="67">
                  <c:v>-0.74706382275707306</c:v>
                </c:pt>
                <c:pt idx="68">
                  <c:v>-0.75537464442655133</c:v>
                </c:pt>
                <c:pt idx="69">
                  <c:v>-0.76356570512496436</c:v>
                </c:pt>
                <c:pt idx="70">
                  <c:v>-0.77163570619953037</c:v>
                </c:pt>
                <c:pt idx="71">
                  <c:v>-0.77958336819088125</c:v>
                </c:pt>
                <c:pt idx="72">
                  <c:v>-0.78740743103591482</c:v>
                </c:pt>
                <c:pt idx="73">
                  <c:v>-0.79510665426757132</c:v>
                </c:pt>
                <c:pt idx="74">
                  <c:v>-0.8026798172115045</c:v>
                </c:pt>
                <c:pt idx="75">
                  <c:v>-0.81012571917961196</c:v>
                </c:pt>
                <c:pt idx="76">
                  <c:v>-0.81744317966039926</c:v>
                </c:pt>
                <c:pt idx="77">
                  <c:v>-0.82463103850614505</c:v>
                </c:pt>
                <c:pt idx="78">
                  <c:v>-0.83168815611683522</c:v>
                </c:pt>
                <c:pt idx="79">
                  <c:v>-0.83861341362084196</c:v>
                </c:pt>
                <c:pt idx="80">
                  <c:v>-0.84540571305231527</c:v>
                </c:pt>
                <c:pt idx="81">
                  <c:v>-0.85206397752526009</c:v>
                </c:pt>
                <c:pt idx="82">
                  <c:v>-0.85858715140427089</c:v>
                </c:pt>
                <c:pt idx="83">
                  <c:v>-0.86497420047189832</c:v>
                </c:pt>
                <c:pt idx="84">
                  <c:v>-0.87122411209261896</c:v>
                </c:pt>
                <c:pt idx="85">
                  <c:v>-0.87733589537338308</c:v>
                </c:pt>
                <c:pt idx="86">
                  <c:v>-0.88330858132071755</c:v>
                </c:pt>
                <c:pt idx="87">
                  <c:v>-0.88914122299435316</c:v>
                </c:pt>
                <c:pt idx="88">
                  <c:v>-0.89483289565735857</c:v>
                </c:pt>
                <c:pt idx="89">
                  <c:v>-0.90038269692275252</c:v>
                </c:pt>
                <c:pt idx="90">
                  <c:v>-0.90578974689657299</c:v>
                </c:pt>
                <c:pt idx="91">
                  <c:v>-0.91105318831737969</c:v>
                </c:pt>
                <c:pt idx="92">
                  <c:v>-0.91617218669216938</c:v>
                </c:pt>
                <c:pt idx="93">
                  <c:v>-0.9211459304286802</c:v>
                </c:pt>
                <c:pt idx="94">
                  <c:v>-0.92597363096406582</c:v>
                </c:pt>
                <c:pt idx="95">
                  <c:v>-0.9306545228899179</c:v>
                </c:pt>
                <c:pt idx="96">
                  <c:v>-0.93518786407361854</c:v>
                </c:pt>
                <c:pt idx="97">
                  <c:v>-0.93957293577600121</c:v>
                </c:pt>
                <c:pt idx="98">
                  <c:v>-0.94380904276530342</c:v>
                </c:pt>
                <c:pt idx="99">
                  <c:v>-0.94789551342739287</c:v>
                </c:pt>
                <c:pt idx="100">
                  <c:v>-0.95183169987224769</c:v>
                </c:pt>
                <c:pt idx="101">
                  <c:v>-0.95561697803667711</c:v>
                </c:pt>
                <c:pt idx="102">
                  <c:v>-0.95925074778326314</c:v>
                </c:pt>
                <c:pt idx="103">
                  <c:v>-0.96273243299550948</c:v>
                </c:pt>
                <c:pt idx="104">
                  <c:v>-0.96606148166918226</c:v>
                </c:pt>
                <c:pt idx="105">
                  <c:v>-0.96923736599982724</c:v>
                </c:pt>
                <c:pt idx="106">
                  <c:v>-0.97225958246645094</c:v>
                </c:pt>
                <c:pt idx="107">
                  <c:v>-0.97512765191135131</c:v>
                </c:pt>
                <c:pt idx="108">
                  <c:v>-0.97784111961608577</c:v>
                </c:pt>
                <c:pt idx="109">
                  <c:v>-0.98039955537356505</c:v>
                </c:pt>
                <c:pt idx="110">
                  <c:v>-0.98280255355625956</c:v>
                </c:pt>
                <c:pt idx="111">
                  <c:v>-0.9850497331805107</c:v>
                </c:pt>
                <c:pt idx="112">
                  <c:v>-0.98714073796693302</c:v>
                </c:pt>
                <c:pt idx="113">
                  <c:v>-0.98907523639690131</c:v>
                </c:pt>
                <c:pt idx="114">
                  <c:v>-0.99085292176511075</c:v>
                </c:pt>
                <c:pt idx="115">
                  <c:v>-0.99247351222820401</c:v>
                </c:pt>
                <c:pt idx="116">
                  <c:v>-0.99393675084945565</c:v>
                </c:pt>
                <c:pt idx="117">
                  <c:v>-0.99524240563950839</c:v>
                </c:pt>
                <c:pt idx="118">
                  <c:v>-0.99639026959315424</c:v>
                </c:pt>
                <c:pt idx="119">
                  <c:v>-0.99738016072215352</c:v>
                </c:pt>
                <c:pt idx="120">
                  <c:v>-0.9982119220840886</c:v>
                </c:pt>
                <c:pt idx="121">
                  <c:v>-0.9988854218072466</c:v>
                </c:pt>
                <c:pt idx="122">
                  <c:v>-0.99940055311152631</c:v>
                </c:pt>
                <c:pt idx="123">
                  <c:v>-0.99975723432536823</c:v>
                </c:pt>
                <c:pt idx="124">
                  <c:v>-0.99995540889870305</c:v>
                </c:pt>
                <c:pt idx="125">
                  <c:v>-0.9999950454119173</c:v>
                </c:pt>
                <c:pt idx="126">
                  <c:v>-0.99987613758083482</c:v>
                </c:pt>
                <c:pt idx="127">
                  <c:v>-0.99959870425771313</c:v>
                </c:pt>
                <c:pt idx="128">
                  <c:v>-0.99916278942825454</c:v>
                </c:pt>
                <c:pt idx="129">
                  <c:v>-0.99856846220463213</c:v>
                </c:pt>
                <c:pt idx="130">
                  <c:v>-0.99781581681453291</c:v>
                </c:pt>
                <c:pt idx="131">
                  <c:v>-0.9969049725862178</c:v>
                </c:pt>
                <c:pt idx="132">
                  <c:v>-0.99583607392960338</c:v>
                </c:pt>
                <c:pt idx="133">
                  <c:v>-0.99460929031336576</c:v>
                </c:pt>
                <c:pt idx="134">
                  <c:v>-0.99322481623807268</c:v>
                </c:pt>
                <c:pt idx="135">
                  <c:v>-0.99168287120534626</c:v>
                </c:pt>
                <c:pt idx="136">
                  <c:v>-0.98998369968306188</c:v>
                </c:pt>
                <c:pt idx="137">
                  <c:v>-0.98812757106658899</c:v>
                </c:pt>
                <c:pt idx="138">
                  <c:v>-0.98611477963608019</c:v>
                </c:pt>
                <c:pt idx="139">
                  <c:v>-0.98394564450981403</c:v>
                </c:pt>
                <c:pt idx="140">
                  <c:v>-0.9816205095936007</c:v>
                </c:pt>
                <c:pt idx="141">
                  <c:v>-0.97913974352625754</c:v>
                </c:pt>
                <c:pt idx="142">
                  <c:v>-0.97650373962116255</c:v>
                </c:pt>
                <c:pt idx="143">
                  <c:v>-0.97371291580389718</c:v>
                </c:pt>
                <c:pt idx="144">
                  <c:v>-0.97076771454598576</c:v>
                </c:pt>
                <c:pt idx="145">
                  <c:v>-0.9676686027947442</c:v>
                </c:pt>
                <c:pt idx="146">
                  <c:v>-0.96441607189924727</c:v>
                </c:pt>
                <c:pt idx="147">
                  <c:v>-0.96101063753242832</c:v>
                </c:pt>
                <c:pt idx="148">
                  <c:v>-0.95745283960932082</c:v>
                </c:pt>
                <c:pt idx="149">
                  <c:v>-0.95374324220145856</c:v>
                </c:pt>
                <c:pt idx="150">
                  <c:v>-0.94988243344744416</c:v>
                </c:pt>
                <c:pt idx="151">
                  <c:v>-0.9458710254597027</c:v>
                </c:pt>
                <c:pt idx="152">
                  <c:v>-0.94170965422743436</c:v>
                </c:pt>
                <c:pt idx="153">
                  <c:v>-0.93739897951578133</c:v>
                </c:pt>
                <c:pt idx="154">
                  <c:v>-0.93293968476122557</c:v>
                </c:pt>
                <c:pt idx="155">
                  <c:v>-0.92833247696323273</c:v>
                </c:pt>
                <c:pt idx="156">
                  <c:v>-0.92357808657216123</c:v>
                </c:pt>
                <c:pt idx="157">
                  <c:v>-0.91867726737345312</c:v>
                </c:pt>
                <c:pt idx="158">
                  <c:v>-0.91363079636812405</c:v>
                </c:pt>
                <c:pt idx="159">
                  <c:v>-0.908439473649575</c:v>
                </c:pt>
                <c:pt idx="160">
                  <c:v>-0.90310412227674031</c:v>
                </c:pt>
                <c:pt idx="161">
                  <c:v>-0.89762558814359616</c:v>
                </c:pt>
                <c:pt idx="162">
                  <c:v>-0.89200473984504758</c:v>
                </c:pt>
                <c:pt idx="163">
                  <c:v>-0.88624246853921795</c:v>
                </c:pt>
                <c:pt idx="164">
                  <c:v>-0.88033968780615957</c:v>
                </c:pt>
                <c:pt idx="165">
                  <c:v>-0.87429733350301031</c:v>
                </c:pt>
                <c:pt idx="166">
                  <c:v>-0.86811636361561695</c:v>
                </c:pt>
                <c:pt idx="167">
                  <c:v>-0.86179775810665327</c:v>
                </c:pt>
                <c:pt idx="168">
                  <c:v>-0.85534251876024969</c:v>
                </c:pt>
                <c:pt idx="169">
                  <c:v>-0.84875166902316668</c:v>
                </c:pt>
                <c:pt idx="170">
                  <c:v>-0.84202625384253138</c:v>
                </c:pt>
                <c:pt idx="171">
                  <c:v>-0.83516733950016653</c:v>
                </c:pt>
                <c:pt idx="172">
                  <c:v>-0.82817601344353708</c:v>
                </c:pt>
                <c:pt idx="173">
                  <c:v>-0.82105338411334028</c:v>
                </c:pt>
                <c:pt idx="174">
                  <c:v>-0.81380058076776807</c:v>
                </c:pt>
                <c:pt idx="175">
                  <c:v>-0.80641875330346857</c:v>
                </c:pt>
                <c:pt idx="176">
                  <c:v>-0.79890907207323514</c:v>
                </c:pt>
                <c:pt idx="177">
                  <c:v>-0.79127272770045332</c:v>
                </c:pt>
                <c:pt idx="178">
                  <c:v>-0.7835109308903333</c:v>
                </c:pt>
                <c:pt idx="179">
                  <c:v>-0.77562491223795782</c:v>
                </c:pt>
                <c:pt idx="180">
                  <c:v>-0.76761592203317841</c:v>
                </c:pt>
                <c:pt idx="181">
                  <c:v>-0.759485230062386</c:v>
                </c:pt>
                <c:pt idx="182">
                  <c:v>-0.75123412540719514</c:v>
                </c:pt>
                <c:pt idx="183">
                  <c:v>-0.74286391624006443</c:v>
                </c:pt>
                <c:pt idx="184">
                  <c:v>-0.73437592961689302</c:v>
                </c:pt>
                <c:pt idx="185">
                  <c:v>-0.72577151126662232</c:v>
                </c:pt>
                <c:pt idx="186">
                  <c:v>-0.71705202537787593</c:v>
                </c:pt>
                <c:pt idx="187">
                  <c:v>-0.70821885438267662</c:v>
                </c:pt>
                <c:pt idx="188">
                  <c:v>-0.69927339873726635</c:v>
                </c:pt>
                <c:pt idx="189">
                  <c:v>-0.69021707670007193</c:v>
                </c:pt>
                <c:pt idx="190">
                  <c:v>-0.68105132410684666</c:v>
                </c:pt>
                <c:pt idx="191">
                  <c:v>-0.67177759414302485</c:v>
                </c:pt>
                <c:pt idx="192">
                  <c:v>-0.66239735711332759</c:v>
                </c:pt>
                <c:pt idx="193">
                  <c:v>-0.65291210020865287</c:v>
                </c:pt>
                <c:pt idx="194">
                  <c:v>-0.64332332727028774</c:v>
                </c:pt>
                <c:pt idx="195">
                  <c:v>-0.63363255855148315</c:v>
                </c:pt>
                <c:pt idx="196">
                  <c:v>-0.62384133047642276</c:v>
                </c:pt>
                <c:pt idx="197">
                  <c:v>-0.61395119539663345</c:v>
                </c:pt>
                <c:pt idx="198">
                  <c:v>-0.60396372134486531</c:v>
                </c:pt>
                <c:pt idx="199">
                  <c:v>-0.59388049178648838</c:v>
                </c:pt>
                <c:pt idx="200">
                  <c:v>-0.58370310536844239</c:v>
                </c:pt>
                <c:pt idx="201">
                  <c:v>-0.57343317566577767</c:v>
                </c:pt>
                <c:pt idx="202">
                  <c:v>-0.56307233092583253</c:v>
                </c:pt>
                <c:pt idx="203">
                  <c:v>-0.55262221381008125</c:v>
                </c:pt>
                <c:pt idx="204">
                  <c:v>-0.54208448113369867</c:v>
                </c:pt>
                <c:pt idx="205">
                  <c:v>-0.53146080360288028</c:v>
                </c:pt>
                <c:pt idx="206">
                  <c:v>-0.5207528655499587</c:v>
                </c:pt>
                <c:pt idx="207">
                  <c:v>-0.50996236466636313</c:v>
                </c:pt>
                <c:pt idx="208">
                  <c:v>-0.49909101173345694</c:v>
                </c:pt>
                <c:pt idx="209">
                  <c:v>-0.48814053035130217</c:v>
                </c:pt>
                <c:pt idx="210">
                  <c:v>-0.4771126566653916</c:v>
                </c:pt>
                <c:pt idx="211">
                  <c:v>-0.46600913909138969</c:v>
                </c:pt>
                <c:pt idx="212">
                  <c:v>-0.45483173803793203</c:v>
                </c:pt>
                <c:pt idx="213">
                  <c:v>-0.44358222562751976</c:v>
                </c:pt>
                <c:pt idx="214">
                  <c:v>-0.43226238541555839</c:v>
                </c:pt>
                <c:pt idx="215">
                  <c:v>-0.42087401210758435</c:v>
                </c:pt>
                <c:pt idx="216">
                  <c:v>-0.40941891127472135</c:v>
                </c:pt>
                <c:pt idx="217">
                  <c:v>-0.39789889906741854</c:v>
                </c:pt>
                <c:pt idx="218">
                  <c:v>-0.38631580192750681</c:v>
                </c:pt>
                <c:pt idx="219">
                  <c:v>-0.37467145629862603</c:v>
                </c:pt>
                <c:pt idx="220">
                  <c:v>-0.36296770833506597</c:v>
                </c:pt>
                <c:pt idx="221">
                  <c:v>-0.35120641360906618</c:v>
                </c:pt>
                <c:pt idx="222">
                  <c:v>-0.3393894368166262</c:v>
                </c:pt>
                <c:pt idx="223">
                  <c:v>-0.32751865148186576</c:v>
                </c:pt>
                <c:pt idx="224">
                  <c:v>-0.31559593965998722</c:v>
                </c:pt>
                <c:pt idx="225">
                  <c:v>-0.30362319163888341</c:v>
                </c:pt>
                <c:pt idx="226">
                  <c:v>-0.29160230563944411</c:v>
                </c:pt>
                <c:pt idx="227">
                  <c:v>-0.27953518751460066</c:v>
                </c:pt>
                <c:pt idx="228">
                  <c:v>-0.26742375044716271</c:v>
                </c:pt>
                <c:pt idx="229">
                  <c:v>-0.25526991464649296</c:v>
                </c:pt>
                <c:pt idx="230">
                  <c:v>-0.24307560704406533</c:v>
                </c:pt>
                <c:pt idx="231">
                  <c:v>-0.23084276098796225</c:v>
                </c:pt>
                <c:pt idx="232">
                  <c:v>-0.21857331593634971</c:v>
                </c:pt>
                <c:pt idx="233">
                  <c:v>-0.20626921714998633</c:v>
                </c:pt>
                <c:pt idx="234">
                  <c:v>-0.19393241538381192</c:v>
                </c:pt>
                <c:pt idx="235">
                  <c:v>-0.1815648665776633</c:v>
                </c:pt>
                <c:pt idx="236">
                  <c:v>-0.16916853154617187</c:v>
                </c:pt>
                <c:pt idx="237">
                  <c:v>-0.1567453756678846</c:v>
                </c:pt>
                <c:pt idx="238">
                  <c:v>-0.14429736857366296</c:v>
                </c:pt>
                <c:pt idx="239">
                  <c:v>-0.1318264838344082</c:v>
                </c:pt>
                <c:pt idx="240">
                  <c:v>-0.11933469864815945</c:v>
                </c:pt>
                <c:pt idx="241">
                  <c:v>-0.10682399352662118</c:v>
                </c:pt>
                <c:pt idx="242">
                  <c:v>-9.4296351981161083E-2</c:v>
                </c:pt>
                <c:pt idx="243">
                  <c:v>-8.1753760208334331E-2</c:v>
                </c:pt>
                <c:pt idx="244">
                  <c:v>-6.9198206774982327E-2</c:v>
                </c:pt>
                <c:pt idx="245">
                  <c:v>-5.6631682302953242E-2</c:v>
                </c:pt>
                <c:pt idx="246">
                  <c:v>-4.4056179153501372E-2</c:v>
                </c:pt>
                <c:pt idx="247">
                  <c:v>-3.1473691111406125E-2</c:v>
                </c:pt>
                <c:pt idx="248">
                  <c:v>-1.8886213068867626E-2</c:v>
                </c:pt>
                <c:pt idx="249">
                  <c:v>-6.2957407092267123E-3</c:v>
                </c:pt>
                <c:pt idx="250">
                  <c:v>6.2957298094427185E-3</c:v>
                </c:pt>
                <c:pt idx="251">
                  <c:v>1.8886202170812185E-2</c:v>
                </c:pt>
                <c:pt idx="252">
                  <c:v>3.1473680216806625E-2</c:v>
                </c:pt>
                <c:pt idx="253">
                  <c:v>4.4056168264085101E-2</c:v>
                </c:pt>
                <c:pt idx="254">
                  <c:v>5.6631671420446214E-2</c:v>
                </c:pt>
                <c:pt idx="255">
                  <c:v>6.9198195901110357E-2</c:v>
                </c:pt>
                <c:pt idx="256">
                  <c:v>8.1753749344821866E-2</c:v>
                </c:pt>
                <c:pt idx="257">
                  <c:v>9.4296341129730038E-2</c:v>
                </c:pt>
                <c:pt idx="258">
                  <c:v>0.106823982688992</c:v>
                </c:pt>
                <c:pt idx="259">
                  <c:v>0.11933468782604993</c:v>
                </c:pt>
                <c:pt idx="260">
                  <c:v>0.1318264730295346</c:v>
                </c:pt>
                <c:pt idx="261">
                  <c:v>0.14429735778773875</c:v>
                </c:pt>
                <c:pt idx="262">
                  <c:v>0.15674536490261939</c:v>
                </c:pt>
                <c:pt idx="263">
                  <c:v>0.16916852080327247</c:v>
                </c:pt>
                <c:pt idx="264">
                  <c:v>0.18156485585883247</c:v>
                </c:pt>
                <c:pt idx="265">
                  <c:v>0.1939324046907496</c:v>
                </c:pt>
                <c:pt idx="266">
                  <c:v>0.20626920648438821</c:v>
                </c:pt>
                <c:pt idx="267">
                  <c:v>0.21857330529990635</c:v>
                </c:pt>
                <c:pt idx="268">
                  <c:v>0.23084275038235999</c:v>
                </c:pt>
                <c:pt idx="269">
                  <c:v>0.24307559647098526</c:v>
                </c:pt>
                <c:pt idx="270">
                  <c:v>0.25526990410761174</c:v>
                </c:pt>
                <c:pt idx="271">
                  <c:v>0.26742373994415175</c:v>
                </c:pt>
                <c:pt idx="272">
                  <c:v>0.27953517704912467</c:v>
                </c:pt>
                <c:pt idx="273">
                  <c:v>0.29160229521316233</c:v>
                </c:pt>
                <c:pt idx="274">
                  <c:v>0.3036231812534485</c:v>
                </c:pt>
                <c:pt idx="275">
                  <c:v>0.31559592931704616</c:v>
                </c:pt>
                <c:pt idx="276">
                  <c:v>0.32751864118305873</c:v>
                </c:pt>
                <c:pt idx="277">
                  <c:v>0.33938942656358567</c:v>
                </c:pt>
                <c:pt idx="278">
                  <c:v>0.35120640340341769</c:v>
                </c:pt>
                <c:pt idx="279">
                  <c:v>0.36296769817842722</c:v>
                </c:pt>
                <c:pt idx="280">
                  <c:v>0.37467144619260806</c:v>
                </c:pt>
                <c:pt idx="281">
                  <c:v>0.38631579187371151</c:v>
                </c:pt>
                <c:pt idx="282">
                  <c:v>0.39789888906743986</c:v>
                </c:pt>
                <c:pt idx="283">
                  <c:v>0.40941890133014475</c:v>
                </c:pt>
                <c:pt idx="284">
                  <c:v>0.42087400221998605</c:v>
                </c:pt>
                <c:pt idx="285">
                  <c:v>0.43226237558650693</c:v>
                </c:pt>
                <c:pt idx="286">
                  <c:v>0.44358221585857299</c:v>
                </c:pt>
                <c:pt idx="287">
                  <c:v>0.45483172833063878</c:v>
                </c:pt>
                <c:pt idx="288">
                  <c:v>0.46600912944728906</c:v>
                </c:pt>
                <c:pt idx="289">
                  <c:v>0.4771126470860122</c:v>
                </c:pt>
                <c:pt idx="290">
                  <c:v>0.48814052083816351</c:v>
                </c:pt>
                <c:pt idx="291">
                  <c:v>0.49909100228806691</c:v>
                </c:pt>
                <c:pt idx="292">
                  <c:v>0.50996235529021927</c:v>
                </c:pt>
                <c:pt idx="293">
                  <c:v>0.52075285624454726</c:v>
                </c:pt>
                <c:pt idx="294">
                  <c:v>0.53146079436967675</c:v>
                </c:pt>
                <c:pt idx="295">
                  <c:v>0.54208447197416743</c:v>
                </c:pt>
                <c:pt idx="296">
                  <c:v>0.55262220472567414</c:v>
                </c:pt>
                <c:pt idx="297">
                  <c:v>0.56307232191798984</c:v>
                </c:pt>
                <c:pt idx="298">
                  <c:v>0.57343316673592715</c:v>
                </c:pt>
                <c:pt idx="299">
                  <c:v>0.58370309651800023</c:v>
                </c:pt>
                <c:pt idx="300">
                  <c:v>0.59388048301685803</c:v>
                </c:pt>
                <c:pt idx="301">
                  <c:v>0.60396371265743687</c:v>
                </c:pt>
                <c:pt idx="302">
                  <c:v>0.61395118679278426</c:v>
                </c:pt>
                <c:pt idx="303">
                  <c:v>0.62384132195751663</c:v>
                </c:pt>
                <c:pt idx="304">
                  <c:v>0.63363255011887099</c:v>
                </c:pt>
                <c:pt idx="305">
                  <c:v>0.64332331892530692</c:v>
                </c:pt>
                <c:pt idx="306">
                  <c:v>0.65291209195262589</c:v>
                </c:pt>
                <c:pt idx="307">
                  <c:v>0.66239734894756364</c:v>
                </c:pt>
                <c:pt idx="308">
                  <c:v>0.6717775860688181</c:v>
                </c:pt>
                <c:pt idx="309">
                  <c:v>0.68105131612547776</c:v>
                </c:pt>
                <c:pt idx="310">
                  <c:v>0.69021706881280642</c:v>
                </c:pt>
                <c:pt idx="311">
                  <c:v>0.69927339094535446</c:v>
                </c:pt>
                <c:pt idx="312">
                  <c:v>0.70821884668735369</c:v>
                </c:pt>
                <c:pt idx="313">
                  <c:v>0.71705201778036176</c:v>
                </c:pt>
                <c:pt idx="314">
                  <c:v>0.72577150376812161</c:v>
                </c:pt>
                <c:pt idx="315">
                  <c:v>0.73437592221859516</c:v>
                </c:pt>
                <c:pt idx="316">
                  <c:v>0.74286390894314192</c:v>
                </c:pt>
                <c:pt idx="317">
                  <c:v>0.75123411821280495</c:v>
                </c:pt>
                <c:pt idx="318">
                  <c:v>0.75948522297166865</c:v>
                </c:pt>
                <c:pt idx="319">
                  <c:v>0.76761591504725812</c:v>
                </c:pt>
                <c:pt idx="320">
                  <c:v>0.7756249053579426</c:v>
                </c:pt>
                <c:pt idx="321">
                  <c:v>0.78351092411731305</c:v>
                </c:pt>
                <c:pt idx="322">
                  <c:v>0.79127272103550239</c:v>
                </c:pt>
                <c:pt idx="323">
                  <c:v>0.79890906551741014</c:v>
                </c:pt>
                <c:pt idx="324">
                  <c:v>0.80641874685780912</c:v>
                </c:pt>
                <c:pt idx="325">
                  <c:v>0.81380057443329612</c:v>
                </c:pt>
                <c:pt idx="326">
                  <c:v>0.82105337789106003</c:v>
                </c:pt>
                <c:pt idx="327">
                  <c:v>0.82817600733443497</c:v>
                </c:pt>
                <c:pt idx="328">
                  <c:v>0.83516733350521122</c:v>
                </c:pt>
                <c:pt idx="329">
                  <c:v>0.84202624796267322</c:v>
                </c:pt>
                <c:pt idx="330">
                  <c:v>0.8487516632593376</c:v>
                </c:pt>
                <c:pt idx="331">
                  <c:v>0.85534251311336396</c:v>
                </c:pt>
                <c:pt idx="332">
                  <c:v>0.86179775257760605</c:v>
                </c:pt>
                <c:pt idx="333">
                  <c:v>0.86811635820528488</c:v>
                </c:pt>
                <c:pt idx="334">
                  <c:v>0.87429732821225115</c:v>
                </c:pt>
                <c:pt idx="335">
                  <c:v>0.88033968263581241</c:v>
                </c:pt>
                <c:pt idx="336">
                  <c:v>0.88624246349010227</c:v>
                </c:pt>
                <c:pt idx="337">
                  <c:v>0.89200473491796384</c:v>
                </c:pt>
                <c:pt idx="338">
                  <c:v>0.89762558333932563</c:v>
                </c:pt>
                <c:pt idx="339">
                  <c:v>0.90310411759604481</c:v>
                </c:pt>
                <c:pt idx="340">
                  <c:v>0.90843946909319606</c:v>
                </c:pt>
                <c:pt idx="341">
                  <c:v>0.91363079193678443</c:v>
                </c:pt>
                <c:pt idx="342">
                  <c:v>0.91867726306785535</c:v>
                </c:pt>
                <c:pt idx="343">
                  <c:v>0.92357808239298822</c:v>
                </c:pt>
                <c:pt idx="344">
                  <c:v>0.92833247291114673</c:v>
                </c:pt>
                <c:pt idx="345">
                  <c:v>0.93293968083686918</c:v>
                </c:pt>
                <c:pt idx="346">
                  <c:v>0.93739897571977682</c:v>
                </c:pt>
                <c:pt idx="347">
                  <c:v>0.94170965056038336</c:v>
                </c:pt>
                <c:pt idx="348">
                  <c:v>0.94587102192218675</c:v>
                </c:pt>
                <c:pt idx="349">
                  <c:v>0.94988243004002404</c:v>
                </c:pt>
                <c:pt idx="350">
                  <c:v>0.95374323892467427</c:v>
                </c:pt>
                <c:pt idx="351">
                  <c:v>0.95745283646369217</c:v>
                </c:pt>
                <c:pt idx="352">
                  <c:v>0.96101063451845392</c:v>
                </c:pt>
                <c:pt idx="353">
                  <c:v>0.96441606901740518</c:v>
                </c:pt>
                <c:pt idx="354">
                  <c:v>0.96766860004549116</c:v>
                </c:pt>
                <c:pt idx="355">
                  <c:v>0.97076771192975775</c:v>
                </c:pt>
                <c:pt idx="356">
                  <c:v>0.97371291332110887</c:v>
                </c:pt>
                <c:pt idx="357">
                  <c:v>0.97650373727220763</c:v>
                </c:pt>
                <c:pt idx="358">
                  <c:v>0.97913974131150838</c:v>
                </c:pt>
                <c:pt idx="359">
                  <c:v>0.98162050751340857</c:v>
                </c:pt>
                <c:pt idx="360">
                  <c:v>0.98394564256450845</c:v>
                </c:pt>
                <c:pt idx="361">
                  <c:v>0.98611477782596968</c:v>
                </c:pt>
                <c:pt idx="362">
                  <c:v>0.98812756939196067</c:v>
                </c:pt>
                <c:pt idx="363">
                  <c:v>0.98998369814418119</c:v>
                </c:pt>
                <c:pt idx="364">
                  <c:v>0.99168286980245723</c:v>
                </c:pt>
                <c:pt idx="365">
                  <c:v>0.99322481497139781</c:v>
                </c:pt>
                <c:pt idx="366">
                  <c:v>0.99460928918310565</c:v>
                </c:pt>
                <c:pt idx="367">
                  <c:v>0.99583607293593734</c:v>
                </c:pt>
                <c:pt idx="368">
                  <c:v>0.99690497172930337</c:v>
                </c:pt>
                <c:pt idx="369">
                  <c:v>0.99781581609450598</c:v>
                </c:pt>
                <c:pt idx="370">
                  <c:v>0.99856846162160673</c:v>
                </c:pt>
                <c:pt idx="371">
                  <c:v>0.99916278898232314</c:v>
                </c:pt>
                <c:pt idx="372">
                  <c:v>0.99959870394894657</c:v>
                </c:pt>
                <c:pt idx="373">
                  <c:v>0.99987613740928194</c:v>
                </c:pt>
                <c:pt idx="374">
                  <c:v>0.99999504537760531</c:v>
                </c:pt>
                <c:pt idx="375">
                  <c:v>0.99995540900163737</c:v>
                </c:pt>
                <c:pt idx="376">
                  <c:v>0.99975723456553256</c:v>
                </c:pt>
                <c:pt idx="377">
                  <c:v>0.99940055348888257</c:v>
                </c:pt>
                <c:pt idx="378">
                  <c:v>0.99888542232173505</c:v>
                </c:pt>
                <c:pt idx="379">
                  <c:v>0.99821192273562764</c:v>
                </c:pt>
                <c:pt idx="380">
                  <c:v>0.9973801615106398</c:v>
                </c:pt>
                <c:pt idx="381">
                  <c:v>0.99639027051846274</c:v>
                </c:pt>
                <c:pt idx="382">
                  <c:v>0.99524240670149244</c:v>
                </c:pt>
                <c:pt idx="383">
                  <c:v>0.99393675204794685</c:v>
                </c:pt>
                <c:pt idx="384">
                  <c:v>0.99247351356301239</c:v>
                </c:pt>
                <c:pt idx="385">
                  <c:v>0.9908529232360247</c:v>
                </c:pt>
                <c:pt idx="386">
                  <c:v>0.98907523800368746</c:v>
                </c:pt>
                <c:pt idx="387">
                  <c:v>0.9871407397093368</c:v>
                </c:pt>
                <c:pt idx="388">
                  <c:v>0.98504973505825577</c:v>
                </c:pt>
                <c:pt idx="389">
                  <c:v>0.98280255556904839</c:v>
                </c:pt>
                <c:pt idx="390">
                  <c:v>0.98039955752107832</c:v>
                </c:pt>
                <c:pt idx="391">
                  <c:v>0.97784112189798311</c:v>
                </c:pt>
                <c:pt idx="392">
                  <c:v>0.97512765432727078</c:v>
                </c:pt>
                <c:pt idx="393">
                  <c:v>0.97225958501600962</c:v>
                </c:pt>
                <c:pt idx="394">
                  <c:v>0.96923736868262089</c:v>
                </c:pt>
                <c:pt idx="395">
                  <c:v>0.96606148448478557</c:v>
                </c:pt>
                <c:pt idx="396">
                  <c:v>0.96273243594347602</c:v>
                </c:pt>
                <c:pt idx="397">
                  <c:v>0.9592507508631255</c:v>
                </c:pt>
                <c:pt idx="398">
                  <c:v>0.95561698124794703</c:v>
                </c:pt>
                <c:pt idx="399">
                  <c:v>0.95183170321441624</c:v>
                </c:pt>
                <c:pt idx="400">
                  <c:v>0.94789551689992979</c:v>
                </c:pt>
                <c:pt idx="401">
                  <c:v>0.94380904636765839</c:v>
                </c:pt>
                <c:pt idx="402">
                  <c:v>0.9395729395076029</c:v>
                </c:pt>
                <c:pt idx="403">
                  <c:v>0.93518786793387554</c:v>
                </c:pt>
                <c:pt idx="404">
                  <c:v>0.93065452687821804</c:v>
                </c:pt>
                <c:pt idx="405">
                  <c:v>0.9259736350797767</c:v>
                </c:pt>
                <c:pt idx="406">
                  <c:v>0.92114593467114947</c:v>
                </c:pt>
                <c:pt idx="407">
                  <c:v>0.91617219106072434</c:v>
                </c:pt>
                <c:pt idx="408">
                  <c:v>0.91105319281132768</c:v>
                </c:pt>
                <c:pt idx="409">
                  <c:v>0.90578975151520191</c:v>
                </c:pt>
                <c:pt idx="410">
                  <c:v>0.90038270166532985</c:v>
                </c:pt>
                <c:pt idx="411">
                  <c:v>0.89483290052313236</c:v>
                </c:pt>
                <c:pt idx="412">
                  <c:v>0.88914122798255191</c:v>
                </c:pt>
                <c:pt idx="413">
                  <c:v>0.88330858643055044</c:v>
                </c:pt>
                <c:pt idx="414">
                  <c:v>0.87733590060403999</c:v>
                </c:pt>
                <c:pt idx="415">
                  <c:v>0.87122411744327033</c:v>
                </c:pt>
                <c:pt idx="416">
                  <c:v>0.86497420594169605</c:v>
                </c:pt>
                <c:pt idx="417">
                  <c:v>0.85858715699234767</c:v>
                </c:pt>
                <c:pt idx="418">
                  <c:v>0.85206398323072996</c:v>
                </c:pt>
                <c:pt idx="419">
                  <c:v>0.84540571887427429</c:v>
                </c:pt>
                <c:pt idx="420">
                  <c:v>0.83861341955836666</c:v>
                </c:pt>
                <c:pt idx="421">
                  <c:v>0.83168816216898411</c:v>
                </c:pt>
                <c:pt idx="422">
                  <c:v>0.82463104467195869</c:v>
                </c:pt>
                <c:pt idx="423">
                  <c:v>0.81744318593889997</c:v>
                </c:pt>
                <c:pt idx="424">
                  <c:v>0.81012572556980411</c:v>
                </c:pt>
                <c:pt idx="425">
                  <c:v>0.80267982371237523</c:v>
                </c:pt>
                <c:pt idx="426">
                  <c:v>0.7951066608780899</c:v>
                </c:pt>
                <c:pt idx="427">
                  <c:v>0.78740743775503297</c:v>
                </c:pt>
                <c:pt idx="428">
                  <c:v>0.77958337501753394</c:v>
                </c:pt>
                <c:pt idx="429">
                  <c:v>0.77163571313263579</c:v>
                </c:pt>
                <c:pt idx="430">
                  <c:v>0.76356571216342284</c:v>
                </c:pt>
                <c:pt idx="431">
                  <c:v>0.75537465156924688</c:v>
                </c:pt>
                <c:pt idx="432">
                  <c:v>0.74706383000287324</c:v>
                </c:pt>
                <c:pt idx="433">
                  <c:v>0.73863456510458603</c:v>
                </c:pt>
                <c:pt idx="434">
                  <c:v>0.73008819329328301</c:v>
                </c:pt>
                <c:pt idx="435">
                  <c:v>0.72142606955459232</c:v>
                </c:pt>
                <c:pt idx="436">
                  <c:v>0.71264956722604689</c:v>
                </c:pt>
                <c:pt idx="437">
                  <c:v>0.70376007777934746</c:v>
                </c:pt>
                <c:pt idx="438">
                  <c:v>0.69475901059975276</c:v>
                </c:pt>
                <c:pt idx="439">
                  <c:v>0.68564779276262766</c:v>
                </c:pt>
                <c:pt idx="440">
                  <c:v>0.67642786880718597</c:v>
                </c:pt>
                <c:pt idx="441">
                  <c:v>0.66710070050746861</c:v>
                </c:pt>
                <c:pt idx="442">
                  <c:v>0.65766776664058457</c:v>
                </c:pt>
                <c:pt idx="443">
                  <c:v>0.64813056275225844</c:v>
                </c:pt>
                <c:pt idx="444">
                  <c:v>0.63849060091971876</c:v>
                </c:pt>
                <c:pt idx="445">
                  <c:v>0.6287494095119659</c:v>
                </c:pt>
                <c:pt idx="446">
                  <c:v>0.61890853294745607</c:v>
                </c:pt>
                <c:pt idx="447">
                  <c:v>0.60896953144924182</c:v>
                </c:pt>
                <c:pt idx="448">
                  <c:v>0.59893398079760674</c:v>
                </c:pt>
                <c:pt idx="449">
                  <c:v>0.58880347208023021</c:v>
                </c:pt>
                <c:pt idx="450">
                  <c:v>0.57857961143993286</c:v>
                </c:pt>
                <c:pt idx="451">
                  <c:v>0.56826401982002706</c:v>
                </c:pt>
                <c:pt idx="452">
                  <c:v>0.55785833270732543</c:v>
                </c:pt>
                <c:pt idx="453">
                  <c:v>0.54736419987284213</c:v>
                </c:pt>
                <c:pt idx="454">
                  <c:v>0.53678328511022977</c:v>
                </c:pt>
                <c:pt idx="455">
                  <c:v>0.52611726597199304</c:v>
                </c:pt>
                <c:pt idx="456">
                  <c:v>0.515367833503521</c:v>
                </c:pt>
                <c:pt idx="457">
                  <c:v>0.50453669197497975</c:v>
                </c:pt>
                <c:pt idx="458">
                  <c:v>0.49362555861110979</c:v>
                </c:pt>
                <c:pt idx="459">
                  <c:v>0.48263616331896542</c:v>
                </c:pt>
                <c:pt idx="460">
                  <c:v>0.47157024841365064</c:v>
                </c:pt>
                <c:pt idx="461">
                  <c:v>0.4604295683420806</c:v>
                </c:pt>
                <c:pt idx="462">
                  <c:v>0.44921588940482371</c:v>
                </c:pt>
                <c:pt idx="463">
                  <c:v>0.43793098947606274</c:v>
                </c:pt>
                <c:pt idx="464">
                  <c:v>0.42657665772172199</c:v>
                </c:pt>
                <c:pt idx="465">
                  <c:v>0.41515469431580354</c:v>
                </c:pt>
                <c:pt idx="466">
                  <c:v>0.4036669101549783</c:v>
                </c:pt>
                <c:pt idx="467">
                  <c:v>0.39211512657147751</c:v>
                </c:pt>
                <c:pt idx="468">
                  <c:v>0.3805011750443299</c:v>
                </c:pt>
                <c:pt idx="469">
                  <c:v>0.3688268969089864</c:v>
                </c:pt>
                <c:pt idx="470">
                  <c:v>0.3570941430653905</c:v>
                </c:pt>
                <c:pt idx="471">
                  <c:v>0.34530477368452339</c:v>
                </c:pt>
                <c:pt idx="472">
                  <c:v>0.33346065791348412</c:v>
                </c:pt>
                <c:pt idx="473">
                  <c:v>0.32156367357914528</c:v>
                </c:pt>
                <c:pt idx="474">
                  <c:v>0.30961570689043261</c:v>
                </c:pt>
                <c:pt idx="475">
                  <c:v>0.29761865213927596</c:v>
                </c:pt>
                <c:pt idx="476">
                  <c:v>0.28557441140027823</c:v>
                </c:pt>
                <c:pt idx="477">
                  <c:v>0.27348489422915107</c:v>
                </c:pt>
                <c:pt idx="478">
                  <c:v>0.26135201735996466</c:v>
                </c:pt>
                <c:pt idx="479">
                  <c:v>0.24917770440125575</c:v>
                </c:pt>
                <c:pt idx="480">
                  <c:v>0.23696388553105363</c:v>
                </c:pt>
                <c:pt idx="481">
                  <c:v>0.22471249719085676</c:v>
                </c:pt>
                <c:pt idx="482">
                  <c:v>0.21242548177862</c:v>
                </c:pt>
                <c:pt idx="483">
                  <c:v>0.20010478734079706</c:v>
                </c:pt>
                <c:pt idx="484">
                  <c:v>0.18775236726348704</c:v>
                </c:pt>
                <c:pt idx="485">
                  <c:v>0.17537017996273477</c:v>
                </c:pt>
                <c:pt idx="486">
                  <c:v>0.1629601885740333</c:v>
                </c:pt>
                <c:pt idx="487">
                  <c:v>0.15052436064107844</c:v>
                </c:pt>
                <c:pt idx="488">
                  <c:v>0.1380646678038252</c:v>
                </c:pt>
                <c:pt idx="489">
                  <c:v>0.1255830854858902</c:v>
                </c:pt>
                <c:pt idx="490">
                  <c:v>0.11308159258136333</c:v>
                </c:pt>
                <c:pt idx="491">
                  <c:v>0.1005621711410601</c:v>
                </c:pt>
                <c:pt idx="492">
                  <c:v>8.802680605827809E-2</c:v>
                </c:pt>
                <c:pt idx="493">
                  <c:v>7.5477484754101709E-2</c:v>
                </c:pt>
                <c:pt idx="494">
                  <c:v>6.2916196862306303E-2</c:v>
                </c:pt>
                <c:pt idx="495">
                  <c:v>5.0344933913911434E-2</c:v>
                </c:pt>
                <c:pt idx="496">
                  <c:v>3.776568902143327E-2</c:v>
                </c:pt>
                <c:pt idx="497">
                  <c:v>2.5180456562886366E-2</c:v>
                </c:pt>
                <c:pt idx="498">
                  <c:v>1.2591231865585599E-2</c:v>
                </c:pt>
                <c:pt idx="499">
                  <c:v>1.0889793189807276E-8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046-477E-B658-F0069F7FED83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0.42650651714201276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0.19329417692232831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9046-477E-B658-F0069F7FED83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0.31627752049670588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0.6396972035215146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046-477E-B658-F0069F7FED83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0.9044181156884803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-7.1644401360261983E-3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9046-477E-B658-F0069F7FED83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0.57185826913697235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-0.25394921052341746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9046-477E-B658-F0069F7FED83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0.73831765712955999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-0.36391875214484121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9046-477E-B658-F0069F7FED83}"/>
            </c:ext>
          </c:extLst>
        </c:ser>
        <c:ser>
          <c:idx val="7"/>
          <c:order val="7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0.80010724792531807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-0.37788280408064878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3-9046-477E-B658-F0069F7FED83}"/>
            </c:ext>
          </c:extLst>
        </c:ser>
        <c:ser>
          <c:idx val="8"/>
          <c:order val="8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0.84861477921525674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-0.31844097330080062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9046-477E-B658-F0069F7FED83}"/>
            </c:ext>
          </c:extLst>
        </c:ser>
        <c:ser>
          <c:idx val="9"/>
          <c:order val="9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0.86902997449214636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1.0295697488882906E-2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5-9046-477E-B658-F0069F7FED83}"/>
            </c:ext>
          </c:extLst>
        </c:ser>
        <c:ser>
          <c:idx val="10"/>
          <c:order val="10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0.78770690568371471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0.41162505103397723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6-9046-477E-B658-F0069F7FED83}"/>
            </c:ext>
          </c:extLst>
        </c:ser>
        <c:ser>
          <c:idx val="11"/>
          <c:order val="11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0.2103237197227093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0.89153162680009646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7-9046-477E-B658-F0069F7FED83}"/>
            </c:ext>
          </c:extLst>
        </c:ser>
        <c:ser>
          <c:idx val="12"/>
          <c:order val="12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0.2103237197227093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0.89153162680009646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8-9046-477E-B658-F0069F7FE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937232"/>
        <c:axId val="1282935072"/>
      </c:scatterChart>
      <c:valAx>
        <c:axId val="1282937232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F1 (43,60 %)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82935072"/>
        <c:crosses val="autoZero"/>
        <c:crossBetween val="midCat"/>
        <c:majorUnit val="0.25"/>
      </c:valAx>
      <c:valAx>
        <c:axId val="1282935072"/>
        <c:scaling>
          <c:orientation val="minMax"/>
          <c:max val="1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F2 (24,06 %)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NO"/>
          </a:p>
        </c:txPr>
        <c:crossAx val="1282937232"/>
        <c:crosses val="autoZero"/>
        <c:crossBetween val="midCat"/>
        <c:majorUnit val="0.25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ayout>
        <c:manualLayout>
          <c:xMode val="edge"/>
          <c:yMode val="edge"/>
          <c:x val="0.33773165073115857"/>
          <c:y val="0.91029365446966193"/>
          <c:w val="0.36025098425196855"/>
          <c:h val="6.6176933765632245E-2"/>
        </c:manualLayout>
      </c:layout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Observations (axes F1 and F2: 67,67 %)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Active observations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0.1603819444444444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R1582BC007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018-414D-81BB-2253C5ADE0E1}"/>
                </c:ext>
              </c:extLst>
            </c:dLbl>
            <c:dLbl>
              <c:idx val="1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R1823MC012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018-414D-81BB-2253C5ADE0E1}"/>
                </c:ext>
              </c:extLst>
            </c:dLbl>
            <c:dLbl>
              <c:idx val="2"/>
              <c:layout>
                <c:manualLayout>
                  <c:x val="-0.1603819444444444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R1843BC038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018-414D-81BB-2253C5ADE0E1}"/>
                </c:ext>
              </c:extLst>
            </c:dLbl>
            <c:dLbl>
              <c:idx val="3"/>
              <c:layout>
                <c:manualLayout>
                  <c:x val="-0.16793389107611548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R1846MC014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018-414D-81BB-2253C5ADE0E1}"/>
                </c:ext>
              </c:extLst>
            </c:dLbl>
            <c:dLbl>
              <c:idx val="4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R1865MC015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018-414D-81BB-2253C5ADE0E1}"/>
                </c:ext>
              </c:extLst>
            </c:dLbl>
            <c:dLbl>
              <c:idx val="5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R1869MC016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1018-414D-81BB-2253C5ADE0E1}"/>
                </c:ext>
              </c:extLst>
            </c:dLbl>
            <c:dLbl>
              <c:idx val="6"/>
              <c:layout>
                <c:manualLayout>
                  <c:x val="-1.7361111111111174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R1872MC019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018-414D-81BB-2253C5ADE0E1}"/>
                </c:ext>
              </c:extLst>
            </c:dLbl>
            <c:dLbl>
              <c:idx val="7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R1878MC021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1018-414D-81BB-2253C5ADE0E1}"/>
                </c:ext>
              </c:extLst>
            </c:dLbl>
            <c:dLbl>
              <c:idx val="8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R1887MC023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1018-414D-81BB-2253C5ADE0E1}"/>
                </c:ext>
              </c:extLst>
            </c:dLbl>
            <c:dLbl>
              <c:idx val="9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R2028BX04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1018-414D-81BB-2253C5ADE0E1}"/>
                </c:ext>
              </c:extLst>
            </c:dLbl>
            <c:dLbl>
              <c:idx val="10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R2056BX06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1018-414D-81BB-2253C5ADE0E1}"/>
                </c:ext>
              </c:extLst>
            </c:dLbl>
            <c:dLbl>
              <c:idx val="11"/>
              <c:layout>
                <c:manualLayout>
                  <c:x val="-0.14772555774278215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R2057BX07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1018-414D-81BB-2253C5ADE0E1}"/>
                </c:ext>
              </c:extLst>
            </c:dLbl>
            <c:dLbl>
              <c:idx val="12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R2108BX10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018-414D-81BB-2253C5ADE0E1}"/>
                </c:ext>
              </c:extLst>
            </c:dLbl>
            <c:dLbl>
              <c:idx val="13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R2924BX01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1018-414D-81BB-2253C5ADE0E1}"/>
                </c:ext>
              </c:extLst>
            </c:dLbl>
            <c:dLbl>
              <c:idx val="1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R2969BX03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1018-414D-81BB-2253C5ADE0E1}"/>
                </c:ext>
              </c:extLst>
            </c:dLbl>
            <c:dLbl>
              <c:idx val="15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R3004BX04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018-414D-81BB-2253C5ADE0E1}"/>
                </c:ext>
              </c:extLst>
            </c:dLbl>
            <c:dLbl>
              <c:idx val="16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R3032BX01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1018-414D-81BB-2253C5ADE0E1}"/>
                </c:ext>
              </c:extLst>
            </c:dLbl>
            <c:dLbl>
              <c:idx val="17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R3105BX04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1018-414D-81BB-2253C5ADE0E1}"/>
                </c:ext>
              </c:extLst>
            </c:dLbl>
            <c:dLbl>
              <c:idx val="18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R367MC025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1018-414D-81BB-2253C5ADE0E1}"/>
                </c:ext>
              </c:extLst>
            </c:dLbl>
            <c:dLbl>
              <c:idx val="19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R384MC028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1018-414D-81BB-2253C5ADE0E1}"/>
                </c:ext>
              </c:extLst>
            </c:dLbl>
            <c:dLbl>
              <c:idx val="20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R391MC029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1018-414D-81BB-2253C5ADE0E1}"/>
                </c:ext>
              </c:extLst>
            </c:dLbl>
            <c:dLbl>
              <c:idx val="21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R421MC033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1018-414D-81BB-2253C5ADE0E1}"/>
                </c:ext>
              </c:extLst>
            </c:dLbl>
            <c:dLbl>
              <c:idx val="22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R422BX090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1018-414D-81BB-2253C5ADE0E1}"/>
                </c:ext>
              </c:extLst>
            </c:dLbl>
            <c:dLbl>
              <c:idx val="23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R431MC035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1018-414D-81BB-2253C5ADE0E1}"/>
                </c:ext>
              </c:extLst>
            </c:dLbl>
            <c:dLbl>
              <c:idx val="24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R447BX481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1018-414D-81BB-2253C5ADE0E1}"/>
                </c:ext>
              </c:extLst>
            </c:dLbl>
            <c:dLbl>
              <c:idx val="25"/>
              <c:layout>
                <c:manualLayout>
                  <c:x val="-0.15560777559055117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R494MC030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1018-414D-81BB-2253C5ADE0E1}"/>
                </c:ext>
              </c:extLst>
            </c:dLbl>
            <c:dLbl>
              <c:idx val="26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R498MC033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1018-414D-81BB-2253C5ADE0E1}"/>
                </c:ext>
              </c:extLst>
            </c:dLbl>
            <c:dLbl>
              <c:idx val="27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R1466BX095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1018-414D-81BB-2253C5ADE0E1}"/>
                </c:ext>
              </c:extLst>
            </c:dLbl>
            <c:dLbl>
              <c:idx val="28"/>
              <c:layout>
                <c:manualLayout>
                  <c:x val="-0.16005222003499561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R1487BX100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1018-414D-81BB-2253C5ADE0E1}"/>
                </c:ext>
              </c:extLst>
            </c:dLbl>
            <c:dLbl>
              <c:idx val="29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R1492MC056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1018-414D-81BB-2253C5ADE0E1}"/>
                </c:ext>
              </c:extLst>
            </c:dLbl>
            <c:dLbl>
              <c:idx val="30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R1613MC010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1018-414D-81BB-2253C5ADE0E1}"/>
                </c:ext>
              </c:extLst>
            </c:dLbl>
            <c:dLbl>
              <c:idx val="31"/>
              <c:layout>
                <c:manualLayout>
                  <c:x val="-0.16038194444444445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R1627BC012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1018-414D-81BB-2253C5ADE0E1}"/>
                </c:ext>
              </c:extLst>
            </c:dLbl>
            <c:dLbl>
              <c:idx val="32"/>
              <c:layout>
                <c:manualLayout>
                  <c:x val="-0.16038194444444448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R1649BC016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1018-414D-81BB-2253C5ADE0E1}"/>
                </c:ext>
              </c:extLst>
            </c:dLbl>
            <c:dLbl>
              <c:idx val="33"/>
              <c:layout>
                <c:manualLayout>
                  <c:x val="-1.7361111111111174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R1653MC015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1018-414D-81BB-2253C5ADE0E1}"/>
                </c:ext>
              </c:extLst>
            </c:dLbl>
            <c:dLbl>
              <c:idx val="3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R1661BC019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1018-414D-81BB-2253C5ADE0E1}"/>
                </c:ext>
              </c:extLst>
            </c:dLbl>
            <c:dLbl>
              <c:idx val="35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R1698MC003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1018-414D-81BB-2253C5ADE0E1}"/>
                </c:ext>
              </c:extLst>
            </c:dLbl>
            <c:dLbl>
              <c:idx val="36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R1751MC006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1018-414D-81BB-2253C5ADE0E1}"/>
                </c:ext>
              </c:extLst>
            </c:dLbl>
            <c:dLbl>
              <c:idx val="37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R1776MC008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1018-414D-81BB-2253C5ADE0E1}"/>
                </c:ext>
              </c:extLst>
            </c:dLbl>
            <c:dLbl>
              <c:idx val="38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R1812MC009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1018-414D-81BB-2253C5ADE0E1}"/>
                </c:ext>
              </c:extLst>
            </c:dLbl>
            <c:dLbl>
              <c:idx val="39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R1951BX01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1018-414D-81BB-2253C5ADE0E1}"/>
                </c:ext>
              </c:extLst>
            </c:dLbl>
            <c:dLbl>
              <c:idx val="40"/>
              <c:layout>
                <c:manualLayout>
                  <c:x val="-0.14772555774278215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R1965BX02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1018-414D-81BB-2253C5ADE0E1}"/>
                </c:ext>
              </c:extLst>
            </c:dLbl>
            <c:dLbl>
              <c:idx val="41"/>
              <c:layout>
                <c:manualLayout>
                  <c:x val="-0.1503994422572178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R1994GR37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1018-414D-81BB-2253C5ADE0E1}"/>
                </c:ext>
              </c:extLst>
            </c:dLbl>
            <c:dLbl>
              <c:idx val="42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R2770BX72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1018-414D-81BB-2253C5ADE0E1}"/>
                </c:ext>
              </c:extLst>
            </c:dLbl>
            <c:dLbl>
              <c:idx val="43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R2773BX73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1018-414D-81BB-2253C5ADE0E1}"/>
                </c:ext>
              </c:extLst>
            </c:dLbl>
            <c:dLbl>
              <c:idx val="44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R2869BX76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1018-414D-81BB-2253C5ADE0E1}"/>
                </c:ext>
              </c:extLst>
            </c:dLbl>
            <c:dLbl>
              <c:idx val="45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R100MC010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1018-414D-81BB-2253C5ADE0E1}"/>
                </c:ext>
              </c:extLst>
            </c:dLbl>
            <c:dLbl>
              <c:idx val="46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R104MC011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1018-414D-81BB-2253C5ADE0E1}"/>
                </c:ext>
              </c:extLst>
            </c:dLbl>
            <c:dLbl>
              <c:idx val="47"/>
              <c:layout>
                <c:manualLayout>
                  <c:x val="-0.143281113298337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R96MC008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1018-414D-81BB-2253C5ADE0E1}"/>
                </c:ext>
              </c:extLst>
            </c:dLbl>
            <c:dLbl>
              <c:idx val="48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R117MC005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1018-414D-81BB-2253C5ADE0E1}"/>
                </c:ext>
              </c:extLst>
            </c:dLbl>
            <c:dLbl>
              <c:idx val="49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R223MC006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1018-414D-81BB-2253C5ADE0E1}"/>
                </c:ext>
              </c:extLst>
            </c:dLbl>
            <c:dLbl>
              <c:idx val="50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R542MC037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1018-414D-81BB-2253C5ADE0E1}"/>
                </c:ext>
              </c:extLst>
            </c:dLbl>
            <c:dLbl>
              <c:idx val="51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R573MC043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1018-414D-81BB-2253C5ADE0E1}"/>
                </c:ext>
              </c:extLst>
            </c:dLbl>
            <c:dLbl>
              <c:idx val="52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R595MC045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1018-414D-81BB-2253C5ADE0E1}"/>
                </c:ext>
              </c:extLst>
            </c:dLbl>
            <c:dLbl>
              <c:idx val="53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R613MC047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1018-414D-81BB-2253C5ADE0E1}"/>
                </c:ext>
              </c:extLst>
            </c:dLbl>
            <c:dLbl>
              <c:idx val="54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R618MC048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1018-414D-81BB-2253C5ADE0E1}"/>
                </c:ext>
              </c:extLst>
            </c:dLbl>
            <c:dLbl>
              <c:idx val="55"/>
              <c:layout>
                <c:manualLayout>
                  <c:x val="-0.15560777559055117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R621MC049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1018-414D-81BB-2253C5ADE0E1}"/>
                </c:ext>
              </c:extLst>
            </c:dLbl>
            <c:dLbl>
              <c:idx val="56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R628MC050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1018-414D-81BB-2253C5ADE0E1}"/>
                </c:ext>
              </c:extLst>
            </c:dLbl>
            <c:dLbl>
              <c:idx val="57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R0682MC001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1018-414D-81BB-2253C5ADE0E1}"/>
                </c:ext>
              </c:extLst>
            </c:dLbl>
            <c:dLbl>
              <c:idx val="58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R1298MC037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1018-414D-81BB-2253C5ADE0E1}"/>
                </c:ext>
              </c:extLst>
            </c:dLbl>
            <c:dLbl>
              <c:idx val="59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R1312MC039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1018-414D-81BB-2253C5ADE0E1}"/>
                </c:ext>
              </c:extLst>
            </c:dLbl>
            <c:dLbl>
              <c:idx val="60"/>
              <c:layout>
                <c:manualLayout>
                  <c:x val="-0.16005222003499561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R1320BX068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1018-414D-81BB-2253C5ADE0E1}"/>
                </c:ext>
              </c:extLst>
            </c:dLbl>
            <c:dLbl>
              <c:idx val="61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R1331MC041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1018-414D-81BB-2253C5ADE0E1}"/>
                </c:ext>
              </c:extLst>
            </c:dLbl>
            <c:dLbl>
              <c:idx val="62"/>
              <c:layout>
                <c:manualLayout>
                  <c:x val="-1.736111111111117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1018-414D-81BB-2253C5ADE0E1}"/>
                </c:ext>
              </c:extLst>
            </c:dLbl>
            <c:dLbl>
              <c:idx val="63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1018-414D-81BB-2253C5ADE0E1}"/>
                </c:ext>
              </c:extLst>
            </c:dLbl>
            <c:dLbl>
              <c:idx val="64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1018-414D-81BB-2253C5ADE0E1}"/>
                </c:ext>
              </c:extLst>
            </c:dLbl>
            <c:dLbl>
              <c:idx val="65"/>
              <c:layout>
                <c:manualLayout>
                  <c:x val="-1.736111111111117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1018-414D-81BB-2253C5ADE0E1}"/>
                </c:ext>
              </c:extLst>
            </c:dLbl>
            <c:dLbl>
              <c:idx val="66"/>
              <c:layout>
                <c:manualLayout>
                  <c:x val="-0.16793389107611548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R0739MC019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1018-414D-81BB-2253C5ADE0E1}"/>
                </c:ext>
              </c:extLst>
            </c:dLbl>
            <c:dLbl>
              <c:idx val="67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R0749MC020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1018-414D-81BB-2253C5ADE0E1}"/>
                </c:ext>
              </c:extLst>
            </c:dLbl>
            <c:dLbl>
              <c:idx val="68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R0769MC001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1018-414D-81BB-2253C5ADE0E1}"/>
                </c:ext>
              </c:extLst>
            </c:dLbl>
            <c:dLbl>
              <c:idx val="69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R1261MC020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1018-414D-81BB-2253C5ADE0E1}"/>
                </c:ext>
              </c:extLst>
            </c:dLbl>
            <c:dLbl>
              <c:idx val="70"/>
              <c:layout>
                <c:manualLayout>
                  <c:x val="-0.16793389107611548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R1349MC416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1018-414D-81BB-2253C5ADE0E1}"/>
                </c:ext>
              </c:extLst>
            </c:dLbl>
            <c:dLbl>
              <c:idx val="71"/>
              <c:layout>
                <c:manualLayout>
                  <c:x val="-0.16793389107611548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R1565MC097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1018-414D-81BB-2253C5ADE0E1}"/>
                </c:ext>
              </c:extLst>
            </c:dLbl>
            <c:dLbl>
              <c:idx val="72"/>
              <c:layout>
                <c:manualLayout>
                  <c:x val="-0.14772555774278215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R2132BX04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1018-414D-81BB-2253C5ADE0E1}"/>
                </c:ext>
              </c:extLst>
            </c:dLbl>
            <c:dLbl>
              <c:idx val="7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R2183BX06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1018-414D-81BB-2253C5ADE0E1}"/>
                </c:ext>
              </c:extLst>
            </c:dLbl>
            <c:dLbl>
              <c:idx val="74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R2229BX09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1018-414D-81BB-2253C5ADE0E1}"/>
                </c:ext>
              </c:extLst>
            </c:dLbl>
            <c:dLbl>
              <c:idx val="75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R2242BX58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1018-414D-81BB-2253C5ADE0E1}"/>
                </c:ext>
              </c:extLst>
            </c:dLbl>
            <c:dLbl>
              <c:idx val="76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R2270BX59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1018-414D-81BB-2253C5ADE0E1}"/>
                </c:ext>
              </c:extLst>
            </c:dLbl>
            <c:dLbl>
              <c:idx val="77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R2276BX60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1018-414D-81BB-2253C5ADE0E1}"/>
                </c:ext>
              </c:extLst>
            </c:dLbl>
            <c:dLbl>
              <c:idx val="78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R2338GR120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1018-414D-81BB-2253C5ADE0E1}"/>
                </c:ext>
              </c:extLst>
            </c:dLbl>
            <c:dLbl>
              <c:idx val="79"/>
              <c:layout>
                <c:manualLayout>
                  <c:x val="-0.13355889107611549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1018-414D-81BB-2253C5ADE0E1}"/>
                </c:ext>
              </c:extLst>
            </c:dLbl>
            <c:dLbl>
              <c:idx val="80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1018-414D-81BB-2253C5ADE0E1}"/>
                </c:ext>
              </c:extLst>
            </c:dLbl>
            <c:dLbl>
              <c:idx val="81"/>
              <c:layout>
                <c:manualLayout>
                  <c:x val="-0.13355889107611549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1018-414D-81BB-2253C5ADE0E1}"/>
                </c:ext>
              </c:extLst>
            </c:dLbl>
            <c:dLbl>
              <c:idx val="82"/>
              <c:layout>
                <c:manualLayout>
                  <c:x val="-0.13355889107611549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1018-414D-81BB-2253C5ADE0E1}"/>
                </c:ext>
              </c:extLst>
            </c:dLbl>
            <c:dLbl>
              <c:idx val="8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R2438BX06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1018-414D-81BB-2253C5ADE0E1}"/>
                </c:ext>
              </c:extLst>
            </c:dLbl>
            <c:dLbl>
              <c:idx val="84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R2486BX10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1018-414D-81BB-2253C5ADE0E1}"/>
                </c:ext>
              </c:extLst>
            </c:dLbl>
            <c:dLbl>
              <c:idx val="85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R2558BX12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1018-414D-81BB-2253C5ADE0E1}"/>
                </c:ext>
              </c:extLst>
            </c:dLbl>
            <c:dLbl>
              <c:idx val="86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R2596BX14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1018-414D-81BB-2253C5ADE0E1}"/>
                </c:ext>
              </c:extLst>
            </c:dLbl>
            <c:dLbl>
              <c:idx val="87"/>
              <c:layout>
                <c:manualLayout>
                  <c:x val="-0.14772555774278218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R2651BX16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1018-414D-81BB-2253C5ADE0E1}"/>
                </c:ext>
              </c:extLst>
            </c:dLbl>
            <c:dLbl>
              <c:idx val="88"/>
              <c:layout>
                <c:manualLayout>
                  <c:x val="-0.14772555774278215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R2680BX17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1018-414D-81BB-2253C5ADE0E1}"/>
                </c:ext>
              </c:extLst>
            </c:dLbl>
            <c:dLbl>
              <c:idx val="89"/>
              <c:layout>
                <c:manualLayout>
                  <c:x val="-1.736111111111117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1018-414D-81BB-2253C5ADE0E1}"/>
                </c:ext>
              </c:extLst>
            </c:dLbl>
            <c:dLbl>
              <c:idx val="90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1018-414D-81BB-2253C5ADE0E1}"/>
                </c:ext>
              </c:extLst>
            </c:dLbl>
            <c:dLbl>
              <c:idx val="91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1018-414D-81BB-2253C5ADE0E1}"/>
                </c:ext>
              </c:extLst>
            </c:dLbl>
            <c:dLbl>
              <c:idx val="92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1018-414D-81BB-2253C5ADE0E1}"/>
                </c:ext>
              </c:extLst>
            </c:dLbl>
            <c:dLbl>
              <c:idx val="93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R3165BX09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1018-414D-81BB-2253C5ADE0E1}"/>
                </c:ext>
              </c:extLst>
            </c:dLbl>
            <c:dLbl>
              <c:idx val="94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R3184BX 13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1018-414D-81BB-2253C5ADE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PCA_HID1!$A$1:$A$95</c:f>
              <c:numCache>
                <c:formatCode>General</c:formatCode>
                <c:ptCount val="95"/>
                <c:pt idx="0">
                  <c:v>-0.82949810331022789</c:v>
                </c:pt>
                <c:pt idx="1">
                  <c:v>-0.77141446060951091</c:v>
                </c:pt>
                <c:pt idx="2">
                  <c:v>-1.5218687711536063</c:v>
                </c:pt>
                <c:pt idx="3">
                  <c:v>-7.7981041827465111E-2</c:v>
                </c:pt>
                <c:pt idx="4">
                  <c:v>-1.4609602914806084</c:v>
                </c:pt>
                <c:pt idx="5">
                  <c:v>-1.4861569726344364</c:v>
                </c:pt>
                <c:pt idx="6">
                  <c:v>1.0221365586343818</c:v>
                </c:pt>
                <c:pt idx="7">
                  <c:v>4.6821623162573465</c:v>
                </c:pt>
                <c:pt idx="8">
                  <c:v>4.4560547002750495</c:v>
                </c:pt>
                <c:pt idx="9">
                  <c:v>-0.55740412095519487</c:v>
                </c:pt>
                <c:pt idx="10">
                  <c:v>-1.0952791190741176</c:v>
                </c:pt>
                <c:pt idx="11">
                  <c:v>-2.006617807583269</c:v>
                </c:pt>
                <c:pt idx="12">
                  <c:v>-1.4087572613050041</c:v>
                </c:pt>
                <c:pt idx="13">
                  <c:v>2.4452894133741965</c:v>
                </c:pt>
                <c:pt idx="14">
                  <c:v>0.84149753419767226</c:v>
                </c:pt>
                <c:pt idx="15">
                  <c:v>2.0540666458229739</c:v>
                </c:pt>
                <c:pt idx="16">
                  <c:v>-0.82828256218390395</c:v>
                </c:pt>
                <c:pt idx="17">
                  <c:v>6.5623729017600283</c:v>
                </c:pt>
                <c:pt idx="18">
                  <c:v>-1.5618539948596364</c:v>
                </c:pt>
                <c:pt idx="19">
                  <c:v>-2.344849867273973</c:v>
                </c:pt>
                <c:pt idx="20">
                  <c:v>-2.4547981687906288</c:v>
                </c:pt>
                <c:pt idx="21">
                  <c:v>-1.5095126857624692</c:v>
                </c:pt>
                <c:pt idx="22">
                  <c:v>3.0140937892639013</c:v>
                </c:pt>
                <c:pt idx="23">
                  <c:v>4.3490007215127369</c:v>
                </c:pt>
                <c:pt idx="24">
                  <c:v>-2.5540161561965538</c:v>
                </c:pt>
                <c:pt idx="25">
                  <c:v>-1.4781573640887931</c:v>
                </c:pt>
                <c:pt idx="26">
                  <c:v>-0.6626351919481519</c:v>
                </c:pt>
                <c:pt idx="27">
                  <c:v>0.8947939227467504</c:v>
                </c:pt>
                <c:pt idx="28">
                  <c:v>-0.82749902881246507</c:v>
                </c:pt>
                <c:pt idx="29">
                  <c:v>-1.8410451179169967</c:v>
                </c:pt>
                <c:pt idx="30">
                  <c:v>-1.3300402518202366</c:v>
                </c:pt>
                <c:pt idx="31">
                  <c:v>-7.8638834881435721E-2</c:v>
                </c:pt>
                <c:pt idx="32">
                  <c:v>-0.44381565990726141</c:v>
                </c:pt>
                <c:pt idx="33">
                  <c:v>4.4601317404795831</c:v>
                </c:pt>
                <c:pt idx="34">
                  <c:v>3.1227979980748577</c:v>
                </c:pt>
                <c:pt idx="35">
                  <c:v>-0.60597723052696795</c:v>
                </c:pt>
                <c:pt idx="36">
                  <c:v>-1.3010079253384679</c:v>
                </c:pt>
                <c:pt idx="37">
                  <c:v>-1.258147455292463</c:v>
                </c:pt>
                <c:pt idx="38">
                  <c:v>-1.7419471336001919</c:v>
                </c:pt>
                <c:pt idx="39">
                  <c:v>-1.4657521041157757</c:v>
                </c:pt>
                <c:pt idx="40">
                  <c:v>-0.17737070525313711</c:v>
                </c:pt>
                <c:pt idx="41">
                  <c:v>-1.5418026968811582</c:v>
                </c:pt>
                <c:pt idx="42">
                  <c:v>2.3221058740929035</c:v>
                </c:pt>
                <c:pt idx="43">
                  <c:v>-1.0252301767674639</c:v>
                </c:pt>
                <c:pt idx="44">
                  <c:v>-0.99526816620067249</c:v>
                </c:pt>
                <c:pt idx="45">
                  <c:v>-1.9234489180213854</c:v>
                </c:pt>
                <c:pt idx="46">
                  <c:v>-2.4880962807834246</c:v>
                </c:pt>
                <c:pt idx="47">
                  <c:v>-1.2883127119498208</c:v>
                </c:pt>
                <c:pt idx="48">
                  <c:v>-2.3543369397982645</c:v>
                </c:pt>
                <c:pt idx="49">
                  <c:v>-0.16935389104200183</c:v>
                </c:pt>
                <c:pt idx="50">
                  <c:v>-2.5833716016712374</c:v>
                </c:pt>
                <c:pt idx="51">
                  <c:v>-2.6342370387353986</c:v>
                </c:pt>
                <c:pt idx="52">
                  <c:v>-2.5727524728158691</c:v>
                </c:pt>
                <c:pt idx="53">
                  <c:v>-1.5168255246892324</c:v>
                </c:pt>
                <c:pt idx="54">
                  <c:v>-1.9685831308458341</c:v>
                </c:pt>
                <c:pt idx="55">
                  <c:v>-1.4685276807179934</c:v>
                </c:pt>
                <c:pt idx="56">
                  <c:v>-1.1022448501140565</c:v>
                </c:pt>
                <c:pt idx="57">
                  <c:v>-1.8173982990999653</c:v>
                </c:pt>
                <c:pt idx="58">
                  <c:v>-0.63605106701023117</c:v>
                </c:pt>
                <c:pt idx="59">
                  <c:v>1.1919943972995968</c:v>
                </c:pt>
                <c:pt idx="60">
                  <c:v>-1.3179293644153407</c:v>
                </c:pt>
                <c:pt idx="61">
                  <c:v>3.2095254184923547</c:v>
                </c:pt>
                <c:pt idx="62">
                  <c:v>1.8254589363114972</c:v>
                </c:pt>
                <c:pt idx="63">
                  <c:v>1.1579731215696547</c:v>
                </c:pt>
                <c:pt idx="64">
                  <c:v>1.6767929750528896</c:v>
                </c:pt>
                <c:pt idx="65">
                  <c:v>0.47078260004986811</c:v>
                </c:pt>
                <c:pt idx="66">
                  <c:v>-1.7417909105979992</c:v>
                </c:pt>
                <c:pt idx="67">
                  <c:v>-2.2288557935669577</c:v>
                </c:pt>
                <c:pt idx="68">
                  <c:v>-2.1366789274588465</c:v>
                </c:pt>
                <c:pt idx="69">
                  <c:v>0.22628590347363375</c:v>
                </c:pt>
                <c:pt idx="70">
                  <c:v>-1.9244236108741271</c:v>
                </c:pt>
                <c:pt idx="71">
                  <c:v>-0.51479625800766049</c:v>
                </c:pt>
                <c:pt idx="72">
                  <c:v>-0.32910637065850229</c:v>
                </c:pt>
                <c:pt idx="73">
                  <c:v>1.6958791828908109</c:v>
                </c:pt>
                <c:pt idx="74">
                  <c:v>-3.9673244865221259E-2</c:v>
                </c:pt>
                <c:pt idx="75">
                  <c:v>0.93042699289644304</c:v>
                </c:pt>
                <c:pt idx="76">
                  <c:v>-0.19529949672404184</c:v>
                </c:pt>
                <c:pt idx="77">
                  <c:v>0.19637188383958143</c:v>
                </c:pt>
                <c:pt idx="78">
                  <c:v>0.94343859146045739</c:v>
                </c:pt>
                <c:pt idx="79">
                  <c:v>-0.95287126717473425</c:v>
                </c:pt>
                <c:pt idx="80">
                  <c:v>1.4106530288721029</c:v>
                </c:pt>
                <c:pt idx="81">
                  <c:v>-0.13646262859635913</c:v>
                </c:pt>
                <c:pt idx="82">
                  <c:v>-1.332947208367306</c:v>
                </c:pt>
                <c:pt idx="83">
                  <c:v>1.772901712222853</c:v>
                </c:pt>
                <c:pt idx="84">
                  <c:v>-1.7961576976394391</c:v>
                </c:pt>
                <c:pt idx="85">
                  <c:v>0.32724923033473419</c:v>
                </c:pt>
                <c:pt idx="86">
                  <c:v>2.4734621070442744</c:v>
                </c:pt>
                <c:pt idx="87">
                  <c:v>-0.3688166977097444</c:v>
                </c:pt>
                <c:pt idx="88">
                  <c:v>-0.81744023880458738</c:v>
                </c:pt>
                <c:pt idx="89">
                  <c:v>5.0378296959463587</c:v>
                </c:pt>
                <c:pt idx="90">
                  <c:v>8.6019391873048949</c:v>
                </c:pt>
                <c:pt idx="91">
                  <c:v>0.33702063393474896</c:v>
                </c:pt>
                <c:pt idx="92">
                  <c:v>4.4659706801236094</c:v>
                </c:pt>
                <c:pt idx="93">
                  <c:v>-0.39767508193886209</c:v>
                </c:pt>
                <c:pt idx="94">
                  <c:v>1.8195912374339562</c:v>
                </c:pt>
              </c:numCache>
            </c:numRef>
          </c:xVal>
          <c:yVal>
            <c:numRef>
              <c:f>PCA_HID1!$B$1:$B$95</c:f>
              <c:numCache>
                <c:formatCode>General</c:formatCode>
                <c:ptCount val="95"/>
                <c:pt idx="0">
                  <c:v>-7.7550679080772178E-2</c:v>
                </c:pt>
                <c:pt idx="1">
                  <c:v>0.19117565966189745</c:v>
                </c:pt>
                <c:pt idx="2">
                  <c:v>0.1251755868934257</c:v>
                </c:pt>
                <c:pt idx="3">
                  <c:v>-7.5620755830779499E-2</c:v>
                </c:pt>
                <c:pt idx="4">
                  <c:v>0.17927067148997877</c:v>
                </c:pt>
                <c:pt idx="5">
                  <c:v>0.56575987475329148</c:v>
                </c:pt>
                <c:pt idx="6">
                  <c:v>-1.1898591678152586</c:v>
                </c:pt>
                <c:pt idx="7">
                  <c:v>-1.2806140327397535</c:v>
                </c:pt>
                <c:pt idx="8">
                  <c:v>-1.1602694206662119</c:v>
                </c:pt>
                <c:pt idx="9">
                  <c:v>0.55564602387558615</c:v>
                </c:pt>
                <c:pt idx="10">
                  <c:v>0.77399903950099724</c:v>
                </c:pt>
                <c:pt idx="11">
                  <c:v>6.2328252277687998E-2</c:v>
                </c:pt>
                <c:pt idx="12">
                  <c:v>0.64137906651887489</c:v>
                </c:pt>
                <c:pt idx="13">
                  <c:v>-0.31053497899371668</c:v>
                </c:pt>
                <c:pt idx="14">
                  <c:v>-0.22094660312479592</c:v>
                </c:pt>
                <c:pt idx="15">
                  <c:v>-0.70369699824895293</c:v>
                </c:pt>
                <c:pt idx="16">
                  <c:v>-0.7327373565217109</c:v>
                </c:pt>
                <c:pt idx="17">
                  <c:v>-1.7870977028988975</c:v>
                </c:pt>
                <c:pt idx="18">
                  <c:v>-0.21210031175247138</c:v>
                </c:pt>
                <c:pt idx="19">
                  <c:v>-7.0257839341558062E-2</c:v>
                </c:pt>
                <c:pt idx="20">
                  <c:v>-0.37566057457117602</c:v>
                </c:pt>
                <c:pt idx="21">
                  <c:v>-0.62202261217942478</c:v>
                </c:pt>
                <c:pt idx="22">
                  <c:v>-1.231227095704239</c:v>
                </c:pt>
                <c:pt idx="23">
                  <c:v>-1.2620727891316381</c:v>
                </c:pt>
                <c:pt idx="24">
                  <c:v>-0.28509006153539757</c:v>
                </c:pt>
                <c:pt idx="25">
                  <c:v>-0.63444911702555795</c:v>
                </c:pt>
                <c:pt idx="26">
                  <c:v>-0.78703345547884518</c:v>
                </c:pt>
                <c:pt idx="27">
                  <c:v>-0.45348520169233081</c:v>
                </c:pt>
                <c:pt idx="28">
                  <c:v>-0.24327484711321409</c:v>
                </c:pt>
                <c:pt idx="29">
                  <c:v>0.66610167078675397</c:v>
                </c:pt>
                <c:pt idx="30">
                  <c:v>0.2446743906434406</c:v>
                </c:pt>
                <c:pt idx="31">
                  <c:v>0.54192459276391725</c:v>
                </c:pt>
                <c:pt idx="32">
                  <c:v>0.5354161123085821</c:v>
                </c:pt>
                <c:pt idx="33">
                  <c:v>-1.8905561081159725</c:v>
                </c:pt>
                <c:pt idx="34">
                  <c:v>-1.8463583805826</c:v>
                </c:pt>
                <c:pt idx="35">
                  <c:v>0.68593219593716348</c:v>
                </c:pt>
                <c:pt idx="36">
                  <c:v>0.40537994850143289</c:v>
                </c:pt>
                <c:pt idx="37">
                  <c:v>1.2005665563161907</c:v>
                </c:pt>
                <c:pt idx="38">
                  <c:v>0.96459726808179203</c:v>
                </c:pt>
                <c:pt idx="39">
                  <c:v>0.35745327711896802</c:v>
                </c:pt>
                <c:pt idx="40">
                  <c:v>0.2418263765535198</c:v>
                </c:pt>
                <c:pt idx="41">
                  <c:v>0.44213501250012405</c:v>
                </c:pt>
                <c:pt idx="42">
                  <c:v>-0.47604619089909822</c:v>
                </c:pt>
                <c:pt idx="43">
                  <c:v>0.4876509240630692</c:v>
                </c:pt>
                <c:pt idx="44">
                  <c:v>0.50211927637429077</c:v>
                </c:pt>
                <c:pt idx="45">
                  <c:v>-0.2206417962212025</c:v>
                </c:pt>
                <c:pt idx="46">
                  <c:v>-0.42588761589997326</c:v>
                </c:pt>
                <c:pt idx="47">
                  <c:v>-0.57169708425690013</c:v>
                </c:pt>
                <c:pt idx="48">
                  <c:v>-0.32919756392693189</c:v>
                </c:pt>
                <c:pt idx="49">
                  <c:v>-0.17594581962324612</c:v>
                </c:pt>
                <c:pt idx="50">
                  <c:v>-0.24523975535200884</c:v>
                </c:pt>
                <c:pt idx="51">
                  <c:v>-0.31995338222555264</c:v>
                </c:pt>
                <c:pt idx="52">
                  <c:v>-0.18988324133027878</c:v>
                </c:pt>
                <c:pt idx="53">
                  <c:v>-0.49280552582728027</c:v>
                </c:pt>
                <c:pt idx="54">
                  <c:v>-0.376112956552212</c:v>
                </c:pt>
                <c:pt idx="55">
                  <c:v>-0.43055323757744052</c:v>
                </c:pt>
                <c:pt idx="56">
                  <c:v>-0.67789246910864065</c:v>
                </c:pt>
                <c:pt idx="57">
                  <c:v>0.10528618178318956</c:v>
                </c:pt>
                <c:pt idx="58">
                  <c:v>0.1575632053391503</c:v>
                </c:pt>
                <c:pt idx="59">
                  <c:v>-0.35328858504578275</c:v>
                </c:pt>
                <c:pt idx="60">
                  <c:v>-0.68350441953807051</c:v>
                </c:pt>
                <c:pt idx="61">
                  <c:v>-1.3467755423106837</c:v>
                </c:pt>
                <c:pt idx="62">
                  <c:v>0.75756499680564748</c:v>
                </c:pt>
                <c:pt idx="63">
                  <c:v>0.76582720125376624</c:v>
                </c:pt>
                <c:pt idx="64">
                  <c:v>1.0016705891544124</c:v>
                </c:pt>
                <c:pt idx="65">
                  <c:v>0.86500094189916643</c:v>
                </c:pt>
                <c:pt idx="66">
                  <c:v>-0.361846395545383</c:v>
                </c:pt>
                <c:pt idx="67">
                  <c:v>1.3783037372207372E-2</c:v>
                </c:pt>
                <c:pt idx="68">
                  <c:v>0.10425171869049518</c:v>
                </c:pt>
                <c:pt idx="69">
                  <c:v>6.0714580824318631E-2</c:v>
                </c:pt>
                <c:pt idx="70">
                  <c:v>0.47088307497047432</c:v>
                </c:pt>
                <c:pt idx="71">
                  <c:v>-1.0473377658084368</c:v>
                </c:pt>
                <c:pt idx="72">
                  <c:v>-0.70974769368730251</c:v>
                </c:pt>
                <c:pt idx="73">
                  <c:v>-0.47759451477569453</c:v>
                </c:pt>
                <c:pt idx="74">
                  <c:v>-0.58759394502587015</c:v>
                </c:pt>
                <c:pt idx="75">
                  <c:v>-0.88505119057372361</c:v>
                </c:pt>
                <c:pt idx="76">
                  <c:v>-0.70439439623454692</c:v>
                </c:pt>
                <c:pt idx="77">
                  <c:v>-0.62635384489958434</c:v>
                </c:pt>
                <c:pt idx="78">
                  <c:v>-0.89541906896416046</c:v>
                </c:pt>
                <c:pt idx="79">
                  <c:v>0.8428482418351505</c:v>
                </c:pt>
                <c:pt idx="80">
                  <c:v>1.9997854224803717</c:v>
                </c:pt>
                <c:pt idx="81">
                  <c:v>1.6794704669188187</c:v>
                </c:pt>
                <c:pt idx="82">
                  <c:v>0.50590805439421394</c:v>
                </c:pt>
                <c:pt idx="83">
                  <c:v>-0.89494144810632825</c:v>
                </c:pt>
                <c:pt idx="84">
                  <c:v>0.14730066593443333</c:v>
                </c:pt>
                <c:pt idx="85">
                  <c:v>0.40656458895353231</c:v>
                </c:pt>
                <c:pt idx="86">
                  <c:v>-1.432860575734916</c:v>
                </c:pt>
                <c:pt idx="87">
                  <c:v>-0.63060720660887737</c:v>
                </c:pt>
                <c:pt idx="88">
                  <c:v>-0.4803453720783179</c:v>
                </c:pt>
                <c:pt idx="89">
                  <c:v>0.21214024479886648</c:v>
                </c:pt>
                <c:pt idx="90">
                  <c:v>-0.83732335489098186</c:v>
                </c:pt>
                <c:pt idx="91">
                  <c:v>0.71633300107753006</c:v>
                </c:pt>
                <c:pt idx="92">
                  <c:v>14.062862163136179</c:v>
                </c:pt>
                <c:pt idx="93">
                  <c:v>0.73409824255522482</c:v>
                </c:pt>
                <c:pt idx="94">
                  <c:v>-0.64101034832340698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18-414D-81BB-2253C5ADE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957752"/>
        <c:axId val="1282960272"/>
      </c:scatterChart>
      <c:valAx>
        <c:axId val="1282957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F1 (43,60 %)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282960272"/>
        <c:crosses val="autoZero"/>
        <c:crossBetween val="midCat"/>
      </c:valAx>
      <c:valAx>
        <c:axId val="1282960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F2 (24,06 %)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NO"/>
          </a:p>
        </c:txPr>
        <c:crossAx val="12829577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Biplot (axes F1 and F2: 67,67 %)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Active variables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6350"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Mud%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AF72-4ADC-AA1F-A2657E15D83D}"/>
                </c:ext>
              </c:extLst>
            </c:dLbl>
            <c:dLbl>
              <c:idx val="1"/>
              <c:layout>
                <c:manualLayout>
                  <c:x val="-1.7361111111111174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TOC%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AF72-4ADC-AA1F-A2657E15D83D}"/>
                </c:ext>
              </c:extLst>
            </c:dLbl>
            <c:dLbl>
              <c:idx val="2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PFOS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AF72-4ADC-AA1F-A2657E15D83D}"/>
                </c:ext>
              </c:extLst>
            </c:dLbl>
            <c:dLbl>
              <c:idx val="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PFHxA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F72-4ADC-AA1F-A2657E15D83D}"/>
                </c:ext>
              </c:extLst>
            </c:dLbl>
            <c:dLbl>
              <c:idx val="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PFHpA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F72-4ADC-AA1F-A2657E15D83D}"/>
                </c:ext>
              </c:extLst>
            </c:dLbl>
            <c:dLbl>
              <c:idx val="5"/>
              <c:layout>
                <c:manualLayout>
                  <c:x val="-1.736111111111123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PFOA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F72-4ADC-AA1F-A2657E15D83D}"/>
                </c:ext>
              </c:extLst>
            </c:dLbl>
            <c:dLbl>
              <c:idx val="6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PFNA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F72-4ADC-AA1F-A2657E15D83D}"/>
                </c:ext>
              </c:extLst>
            </c:dLbl>
            <c:dLbl>
              <c:idx val="7"/>
              <c:layout>
                <c:manualLayout>
                  <c:x val="-1.7361111111111237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PFDcA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F72-4ADC-AA1F-A2657E15D83D}"/>
                </c:ext>
              </c:extLst>
            </c:dLbl>
            <c:dLbl>
              <c:idx val="8"/>
              <c:layout>
                <c:manualLayout>
                  <c:x val="-1.736111111111123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PFUnA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F72-4ADC-AA1F-A2657E15D83D}"/>
                </c:ext>
              </c:extLst>
            </c:dLbl>
            <c:dLbl>
              <c:idx val="9"/>
              <c:layout>
                <c:manualLayout>
                  <c:x val="-1.7361111111111143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PFDoA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AF72-4ADC-AA1F-A2657E15D83D}"/>
                </c:ext>
              </c:extLst>
            </c:dLbl>
            <c:dLbl>
              <c:idx val="10"/>
              <c:layout>
                <c:manualLayout>
                  <c:x val="-1.7361111111111143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PFTriA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F72-4ADC-AA1F-A2657E15D8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rgbClr val="FF0000"/>
                    </a:solidFill>
                  </a:defRPr>
                </a:pPr>
                <a:endParaRPr lang="en-NO"/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PCA_HID2!$A$1:$A$11</c:f>
              <c:numCache>
                <c:formatCode>General</c:formatCode>
                <c:ptCount val="11"/>
                <c:pt idx="0">
                  <c:v>3.2452097628778498</c:v>
                </c:pt>
                <c:pt idx="1">
                  <c:v>2.4064975704766449</c:v>
                </c:pt>
                <c:pt idx="2">
                  <c:v>6.8815513498439156</c:v>
                </c:pt>
                <c:pt idx="3">
                  <c:v>4.3511645505942198</c:v>
                </c:pt>
                <c:pt idx="4">
                  <c:v>5.6177234642915446</c:v>
                </c:pt>
                <c:pt idx="5">
                  <c:v>6.0878691132684741</c:v>
                </c:pt>
                <c:pt idx="6">
                  <c:v>6.4569540106577374</c:v>
                </c:pt>
                <c:pt idx="7">
                  <c:v>6.6122894823583032</c:v>
                </c:pt>
                <c:pt idx="8">
                  <c:v>5.9935171864207097</c:v>
                </c:pt>
                <c:pt idx="9">
                  <c:v>1.6003145583392242</c:v>
                </c:pt>
                <c:pt idx="10">
                  <c:v>1.6003145583392242</c:v>
                </c:pt>
              </c:numCache>
            </c:numRef>
          </c:xVal>
          <c:yVal>
            <c:numRef>
              <c:f>PCA_HID2!$B$1:$B$11</c:f>
              <c:numCache>
                <c:formatCode>General</c:formatCode>
                <c:ptCount val="11"/>
                <c:pt idx="0">
                  <c:v>1.9798237091225908</c:v>
                </c:pt>
                <c:pt idx="1">
                  <c:v>6.5521254202097801</c:v>
                </c:pt>
                <c:pt idx="2">
                  <c:v>-7.3382078393359237E-2</c:v>
                </c:pt>
                <c:pt idx="3">
                  <c:v>-2.6010854331595139</c:v>
                </c:pt>
                <c:pt idx="4">
                  <c:v>-3.7274530726302322</c:v>
                </c:pt>
                <c:pt idx="5">
                  <c:v>-3.8704804598910503</c:v>
                </c:pt>
                <c:pt idx="6">
                  <c:v>-3.2616450166025253</c:v>
                </c:pt>
                <c:pt idx="7">
                  <c:v>0.10545411307778349</c:v>
                </c:pt>
                <c:pt idx="8">
                  <c:v>4.2160868386290558</c:v>
                </c:pt>
                <c:pt idx="9">
                  <c:v>9.1315500563719887</c:v>
                </c:pt>
                <c:pt idx="10">
                  <c:v>9.1315500563719887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72-4ADC-AA1F-A2657E15D83D}"/>
            </c:ext>
          </c:extLst>
        </c:ser>
        <c:ser>
          <c:idx val="1"/>
          <c:order val="1"/>
          <c:tx>
            <c:v>Active observations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0.1603819444444444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R1582BC007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F72-4ADC-AA1F-A2657E15D83D}"/>
                </c:ext>
              </c:extLst>
            </c:dLbl>
            <c:dLbl>
              <c:idx val="1"/>
              <c:layout>
                <c:manualLayout>
                  <c:x val="-0.16793389107611548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R1823MC012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F72-4ADC-AA1F-A2657E15D83D}"/>
                </c:ext>
              </c:extLst>
            </c:dLbl>
            <c:dLbl>
              <c:idx val="2"/>
              <c:layout>
                <c:manualLayout>
                  <c:x val="-0.16038194444444445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R1843BC038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F72-4ADC-AA1F-A2657E15D83D}"/>
                </c:ext>
              </c:extLst>
            </c:dLbl>
            <c:dLbl>
              <c:idx val="3"/>
              <c:layout>
                <c:manualLayout>
                  <c:x val="-0.16793389107611548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R1846MC014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F72-4ADC-AA1F-A2657E15D83D}"/>
                </c:ext>
              </c:extLst>
            </c:dLbl>
            <c:dLbl>
              <c:idx val="4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R1865MC015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AF72-4ADC-AA1F-A2657E15D83D}"/>
                </c:ext>
              </c:extLst>
            </c:dLbl>
            <c:dLbl>
              <c:idx val="5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R1869MC016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AF72-4ADC-AA1F-A2657E15D83D}"/>
                </c:ext>
              </c:extLst>
            </c:dLbl>
            <c:dLbl>
              <c:idx val="6"/>
              <c:layout>
                <c:manualLayout>
                  <c:x val="-1.7361111111111046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R1872MC019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AF72-4ADC-AA1F-A2657E15D83D}"/>
                </c:ext>
              </c:extLst>
            </c:dLbl>
            <c:dLbl>
              <c:idx val="7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R1878MC021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AF72-4ADC-AA1F-A2657E15D83D}"/>
                </c:ext>
              </c:extLst>
            </c:dLbl>
            <c:dLbl>
              <c:idx val="8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R1887MC023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AF72-4ADC-AA1F-A2657E15D83D}"/>
                </c:ext>
              </c:extLst>
            </c:dLbl>
            <c:dLbl>
              <c:idx val="9"/>
              <c:layout>
                <c:manualLayout>
                  <c:x val="-0.14772555774278215"/>
                  <c:y val="-3.137254901960777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R2028BX04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AF72-4ADC-AA1F-A2657E15D83D}"/>
                </c:ext>
              </c:extLst>
            </c:dLbl>
            <c:dLbl>
              <c:idx val="10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R2056BX06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AF72-4ADC-AA1F-A2657E15D83D}"/>
                </c:ext>
              </c:extLst>
            </c:dLbl>
            <c:dLbl>
              <c:idx val="11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R2057BX07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AF72-4ADC-AA1F-A2657E15D83D}"/>
                </c:ext>
              </c:extLst>
            </c:dLbl>
            <c:dLbl>
              <c:idx val="12"/>
              <c:layout>
                <c:manualLayout>
                  <c:x val="-0.14772555774278215"/>
                  <c:y val="-3.137254901960777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R2108BX10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AF72-4ADC-AA1F-A2657E15D83D}"/>
                </c:ext>
              </c:extLst>
            </c:dLbl>
            <c:dLbl>
              <c:idx val="13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R2924BX01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AF72-4ADC-AA1F-A2657E15D83D}"/>
                </c:ext>
              </c:extLst>
            </c:dLbl>
            <c:dLbl>
              <c:idx val="1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R2969BX03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AF72-4ADC-AA1F-A2657E15D83D}"/>
                </c:ext>
              </c:extLst>
            </c:dLbl>
            <c:dLbl>
              <c:idx val="15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R3004BX04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AF72-4ADC-AA1F-A2657E15D83D}"/>
                </c:ext>
              </c:extLst>
            </c:dLbl>
            <c:dLbl>
              <c:idx val="16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R3032BX01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AF72-4ADC-AA1F-A2657E15D83D}"/>
                </c:ext>
              </c:extLst>
            </c:dLbl>
            <c:dLbl>
              <c:idx val="17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R3105BX04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AF72-4ADC-AA1F-A2657E15D83D}"/>
                </c:ext>
              </c:extLst>
            </c:dLbl>
            <c:dLbl>
              <c:idx val="18"/>
              <c:layout>
                <c:manualLayout>
                  <c:x val="-0.15560777559055117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R367MC025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F72-4ADC-AA1F-A2657E15D83D}"/>
                </c:ext>
              </c:extLst>
            </c:dLbl>
            <c:dLbl>
              <c:idx val="19"/>
              <c:layout>
                <c:manualLayout>
                  <c:x val="-0.15515638670166229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R384MC028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AF72-4ADC-AA1F-A2657E15D83D}"/>
                </c:ext>
              </c:extLst>
            </c:dLbl>
            <c:dLbl>
              <c:idx val="20"/>
              <c:layout>
                <c:manualLayout>
                  <c:x val="-0.15082567804024496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R391MC029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AF72-4ADC-AA1F-A2657E15D83D}"/>
                </c:ext>
              </c:extLst>
            </c:dLbl>
            <c:dLbl>
              <c:idx val="21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R421MC033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AF72-4ADC-AA1F-A2657E15D83D}"/>
                </c:ext>
              </c:extLst>
            </c:dLbl>
            <c:dLbl>
              <c:idx val="22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R422BX090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AF72-4ADC-AA1F-A2657E15D83D}"/>
                </c:ext>
              </c:extLst>
            </c:dLbl>
            <c:dLbl>
              <c:idx val="2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R431MC035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AF72-4ADC-AA1F-A2657E15D83D}"/>
                </c:ext>
              </c:extLst>
            </c:dLbl>
            <c:dLbl>
              <c:idx val="24"/>
              <c:layout>
                <c:manualLayout>
                  <c:x val="-0.14691737751531059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R447BX481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AF72-4ADC-AA1F-A2657E15D83D}"/>
                </c:ext>
              </c:extLst>
            </c:dLbl>
            <c:dLbl>
              <c:idx val="25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R494MC030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AF72-4ADC-AA1F-A2657E15D83D}"/>
                </c:ext>
              </c:extLst>
            </c:dLbl>
            <c:dLbl>
              <c:idx val="26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R498MC033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AF72-4ADC-AA1F-A2657E15D83D}"/>
                </c:ext>
              </c:extLst>
            </c:dLbl>
            <c:dLbl>
              <c:idx val="27"/>
              <c:layout>
                <c:manualLayout>
                  <c:x val="-1.7361111111111143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R1466BX095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AF72-4ADC-AA1F-A2657E15D83D}"/>
                </c:ext>
              </c:extLst>
            </c:dLbl>
            <c:dLbl>
              <c:idx val="28"/>
              <c:layout>
                <c:manualLayout>
                  <c:x val="-0.16005222003499561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R1487BX100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F72-4ADC-AA1F-A2657E15D83D}"/>
                </c:ext>
              </c:extLst>
            </c:dLbl>
            <c:dLbl>
              <c:idx val="29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R1492MC056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AF72-4ADC-AA1F-A2657E15D83D}"/>
                </c:ext>
              </c:extLst>
            </c:dLbl>
            <c:dLbl>
              <c:idx val="30"/>
              <c:layout>
                <c:manualLayout>
                  <c:x val="-0.16793389107611548"/>
                  <c:y val="-3.137254901960777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R1613MC010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F72-4ADC-AA1F-A2657E15D83D}"/>
                </c:ext>
              </c:extLst>
            </c:dLbl>
            <c:dLbl>
              <c:idx val="31"/>
              <c:layout>
                <c:manualLayout>
                  <c:x val="-0.1603819444444444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R1627BC012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AF72-4ADC-AA1F-A2657E15D83D}"/>
                </c:ext>
              </c:extLst>
            </c:dLbl>
            <c:dLbl>
              <c:idx val="32"/>
              <c:layout>
                <c:manualLayout>
                  <c:x val="-0.1603819444444444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R1649BC016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AF72-4ADC-AA1F-A2657E15D83D}"/>
                </c:ext>
              </c:extLst>
            </c:dLbl>
            <c:dLbl>
              <c:idx val="33"/>
              <c:layout>
                <c:manualLayout>
                  <c:x val="-1.7361111111111174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R1653MC015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AF72-4ADC-AA1F-A2657E15D83D}"/>
                </c:ext>
              </c:extLst>
            </c:dLbl>
            <c:dLbl>
              <c:idx val="34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R1661BC019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AF72-4ADC-AA1F-A2657E15D83D}"/>
                </c:ext>
              </c:extLst>
            </c:dLbl>
            <c:dLbl>
              <c:idx val="35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R1698MC003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AF72-4ADC-AA1F-A2657E15D83D}"/>
                </c:ext>
              </c:extLst>
            </c:dLbl>
            <c:dLbl>
              <c:idx val="36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R1751MC006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AF72-4ADC-AA1F-A2657E15D83D}"/>
                </c:ext>
              </c:extLst>
            </c:dLbl>
            <c:dLbl>
              <c:idx val="37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R1776MC008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AF72-4ADC-AA1F-A2657E15D83D}"/>
                </c:ext>
              </c:extLst>
            </c:dLbl>
            <c:dLbl>
              <c:idx val="38"/>
              <c:layout>
                <c:manualLayout>
                  <c:x val="-0.16793389107611548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R1812MC009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AF72-4ADC-AA1F-A2657E15D83D}"/>
                </c:ext>
              </c:extLst>
            </c:dLbl>
            <c:dLbl>
              <c:idx val="39"/>
              <c:layout>
                <c:manualLayout>
                  <c:x val="-0.14772555774278215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R1951BX01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AF72-4ADC-AA1F-A2657E15D83D}"/>
                </c:ext>
              </c:extLst>
            </c:dLbl>
            <c:dLbl>
              <c:idx val="40"/>
              <c:layout>
                <c:manualLayout>
                  <c:x val="-0.14772555774278215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R1965BX02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AF72-4ADC-AA1F-A2657E15D83D}"/>
                </c:ext>
              </c:extLst>
            </c:dLbl>
            <c:dLbl>
              <c:idx val="41"/>
              <c:layout>
                <c:manualLayout>
                  <c:x val="-0.1503994422572178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R1994GR37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AF72-4ADC-AA1F-A2657E15D83D}"/>
                </c:ext>
              </c:extLst>
            </c:dLbl>
            <c:dLbl>
              <c:idx val="42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R2770BX72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AF72-4ADC-AA1F-A2657E15D83D}"/>
                </c:ext>
              </c:extLst>
            </c:dLbl>
            <c:dLbl>
              <c:idx val="43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R2773BX73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AF72-4ADC-AA1F-A2657E15D83D}"/>
                </c:ext>
              </c:extLst>
            </c:dLbl>
            <c:dLbl>
              <c:idx val="44"/>
              <c:layout>
                <c:manualLayout>
                  <c:x val="-0.14772555774278215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R2869BX76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AF72-4ADC-AA1F-A2657E15D83D}"/>
                </c:ext>
              </c:extLst>
            </c:dLbl>
            <c:dLbl>
              <c:idx val="45"/>
              <c:layout>
                <c:manualLayout>
                  <c:x val="-0.15560777559055117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R100MC010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AF72-4ADC-AA1F-A2657E15D83D}"/>
                </c:ext>
              </c:extLst>
            </c:dLbl>
            <c:dLbl>
              <c:idx val="46"/>
              <c:layout>
                <c:manualLayout>
                  <c:x val="-0.14951388888888889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R104MC011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AF72-4ADC-AA1F-A2657E15D83D}"/>
                </c:ext>
              </c:extLst>
            </c:dLbl>
            <c:dLbl>
              <c:idx val="47"/>
              <c:layout>
                <c:manualLayout>
                  <c:x val="-0.143281113298337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R96MC008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AF72-4ADC-AA1F-A2657E15D83D}"/>
                </c:ext>
              </c:extLst>
            </c:dLbl>
            <c:dLbl>
              <c:idx val="48"/>
              <c:layout>
                <c:manualLayout>
                  <c:x val="-0.15478264435695538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R117MC005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AF72-4ADC-AA1F-A2657E15D83D}"/>
                </c:ext>
              </c:extLst>
            </c:dLbl>
            <c:dLbl>
              <c:idx val="49"/>
              <c:layout>
                <c:manualLayout>
                  <c:x val="-0.15560777559055117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R223MC006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AF72-4ADC-AA1F-A2657E15D83D}"/>
                </c:ext>
              </c:extLst>
            </c:dLbl>
            <c:dLbl>
              <c:idx val="50"/>
              <c:layout>
                <c:manualLayout>
                  <c:x val="-0.14576115485564303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R542MC037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AF72-4ADC-AA1F-A2657E15D83D}"/>
                </c:ext>
              </c:extLst>
            </c:dLbl>
            <c:dLbl>
              <c:idx val="51"/>
              <c:layout>
                <c:manualLayout>
                  <c:x val="-0.1437576552930883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R573MC043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AF72-4ADC-AA1F-A2657E15D83D}"/>
                </c:ext>
              </c:extLst>
            </c:dLbl>
            <c:dLbl>
              <c:idx val="52"/>
              <c:layout>
                <c:manualLayout>
                  <c:x val="-0.14617946194225723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R595MC045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AF72-4ADC-AA1F-A2657E15D83D}"/>
                </c:ext>
              </c:extLst>
            </c:dLbl>
            <c:dLbl>
              <c:idx val="53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R613MC047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AF72-4ADC-AA1F-A2657E15D83D}"/>
                </c:ext>
              </c:extLst>
            </c:dLbl>
            <c:dLbl>
              <c:idx val="54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R618MC048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AF72-4ADC-AA1F-A2657E15D83D}"/>
                </c:ext>
              </c:extLst>
            </c:dLbl>
            <c:dLbl>
              <c:idx val="55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R621MC049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AF72-4ADC-AA1F-A2657E15D83D}"/>
                </c:ext>
              </c:extLst>
            </c:dLbl>
            <c:dLbl>
              <c:idx val="56"/>
              <c:layout>
                <c:manualLayout>
                  <c:x val="-0.15560777559055117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R628MC050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AF72-4ADC-AA1F-A2657E15D83D}"/>
                </c:ext>
              </c:extLst>
            </c:dLbl>
            <c:dLbl>
              <c:idx val="57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R0682MC001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AF72-4ADC-AA1F-A2657E15D83D}"/>
                </c:ext>
              </c:extLst>
            </c:dLbl>
            <c:dLbl>
              <c:idx val="58"/>
              <c:layout>
                <c:manualLayout>
                  <c:x val="-0.16793389107611548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R1298MC037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AF72-4ADC-AA1F-A2657E15D83D}"/>
                </c:ext>
              </c:extLst>
            </c:dLbl>
            <c:dLbl>
              <c:idx val="59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R1312MC039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AF72-4ADC-AA1F-A2657E15D83D}"/>
                </c:ext>
              </c:extLst>
            </c:dLbl>
            <c:dLbl>
              <c:idx val="60"/>
              <c:layout>
                <c:manualLayout>
                  <c:x val="-0.16005222003499561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R1320BX068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AF72-4ADC-AA1F-A2657E15D83D}"/>
                </c:ext>
              </c:extLst>
            </c:dLbl>
            <c:dLbl>
              <c:idx val="61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R1331MC041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AF72-4ADC-AA1F-A2657E15D83D}"/>
                </c:ext>
              </c:extLst>
            </c:dLbl>
            <c:dLbl>
              <c:idx val="62"/>
              <c:layout>
                <c:manualLayout>
                  <c:x val="-1.736111111111117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AF72-4ADC-AA1F-A2657E15D83D}"/>
                </c:ext>
              </c:extLst>
            </c:dLbl>
            <c:dLbl>
              <c:idx val="63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AF72-4ADC-AA1F-A2657E15D83D}"/>
                </c:ext>
              </c:extLst>
            </c:dLbl>
            <c:dLbl>
              <c:idx val="64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AF72-4ADC-AA1F-A2657E15D83D}"/>
                </c:ext>
              </c:extLst>
            </c:dLbl>
            <c:dLbl>
              <c:idx val="65"/>
              <c:layout>
                <c:manualLayout>
                  <c:x val="-1.7361111111111081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P2102019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AF72-4ADC-AA1F-A2657E15D83D}"/>
                </c:ext>
              </c:extLst>
            </c:dLbl>
            <c:dLbl>
              <c:idx val="66"/>
              <c:layout>
                <c:manualLayout>
                  <c:x val="-0.16793389107611548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R0739MC019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AF72-4ADC-AA1F-A2657E15D83D}"/>
                </c:ext>
              </c:extLst>
            </c:dLbl>
            <c:dLbl>
              <c:idx val="67"/>
              <c:layout>
                <c:manualLayout>
                  <c:x val="-0.15972522965879266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R0749MC020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AF72-4ADC-AA1F-A2657E15D83D}"/>
                </c:ext>
              </c:extLst>
            </c:dLbl>
            <c:dLbl>
              <c:idx val="68"/>
              <c:layout>
                <c:manualLayout>
                  <c:x val="-0.16335602580927383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R0769MC001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AF72-4ADC-AA1F-A2657E15D83D}"/>
                </c:ext>
              </c:extLst>
            </c:dLbl>
            <c:dLbl>
              <c:idx val="69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R1261MC020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AF72-4ADC-AA1F-A2657E15D83D}"/>
                </c:ext>
              </c:extLst>
            </c:dLbl>
            <c:dLbl>
              <c:idx val="70"/>
              <c:layout>
                <c:manualLayout>
                  <c:x val="-0.16793389107611548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R1349MC416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AF72-4ADC-AA1F-A2657E15D83D}"/>
                </c:ext>
              </c:extLst>
            </c:dLbl>
            <c:dLbl>
              <c:idx val="71"/>
              <c:layout>
                <c:manualLayout>
                  <c:x val="-0.16793389107611548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R1565MC097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AF72-4ADC-AA1F-A2657E15D83D}"/>
                </c:ext>
              </c:extLst>
            </c:dLbl>
            <c:dLbl>
              <c:idx val="72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R2132BX04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AF72-4ADC-AA1F-A2657E15D83D}"/>
                </c:ext>
              </c:extLst>
            </c:dLbl>
            <c:dLbl>
              <c:idx val="73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R2183BX06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AF72-4ADC-AA1F-A2657E15D83D}"/>
                </c:ext>
              </c:extLst>
            </c:dLbl>
            <c:dLbl>
              <c:idx val="74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R2229BX09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AF72-4ADC-AA1F-A2657E15D83D}"/>
                </c:ext>
              </c:extLst>
            </c:dLbl>
            <c:dLbl>
              <c:idx val="75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R2242BX58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AF72-4ADC-AA1F-A2657E15D83D}"/>
                </c:ext>
              </c:extLst>
            </c:dLbl>
            <c:dLbl>
              <c:idx val="76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R2270BX59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AF72-4ADC-AA1F-A2657E15D83D}"/>
                </c:ext>
              </c:extLst>
            </c:dLbl>
            <c:dLbl>
              <c:idx val="77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R2276BX60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AF72-4ADC-AA1F-A2657E15D83D}"/>
                </c:ext>
              </c:extLst>
            </c:dLbl>
            <c:dLbl>
              <c:idx val="78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R2338GR120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AF72-4ADC-AA1F-A2657E15D83D}"/>
                </c:ext>
              </c:extLst>
            </c:dLbl>
            <c:dLbl>
              <c:idx val="79"/>
              <c:layout>
                <c:manualLayout>
                  <c:x val="-0.13355889107611549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P2005004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AF72-4ADC-AA1F-A2657E15D83D}"/>
                </c:ext>
              </c:extLst>
            </c:dLbl>
            <c:dLbl>
              <c:idx val="80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P2005008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AF72-4ADC-AA1F-A2657E15D83D}"/>
                </c:ext>
              </c:extLst>
            </c:dLbl>
            <c:dLbl>
              <c:idx val="81"/>
              <c:layout>
                <c:manualLayout>
                  <c:x val="-0.13355889107611549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AF72-4ADC-AA1F-A2657E15D83D}"/>
                </c:ext>
              </c:extLst>
            </c:dLbl>
            <c:dLbl>
              <c:idx val="82"/>
              <c:layout>
                <c:manualLayout>
                  <c:x val="-0.13355889107611549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P2005015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AF72-4ADC-AA1F-A2657E15D83D}"/>
                </c:ext>
              </c:extLst>
            </c:dLbl>
            <c:dLbl>
              <c:idx val="8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R2438BX06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1-AF72-4ADC-AA1F-A2657E15D83D}"/>
                </c:ext>
              </c:extLst>
            </c:dLbl>
            <c:dLbl>
              <c:idx val="84"/>
              <c:layout>
                <c:manualLayout>
                  <c:x val="-0.14772555774278215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R2486BX10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2-AF72-4ADC-AA1F-A2657E15D83D}"/>
                </c:ext>
              </c:extLst>
            </c:dLbl>
            <c:dLbl>
              <c:idx val="85"/>
              <c:layout>
                <c:manualLayout>
                  <c:x val="-1.7361111111111081E-2"/>
                  <c:y val="-3.13725490196079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R2558BX12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3-AF72-4ADC-AA1F-A2657E15D83D}"/>
                </c:ext>
              </c:extLst>
            </c:dLbl>
            <c:dLbl>
              <c:idx val="86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R2596BX14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AF72-4ADC-AA1F-A2657E15D83D}"/>
                </c:ext>
              </c:extLst>
            </c:dLbl>
            <c:dLbl>
              <c:idx val="87"/>
              <c:layout>
                <c:manualLayout>
                  <c:x val="-0.14772555774278215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R2651BX16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5-AF72-4ADC-AA1F-A2657E15D83D}"/>
                </c:ext>
              </c:extLst>
            </c:dLbl>
            <c:dLbl>
              <c:idx val="88"/>
              <c:layout>
                <c:manualLayout>
                  <c:x val="-0.14772555774278215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R2680BX17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6-AF72-4ADC-AA1F-A2657E15D83D}"/>
                </c:ext>
              </c:extLst>
            </c:dLbl>
            <c:dLbl>
              <c:idx val="89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P2002002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AF72-4ADC-AA1F-A2657E15D83D}"/>
                </c:ext>
              </c:extLst>
            </c:dLbl>
            <c:dLbl>
              <c:idx val="90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8-AF72-4ADC-AA1F-A2657E15D83D}"/>
                </c:ext>
              </c:extLst>
            </c:dLbl>
            <c:dLbl>
              <c:idx val="91"/>
              <c:layout>
                <c:manualLayout>
                  <c:x val="-1.7361111111111143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9-AF72-4ADC-AA1F-A2657E15D83D}"/>
                </c:ext>
              </c:extLst>
            </c:dLbl>
            <c:dLbl>
              <c:idx val="92"/>
              <c:layout>
                <c:manualLayout>
                  <c:x val="-1.7361111111111112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P2002009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AF72-4ADC-AA1F-A2657E15D83D}"/>
                </c:ext>
              </c:extLst>
            </c:dLbl>
            <c:dLbl>
              <c:idx val="93"/>
              <c:layout>
                <c:manualLayout>
                  <c:x val="-0.14772555774278215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R3165BX09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B-AF72-4ADC-AA1F-A2657E15D83D}"/>
                </c:ext>
              </c:extLst>
            </c:dLbl>
            <c:dLbl>
              <c:idx val="9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R3184BX 13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C-AF72-4ADC-AA1F-A2657E15D8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rgbClr val="003CE6"/>
                    </a:solidFill>
                  </a:defRPr>
                </a:pPr>
                <a:endParaRPr lang="en-NO"/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PCA_HID2!$A$12:$A$106</c:f>
              <c:numCache>
                <c:formatCode>General</c:formatCode>
                <c:ptCount val="95"/>
                <c:pt idx="0">
                  <c:v>-0.82949810331022789</c:v>
                </c:pt>
                <c:pt idx="1">
                  <c:v>-0.77141446060951091</c:v>
                </c:pt>
                <c:pt idx="2">
                  <c:v>-1.5218687711536063</c:v>
                </c:pt>
                <c:pt idx="3">
                  <c:v>-7.7981041827465111E-2</c:v>
                </c:pt>
                <c:pt idx="4">
                  <c:v>-1.4609602914806084</c:v>
                </c:pt>
                <c:pt idx="5">
                  <c:v>-1.4861569726344364</c:v>
                </c:pt>
                <c:pt idx="6">
                  <c:v>1.0221365586343818</c:v>
                </c:pt>
                <c:pt idx="7">
                  <c:v>4.6821623162573465</c:v>
                </c:pt>
                <c:pt idx="8">
                  <c:v>4.4560547002750495</c:v>
                </c:pt>
                <c:pt idx="9">
                  <c:v>-0.55740412095519487</c:v>
                </c:pt>
                <c:pt idx="10">
                  <c:v>-1.0952791190741176</c:v>
                </c:pt>
                <c:pt idx="11">
                  <c:v>-2.006617807583269</c:v>
                </c:pt>
                <c:pt idx="12">
                  <c:v>-1.4087572613050041</c:v>
                </c:pt>
                <c:pt idx="13">
                  <c:v>2.4452894133741965</c:v>
                </c:pt>
                <c:pt idx="14">
                  <c:v>0.84149753419767226</c:v>
                </c:pt>
                <c:pt idx="15">
                  <c:v>2.0540666458229739</c:v>
                </c:pt>
                <c:pt idx="16">
                  <c:v>-0.82828256218390395</c:v>
                </c:pt>
                <c:pt idx="17">
                  <c:v>6.5623729017600283</c:v>
                </c:pt>
                <c:pt idx="18">
                  <c:v>-1.5618539948596364</c:v>
                </c:pt>
                <c:pt idx="19">
                  <c:v>-2.344849867273973</c:v>
                </c:pt>
                <c:pt idx="20">
                  <c:v>-2.4547981687906288</c:v>
                </c:pt>
                <c:pt idx="21">
                  <c:v>-1.5095126857624692</c:v>
                </c:pt>
                <c:pt idx="22">
                  <c:v>3.0140937892639013</c:v>
                </c:pt>
                <c:pt idx="23">
                  <c:v>4.3490007215127369</c:v>
                </c:pt>
                <c:pt idx="24">
                  <c:v>-2.5540161561965538</c:v>
                </c:pt>
                <c:pt idx="25">
                  <c:v>-1.4781573640887931</c:v>
                </c:pt>
                <c:pt idx="26">
                  <c:v>-0.6626351919481519</c:v>
                </c:pt>
                <c:pt idx="27">
                  <c:v>0.8947939227467504</c:v>
                </c:pt>
                <c:pt idx="28">
                  <c:v>-0.82749902881246507</c:v>
                </c:pt>
                <c:pt idx="29">
                  <c:v>-1.8410451179169967</c:v>
                </c:pt>
                <c:pt idx="30">
                  <c:v>-1.3300402518202366</c:v>
                </c:pt>
                <c:pt idx="31">
                  <c:v>-7.8638834881435721E-2</c:v>
                </c:pt>
                <c:pt idx="32">
                  <c:v>-0.44381565990726141</c:v>
                </c:pt>
                <c:pt idx="33">
                  <c:v>4.4601317404795831</c:v>
                </c:pt>
                <c:pt idx="34">
                  <c:v>3.1227979980748577</c:v>
                </c:pt>
                <c:pt idx="35">
                  <c:v>-0.60597723052696795</c:v>
                </c:pt>
                <c:pt idx="36">
                  <c:v>-1.3010079253384679</c:v>
                </c:pt>
                <c:pt idx="37">
                  <c:v>-1.258147455292463</c:v>
                </c:pt>
                <c:pt idx="38">
                  <c:v>-1.7419471336001919</c:v>
                </c:pt>
                <c:pt idx="39">
                  <c:v>-1.4657521041157757</c:v>
                </c:pt>
                <c:pt idx="40">
                  <c:v>-0.17737070525313711</c:v>
                </c:pt>
                <c:pt idx="41">
                  <c:v>-1.5418026968811582</c:v>
                </c:pt>
                <c:pt idx="42">
                  <c:v>2.3221058740929035</c:v>
                </c:pt>
                <c:pt idx="43">
                  <c:v>-1.0252301767674639</c:v>
                </c:pt>
                <c:pt idx="44">
                  <c:v>-0.99526816620067249</c:v>
                </c:pt>
                <c:pt idx="45">
                  <c:v>-1.9234489180213854</c:v>
                </c:pt>
                <c:pt idx="46">
                  <c:v>-2.4880962807834246</c:v>
                </c:pt>
                <c:pt idx="47">
                  <c:v>-1.2883127119498208</c:v>
                </c:pt>
                <c:pt idx="48">
                  <c:v>-2.3543369397982645</c:v>
                </c:pt>
                <c:pt idx="49">
                  <c:v>-0.16935389104200183</c:v>
                </c:pt>
                <c:pt idx="50">
                  <c:v>-2.5833716016712374</c:v>
                </c:pt>
                <c:pt idx="51">
                  <c:v>-2.6342370387353986</c:v>
                </c:pt>
                <c:pt idx="52">
                  <c:v>-2.5727524728158691</c:v>
                </c:pt>
                <c:pt idx="53">
                  <c:v>-1.5168255246892324</c:v>
                </c:pt>
                <c:pt idx="54">
                  <c:v>-1.9685831308458341</c:v>
                </c:pt>
                <c:pt idx="55">
                  <c:v>-1.4685276807179934</c:v>
                </c:pt>
                <c:pt idx="56">
                  <c:v>-1.1022448501140565</c:v>
                </c:pt>
                <c:pt idx="57">
                  <c:v>-1.8173982990999653</c:v>
                </c:pt>
                <c:pt idx="58">
                  <c:v>-0.63605106701023117</c:v>
                </c:pt>
                <c:pt idx="59">
                  <c:v>1.1919943972995968</c:v>
                </c:pt>
                <c:pt idx="60">
                  <c:v>-1.3179293644153407</c:v>
                </c:pt>
                <c:pt idx="61">
                  <c:v>3.2095254184923547</c:v>
                </c:pt>
                <c:pt idx="62">
                  <c:v>1.8254589363114972</c:v>
                </c:pt>
                <c:pt idx="63">
                  <c:v>1.1579731215696547</c:v>
                </c:pt>
                <c:pt idx="64">
                  <c:v>1.6767929750528896</c:v>
                </c:pt>
                <c:pt idx="65">
                  <c:v>0.47078260004986811</c:v>
                </c:pt>
                <c:pt idx="66">
                  <c:v>-1.7417909105979992</c:v>
                </c:pt>
                <c:pt idx="67">
                  <c:v>-2.2288557935669577</c:v>
                </c:pt>
                <c:pt idx="68">
                  <c:v>-2.1366789274588465</c:v>
                </c:pt>
                <c:pt idx="69">
                  <c:v>0.22628590347363375</c:v>
                </c:pt>
                <c:pt idx="70">
                  <c:v>-1.9244236108741271</c:v>
                </c:pt>
                <c:pt idx="71">
                  <c:v>-0.51479625800766049</c:v>
                </c:pt>
                <c:pt idx="72">
                  <c:v>-0.32910637065850229</c:v>
                </c:pt>
                <c:pt idx="73">
                  <c:v>1.6958791828908109</c:v>
                </c:pt>
                <c:pt idx="74">
                  <c:v>-3.9673244865221259E-2</c:v>
                </c:pt>
                <c:pt idx="75">
                  <c:v>0.93042699289644304</c:v>
                </c:pt>
                <c:pt idx="76">
                  <c:v>-0.19529949672404184</c:v>
                </c:pt>
                <c:pt idx="77">
                  <c:v>0.19637188383958143</c:v>
                </c:pt>
                <c:pt idx="78">
                  <c:v>0.94343859146045739</c:v>
                </c:pt>
                <c:pt idx="79">
                  <c:v>-0.95287126717473425</c:v>
                </c:pt>
                <c:pt idx="80">
                  <c:v>1.4106530288721029</c:v>
                </c:pt>
                <c:pt idx="81">
                  <c:v>-0.13646262859635913</c:v>
                </c:pt>
                <c:pt idx="82">
                  <c:v>-1.332947208367306</c:v>
                </c:pt>
                <c:pt idx="83">
                  <c:v>1.772901712222853</c:v>
                </c:pt>
                <c:pt idx="84">
                  <c:v>-1.7961576976394391</c:v>
                </c:pt>
                <c:pt idx="85">
                  <c:v>0.32724923033473419</c:v>
                </c:pt>
                <c:pt idx="86">
                  <c:v>2.4734621070442744</c:v>
                </c:pt>
                <c:pt idx="87">
                  <c:v>-0.3688166977097444</c:v>
                </c:pt>
                <c:pt idx="88">
                  <c:v>-0.81744023880458738</c:v>
                </c:pt>
                <c:pt idx="89">
                  <c:v>5.0378296959463587</c:v>
                </c:pt>
                <c:pt idx="90">
                  <c:v>8.6019391873048949</c:v>
                </c:pt>
                <c:pt idx="91">
                  <c:v>0.33702063393474896</c:v>
                </c:pt>
                <c:pt idx="92">
                  <c:v>4.4659706801236094</c:v>
                </c:pt>
                <c:pt idx="93">
                  <c:v>-0.39767508193886209</c:v>
                </c:pt>
                <c:pt idx="94">
                  <c:v>1.8195912374339562</c:v>
                </c:pt>
              </c:numCache>
            </c:numRef>
          </c:xVal>
          <c:yVal>
            <c:numRef>
              <c:f>PCA_HID2!$B$12:$B$106</c:f>
              <c:numCache>
                <c:formatCode>General</c:formatCode>
                <c:ptCount val="95"/>
                <c:pt idx="0">
                  <c:v>-7.7550679080772178E-2</c:v>
                </c:pt>
                <c:pt idx="1">
                  <c:v>0.19117565966189745</c:v>
                </c:pt>
                <c:pt idx="2">
                  <c:v>0.1251755868934257</c:v>
                </c:pt>
                <c:pt idx="3">
                  <c:v>-7.5620755830779499E-2</c:v>
                </c:pt>
                <c:pt idx="4">
                  <c:v>0.17927067148997877</c:v>
                </c:pt>
                <c:pt idx="5">
                  <c:v>0.56575987475329148</c:v>
                </c:pt>
                <c:pt idx="6">
                  <c:v>-1.1898591678152586</c:v>
                </c:pt>
                <c:pt idx="7">
                  <c:v>-1.2806140327397535</c:v>
                </c:pt>
                <c:pt idx="8">
                  <c:v>-1.1602694206662119</c:v>
                </c:pt>
                <c:pt idx="9">
                  <c:v>0.55564602387558615</c:v>
                </c:pt>
                <c:pt idx="10">
                  <c:v>0.77399903950099724</c:v>
                </c:pt>
                <c:pt idx="11">
                  <c:v>6.2328252277687998E-2</c:v>
                </c:pt>
                <c:pt idx="12">
                  <c:v>0.64137906651887489</c:v>
                </c:pt>
                <c:pt idx="13">
                  <c:v>-0.31053497899371668</c:v>
                </c:pt>
                <c:pt idx="14">
                  <c:v>-0.22094660312479592</c:v>
                </c:pt>
                <c:pt idx="15">
                  <c:v>-0.70369699824895293</c:v>
                </c:pt>
                <c:pt idx="16">
                  <c:v>-0.7327373565217109</c:v>
                </c:pt>
                <c:pt idx="17">
                  <c:v>-1.7870977028988975</c:v>
                </c:pt>
                <c:pt idx="18">
                  <c:v>-0.21210031175247138</c:v>
                </c:pt>
                <c:pt idx="19">
                  <c:v>-7.0257839341558062E-2</c:v>
                </c:pt>
                <c:pt idx="20">
                  <c:v>-0.37566057457117602</c:v>
                </c:pt>
                <c:pt idx="21">
                  <c:v>-0.62202261217942478</c:v>
                </c:pt>
                <c:pt idx="22">
                  <c:v>-1.231227095704239</c:v>
                </c:pt>
                <c:pt idx="23">
                  <c:v>-1.2620727891316381</c:v>
                </c:pt>
                <c:pt idx="24">
                  <c:v>-0.28509006153539757</c:v>
                </c:pt>
                <c:pt idx="25">
                  <c:v>-0.63444911702555795</c:v>
                </c:pt>
                <c:pt idx="26">
                  <c:v>-0.78703345547884518</c:v>
                </c:pt>
                <c:pt idx="27">
                  <c:v>-0.45348520169233081</c:v>
                </c:pt>
                <c:pt idx="28">
                  <c:v>-0.24327484711321409</c:v>
                </c:pt>
                <c:pt idx="29">
                  <c:v>0.66610167078675397</c:v>
                </c:pt>
                <c:pt idx="30">
                  <c:v>0.2446743906434406</c:v>
                </c:pt>
                <c:pt idx="31">
                  <c:v>0.54192459276391725</c:v>
                </c:pt>
                <c:pt idx="32">
                  <c:v>0.5354161123085821</c:v>
                </c:pt>
                <c:pt idx="33">
                  <c:v>-1.8905561081159725</c:v>
                </c:pt>
                <c:pt idx="34">
                  <c:v>-1.8463583805826</c:v>
                </c:pt>
                <c:pt idx="35">
                  <c:v>0.68593219593716348</c:v>
                </c:pt>
                <c:pt idx="36">
                  <c:v>0.40537994850143289</c:v>
                </c:pt>
                <c:pt idx="37">
                  <c:v>1.2005665563161907</c:v>
                </c:pt>
                <c:pt idx="38">
                  <c:v>0.96459726808179203</c:v>
                </c:pt>
                <c:pt idx="39">
                  <c:v>0.35745327711896802</c:v>
                </c:pt>
                <c:pt idx="40">
                  <c:v>0.2418263765535198</c:v>
                </c:pt>
                <c:pt idx="41">
                  <c:v>0.44213501250012405</c:v>
                </c:pt>
                <c:pt idx="42">
                  <c:v>-0.47604619089909822</c:v>
                </c:pt>
                <c:pt idx="43">
                  <c:v>0.4876509240630692</c:v>
                </c:pt>
                <c:pt idx="44">
                  <c:v>0.50211927637429077</c:v>
                </c:pt>
                <c:pt idx="45">
                  <c:v>-0.2206417962212025</c:v>
                </c:pt>
                <c:pt idx="46">
                  <c:v>-0.42588761589997326</c:v>
                </c:pt>
                <c:pt idx="47">
                  <c:v>-0.57169708425690013</c:v>
                </c:pt>
                <c:pt idx="48">
                  <c:v>-0.32919756392693189</c:v>
                </c:pt>
                <c:pt idx="49">
                  <c:v>-0.17594581962324612</c:v>
                </c:pt>
                <c:pt idx="50">
                  <c:v>-0.24523975535200884</c:v>
                </c:pt>
                <c:pt idx="51">
                  <c:v>-0.31995338222555264</c:v>
                </c:pt>
                <c:pt idx="52">
                  <c:v>-0.18988324133027878</c:v>
                </c:pt>
                <c:pt idx="53">
                  <c:v>-0.49280552582728027</c:v>
                </c:pt>
                <c:pt idx="54">
                  <c:v>-0.376112956552212</c:v>
                </c:pt>
                <c:pt idx="55">
                  <c:v>-0.43055323757744052</c:v>
                </c:pt>
                <c:pt idx="56">
                  <c:v>-0.67789246910864065</c:v>
                </c:pt>
                <c:pt idx="57">
                  <c:v>0.10528618178318956</c:v>
                </c:pt>
                <c:pt idx="58">
                  <c:v>0.1575632053391503</c:v>
                </c:pt>
                <c:pt idx="59">
                  <c:v>-0.35328858504578275</c:v>
                </c:pt>
                <c:pt idx="60">
                  <c:v>-0.68350441953807051</c:v>
                </c:pt>
                <c:pt idx="61">
                  <c:v>-1.3467755423106837</c:v>
                </c:pt>
                <c:pt idx="62">
                  <c:v>0.75756499680564748</c:v>
                </c:pt>
                <c:pt idx="63">
                  <c:v>0.76582720125376624</c:v>
                </c:pt>
                <c:pt idx="64">
                  <c:v>1.0016705891544124</c:v>
                </c:pt>
                <c:pt idx="65">
                  <c:v>0.86500094189916643</c:v>
                </c:pt>
                <c:pt idx="66">
                  <c:v>-0.361846395545383</c:v>
                </c:pt>
                <c:pt idx="67">
                  <c:v>1.3783037372207372E-2</c:v>
                </c:pt>
                <c:pt idx="68">
                  <c:v>0.10425171869049518</c:v>
                </c:pt>
                <c:pt idx="69">
                  <c:v>6.0714580824318631E-2</c:v>
                </c:pt>
                <c:pt idx="70">
                  <c:v>0.47088307497047432</c:v>
                </c:pt>
                <c:pt idx="71">
                  <c:v>-1.0473377658084368</c:v>
                </c:pt>
                <c:pt idx="72">
                  <c:v>-0.70974769368730251</c:v>
                </c:pt>
                <c:pt idx="73">
                  <c:v>-0.47759451477569453</c:v>
                </c:pt>
                <c:pt idx="74">
                  <c:v>-0.58759394502587015</c:v>
                </c:pt>
                <c:pt idx="75">
                  <c:v>-0.88505119057372361</c:v>
                </c:pt>
                <c:pt idx="76">
                  <c:v>-0.70439439623454692</c:v>
                </c:pt>
                <c:pt idx="77">
                  <c:v>-0.62635384489958434</c:v>
                </c:pt>
                <c:pt idx="78">
                  <c:v>-0.89541906896416046</c:v>
                </c:pt>
                <c:pt idx="79">
                  <c:v>0.8428482418351505</c:v>
                </c:pt>
                <c:pt idx="80">
                  <c:v>1.9997854224803717</c:v>
                </c:pt>
                <c:pt idx="81">
                  <c:v>1.6794704669188187</c:v>
                </c:pt>
                <c:pt idx="82">
                  <c:v>0.50590805439421394</c:v>
                </c:pt>
                <c:pt idx="83">
                  <c:v>-0.89494144810632825</c:v>
                </c:pt>
                <c:pt idx="84">
                  <c:v>0.14730066593443333</c:v>
                </c:pt>
                <c:pt idx="85">
                  <c:v>0.40656458895353231</c:v>
                </c:pt>
                <c:pt idx="86">
                  <c:v>-1.432860575734916</c:v>
                </c:pt>
                <c:pt idx="87">
                  <c:v>-0.63060720660887737</c:v>
                </c:pt>
                <c:pt idx="88">
                  <c:v>-0.4803453720783179</c:v>
                </c:pt>
                <c:pt idx="89">
                  <c:v>0.21214024479886648</c:v>
                </c:pt>
                <c:pt idx="90">
                  <c:v>-0.83732335489098186</c:v>
                </c:pt>
                <c:pt idx="91">
                  <c:v>0.71633300107753006</c:v>
                </c:pt>
                <c:pt idx="92">
                  <c:v>14.062862163136179</c:v>
                </c:pt>
                <c:pt idx="93">
                  <c:v>0.73409824255522482</c:v>
                </c:pt>
                <c:pt idx="94">
                  <c:v>-0.64101034832340698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F72-4ADC-AA1F-A2657E15D83D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3.2452097628778498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1.9798237091225908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D-AF72-4ADC-AA1F-A2657E15D83D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2.4064975704766449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6.5521254202097801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E-AF72-4ADC-AA1F-A2657E15D83D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6.8815513498439156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-7.3382078393359237E-2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F-AF72-4ADC-AA1F-A2657E15D83D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4.3511645505942198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-2.6010854331595139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0-AF72-4ADC-AA1F-A2657E15D83D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5.6177234642915446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-3.7274530726302322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1-AF72-4ADC-AA1F-A2657E15D83D}"/>
            </c:ext>
          </c:extLst>
        </c:ser>
        <c:ser>
          <c:idx val="7"/>
          <c:order val="7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6.0878691132684741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-3.8704804598910503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2-AF72-4ADC-AA1F-A2657E15D83D}"/>
            </c:ext>
          </c:extLst>
        </c:ser>
        <c:ser>
          <c:idx val="8"/>
          <c:order val="8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6.4569540106577374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-3.2616450166025253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3-AF72-4ADC-AA1F-A2657E15D83D}"/>
            </c:ext>
          </c:extLst>
        </c:ser>
        <c:ser>
          <c:idx val="9"/>
          <c:order val="9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6.6122894823583032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0.10545411307778349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4-AF72-4ADC-AA1F-A2657E15D83D}"/>
            </c:ext>
          </c:extLst>
        </c:ser>
        <c:ser>
          <c:idx val="10"/>
          <c:order val="10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5.9935171864207097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4.2160868386290558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5-AF72-4ADC-AA1F-A2657E15D83D}"/>
            </c:ext>
          </c:extLst>
        </c:ser>
        <c:ser>
          <c:idx val="11"/>
          <c:order val="11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1.6003145583392242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9.1315500563719887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6-AF72-4ADC-AA1F-A2657E15D83D}"/>
            </c:ext>
          </c:extLst>
        </c:ser>
        <c:ser>
          <c:idx val="12"/>
          <c:order val="12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1.6003145583392242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9.1315500563719887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7-AF72-4ADC-AA1F-A2657E15D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275840"/>
        <c:axId val="1044276560"/>
      </c:scatterChart>
      <c:valAx>
        <c:axId val="104427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F1 (43,60 %)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44276560"/>
        <c:crosses val="autoZero"/>
        <c:crossBetween val="midCat"/>
      </c:valAx>
      <c:valAx>
        <c:axId val="1044276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F2 (24,06 %)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NO"/>
          </a:p>
        </c:txPr>
        <c:crossAx val="10442758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Biplot (axes F1 and F2: 67,67 %)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Active variables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6350"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Mud%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D52A-4FE8-BAAC-D4584ED25932}"/>
                </c:ext>
              </c:extLst>
            </c:dLbl>
            <c:dLbl>
              <c:idx val="1"/>
              <c:layout>
                <c:manualLayout>
                  <c:x val="-1.7361111111111174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TOC%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52A-4FE8-BAAC-D4584ED25932}"/>
                </c:ext>
              </c:extLst>
            </c:dLbl>
            <c:dLbl>
              <c:idx val="2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PFOS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52A-4FE8-BAAC-D4584ED25932}"/>
                </c:ext>
              </c:extLst>
            </c:dLbl>
            <c:dLbl>
              <c:idx val="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PFHxA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D52A-4FE8-BAAC-D4584ED25932}"/>
                </c:ext>
              </c:extLst>
            </c:dLbl>
            <c:dLbl>
              <c:idx val="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PFHpA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52A-4FE8-BAAC-D4584ED25932}"/>
                </c:ext>
              </c:extLst>
            </c:dLbl>
            <c:dLbl>
              <c:idx val="5"/>
              <c:layout>
                <c:manualLayout>
                  <c:x val="-1.736111111111123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PFOA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52A-4FE8-BAAC-D4584ED25932}"/>
                </c:ext>
              </c:extLst>
            </c:dLbl>
            <c:dLbl>
              <c:idx val="6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PFNA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52A-4FE8-BAAC-D4584ED25932}"/>
                </c:ext>
              </c:extLst>
            </c:dLbl>
            <c:dLbl>
              <c:idx val="7"/>
              <c:layout>
                <c:manualLayout>
                  <c:x val="-1.7361111111111237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PFDcA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52A-4FE8-BAAC-D4584ED25932}"/>
                </c:ext>
              </c:extLst>
            </c:dLbl>
            <c:dLbl>
              <c:idx val="8"/>
              <c:layout>
                <c:manualLayout>
                  <c:x val="-1.736111111111123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PFUnA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52A-4FE8-BAAC-D4584ED25932}"/>
                </c:ext>
              </c:extLst>
            </c:dLbl>
            <c:dLbl>
              <c:idx val="9"/>
              <c:layout>
                <c:manualLayout>
                  <c:x val="-1.7361111111111143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PFDoA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52A-4FE8-BAAC-D4584ED25932}"/>
                </c:ext>
              </c:extLst>
            </c:dLbl>
            <c:dLbl>
              <c:idx val="10"/>
              <c:layout>
                <c:manualLayout>
                  <c:x val="-1.7361111111111143E-2"/>
                  <c:y val="-3.13725490196078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PFTriA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52A-4FE8-BAAC-D4584ED259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rgbClr val="FF0000"/>
                    </a:solidFill>
                  </a:defRPr>
                </a:pPr>
                <a:endParaRPr lang="en-NO"/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PCA_HID2!$A$1:$A$11</c:f>
              <c:numCache>
                <c:formatCode>General</c:formatCode>
                <c:ptCount val="11"/>
                <c:pt idx="0">
                  <c:v>3.2452097628778498</c:v>
                </c:pt>
                <c:pt idx="1">
                  <c:v>2.4064975704766449</c:v>
                </c:pt>
                <c:pt idx="2">
                  <c:v>6.8815513498439156</c:v>
                </c:pt>
                <c:pt idx="3">
                  <c:v>4.3511645505942198</c:v>
                </c:pt>
                <c:pt idx="4">
                  <c:v>5.6177234642915446</c:v>
                </c:pt>
                <c:pt idx="5">
                  <c:v>6.0878691132684741</c:v>
                </c:pt>
                <c:pt idx="6">
                  <c:v>6.4569540106577374</c:v>
                </c:pt>
                <c:pt idx="7">
                  <c:v>6.6122894823583032</c:v>
                </c:pt>
                <c:pt idx="8">
                  <c:v>5.9935171864207097</c:v>
                </c:pt>
                <c:pt idx="9">
                  <c:v>1.6003145583392242</c:v>
                </c:pt>
                <c:pt idx="10">
                  <c:v>1.6003145583392242</c:v>
                </c:pt>
              </c:numCache>
            </c:numRef>
          </c:xVal>
          <c:yVal>
            <c:numRef>
              <c:f>PCA_HID2!$B$1:$B$11</c:f>
              <c:numCache>
                <c:formatCode>General</c:formatCode>
                <c:ptCount val="11"/>
                <c:pt idx="0">
                  <c:v>1.9798237091225908</c:v>
                </c:pt>
                <c:pt idx="1">
                  <c:v>6.5521254202097801</c:v>
                </c:pt>
                <c:pt idx="2">
                  <c:v>-7.3382078393359237E-2</c:v>
                </c:pt>
                <c:pt idx="3">
                  <c:v>-2.6010854331595139</c:v>
                </c:pt>
                <c:pt idx="4">
                  <c:v>-3.7274530726302322</c:v>
                </c:pt>
                <c:pt idx="5">
                  <c:v>-3.8704804598910503</c:v>
                </c:pt>
                <c:pt idx="6">
                  <c:v>-3.2616450166025253</c:v>
                </c:pt>
                <c:pt idx="7">
                  <c:v>0.10545411307778349</c:v>
                </c:pt>
                <c:pt idx="8">
                  <c:v>4.2160868386290558</c:v>
                </c:pt>
                <c:pt idx="9">
                  <c:v>9.1315500563719887</c:v>
                </c:pt>
                <c:pt idx="10">
                  <c:v>9.1315500563719887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52A-4FE8-BAAC-D4584ED25932}"/>
            </c:ext>
          </c:extLst>
        </c:ser>
        <c:ser>
          <c:idx val="1"/>
          <c:order val="1"/>
          <c:tx>
            <c:v>Active observations</c:v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PCA_HID2!$A$12:$A$106</c:f>
              <c:numCache>
                <c:formatCode>General</c:formatCode>
                <c:ptCount val="95"/>
                <c:pt idx="0">
                  <c:v>-0.82949810331022789</c:v>
                </c:pt>
                <c:pt idx="1">
                  <c:v>-0.77141446060951091</c:v>
                </c:pt>
                <c:pt idx="2">
                  <c:v>-1.5218687711536063</c:v>
                </c:pt>
                <c:pt idx="3">
                  <c:v>-7.7981041827465111E-2</c:v>
                </c:pt>
                <c:pt idx="4">
                  <c:v>-1.4609602914806084</c:v>
                </c:pt>
                <c:pt idx="5">
                  <c:v>-1.4861569726344364</c:v>
                </c:pt>
                <c:pt idx="6">
                  <c:v>1.0221365586343818</c:v>
                </c:pt>
                <c:pt idx="7">
                  <c:v>4.6821623162573465</c:v>
                </c:pt>
                <c:pt idx="8">
                  <c:v>4.4560547002750495</c:v>
                </c:pt>
                <c:pt idx="9">
                  <c:v>-0.55740412095519487</c:v>
                </c:pt>
                <c:pt idx="10">
                  <c:v>-1.0952791190741176</c:v>
                </c:pt>
                <c:pt idx="11">
                  <c:v>-2.006617807583269</c:v>
                </c:pt>
                <c:pt idx="12">
                  <c:v>-1.4087572613050041</c:v>
                </c:pt>
                <c:pt idx="13">
                  <c:v>2.4452894133741965</c:v>
                </c:pt>
                <c:pt idx="14">
                  <c:v>0.84149753419767226</c:v>
                </c:pt>
                <c:pt idx="15">
                  <c:v>2.0540666458229739</c:v>
                </c:pt>
                <c:pt idx="16">
                  <c:v>-0.82828256218390395</c:v>
                </c:pt>
                <c:pt idx="17">
                  <c:v>6.5623729017600283</c:v>
                </c:pt>
                <c:pt idx="18">
                  <c:v>-1.5618539948596364</c:v>
                </c:pt>
                <c:pt idx="19">
                  <c:v>-2.344849867273973</c:v>
                </c:pt>
                <c:pt idx="20">
                  <c:v>-2.4547981687906288</c:v>
                </c:pt>
                <c:pt idx="21">
                  <c:v>-1.5095126857624692</c:v>
                </c:pt>
                <c:pt idx="22">
                  <c:v>3.0140937892639013</c:v>
                </c:pt>
                <c:pt idx="23">
                  <c:v>4.3490007215127369</c:v>
                </c:pt>
                <c:pt idx="24">
                  <c:v>-2.5540161561965538</c:v>
                </c:pt>
                <c:pt idx="25">
                  <c:v>-1.4781573640887931</c:v>
                </c:pt>
                <c:pt idx="26">
                  <c:v>-0.6626351919481519</c:v>
                </c:pt>
                <c:pt idx="27">
                  <c:v>0.8947939227467504</c:v>
                </c:pt>
                <c:pt idx="28">
                  <c:v>-0.82749902881246507</c:v>
                </c:pt>
                <c:pt idx="29">
                  <c:v>-1.8410451179169967</c:v>
                </c:pt>
                <c:pt idx="30">
                  <c:v>-1.3300402518202366</c:v>
                </c:pt>
                <c:pt idx="31">
                  <c:v>-7.8638834881435721E-2</c:v>
                </c:pt>
                <c:pt idx="32">
                  <c:v>-0.44381565990726141</c:v>
                </c:pt>
                <c:pt idx="33">
                  <c:v>4.4601317404795831</c:v>
                </c:pt>
                <c:pt idx="34">
                  <c:v>3.1227979980748577</c:v>
                </c:pt>
                <c:pt idx="35">
                  <c:v>-0.60597723052696795</c:v>
                </c:pt>
                <c:pt idx="36">
                  <c:v>-1.3010079253384679</c:v>
                </c:pt>
                <c:pt idx="37">
                  <c:v>-1.258147455292463</c:v>
                </c:pt>
                <c:pt idx="38">
                  <c:v>-1.7419471336001919</c:v>
                </c:pt>
                <c:pt idx="39">
                  <c:v>-1.4657521041157757</c:v>
                </c:pt>
                <c:pt idx="40">
                  <c:v>-0.17737070525313711</c:v>
                </c:pt>
                <c:pt idx="41">
                  <c:v>-1.5418026968811582</c:v>
                </c:pt>
                <c:pt idx="42">
                  <c:v>2.3221058740929035</c:v>
                </c:pt>
                <c:pt idx="43">
                  <c:v>-1.0252301767674639</c:v>
                </c:pt>
                <c:pt idx="44">
                  <c:v>-0.99526816620067249</c:v>
                </c:pt>
                <c:pt idx="45">
                  <c:v>-1.9234489180213854</c:v>
                </c:pt>
                <c:pt idx="46">
                  <c:v>-2.4880962807834246</c:v>
                </c:pt>
                <c:pt idx="47">
                  <c:v>-1.2883127119498208</c:v>
                </c:pt>
                <c:pt idx="48">
                  <c:v>-2.3543369397982645</c:v>
                </c:pt>
                <c:pt idx="49">
                  <c:v>-0.16935389104200183</c:v>
                </c:pt>
                <c:pt idx="50">
                  <c:v>-2.5833716016712374</c:v>
                </c:pt>
                <c:pt idx="51">
                  <c:v>-2.6342370387353986</c:v>
                </c:pt>
                <c:pt idx="52">
                  <c:v>-2.5727524728158691</c:v>
                </c:pt>
                <c:pt idx="53">
                  <c:v>-1.5168255246892324</c:v>
                </c:pt>
                <c:pt idx="54">
                  <c:v>-1.9685831308458341</c:v>
                </c:pt>
                <c:pt idx="55">
                  <c:v>-1.4685276807179934</c:v>
                </c:pt>
                <c:pt idx="56">
                  <c:v>-1.1022448501140565</c:v>
                </c:pt>
                <c:pt idx="57">
                  <c:v>-1.8173982990999653</c:v>
                </c:pt>
                <c:pt idx="58">
                  <c:v>-0.63605106701023117</c:v>
                </c:pt>
                <c:pt idx="59">
                  <c:v>1.1919943972995968</c:v>
                </c:pt>
                <c:pt idx="60">
                  <c:v>-1.3179293644153407</c:v>
                </c:pt>
                <c:pt idx="61">
                  <c:v>3.2095254184923547</c:v>
                </c:pt>
                <c:pt idx="62">
                  <c:v>1.8254589363114972</c:v>
                </c:pt>
                <c:pt idx="63">
                  <c:v>1.1579731215696547</c:v>
                </c:pt>
                <c:pt idx="64">
                  <c:v>1.6767929750528896</c:v>
                </c:pt>
                <c:pt idx="65">
                  <c:v>0.47078260004986811</c:v>
                </c:pt>
                <c:pt idx="66">
                  <c:v>-1.7417909105979992</c:v>
                </c:pt>
                <c:pt idx="67">
                  <c:v>-2.2288557935669577</c:v>
                </c:pt>
                <c:pt idx="68">
                  <c:v>-2.1366789274588465</c:v>
                </c:pt>
                <c:pt idx="69">
                  <c:v>0.22628590347363375</c:v>
                </c:pt>
                <c:pt idx="70">
                  <c:v>-1.9244236108741271</c:v>
                </c:pt>
                <c:pt idx="71">
                  <c:v>-0.51479625800766049</c:v>
                </c:pt>
                <c:pt idx="72">
                  <c:v>-0.32910637065850229</c:v>
                </c:pt>
                <c:pt idx="73">
                  <c:v>1.6958791828908109</c:v>
                </c:pt>
                <c:pt idx="74">
                  <c:v>-3.9673244865221259E-2</c:v>
                </c:pt>
                <c:pt idx="75">
                  <c:v>0.93042699289644304</c:v>
                </c:pt>
                <c:pt idx="76">
                  <c:v>-0.19529949672404184</c:v>
                </c:pt>
                <c:pt idx="77">
                  <c:v>0.19637188383958143</c:v>
                </c:pt>
                <c:pt idx="78">
                  <c:v>0.94343859146045739</c:v>
                </c:pt>
                <c:pt idx="79">
                  <c:v>-0.95287126717473425</c:v>
                </c:pt>
                <c:pt idx="80">
                  <c:v>1.4106530288721029</c:v>
                </c:pt>
                <c:pt idx="81">
                  <c:v>-0.13646262859635913</c:v>
                </c:pt>
                <c:pt idx="82">
                  <c:v>-1.332947208367306</c:v>
                </c:pt>
                <c:pt idx="83">
                  <c:v>1.772901712222853</c:v>
                </c:pt>
                <c:pt idx="84">
                  <c:v>-1.7961576976394391</c:v>
                </c:pt>
                <c:pt idx="85">
                  <c:v>0.32724923033473419</c:v>
                </c:pt>
                <c:pt idx="86">
                  <c:v>2.4734621070442744</c:v>
                </c:pt>
                <c:pt idx="87">
                  <c:v>-0.3688166977097444</c:v>
                </c:pt>
                <c:pt idx="88">
                  <c:v>-0.81744023880458738</c:v>
                </c:pt>
                <c:pt idx="89">
                  <c:v>5.0378296959463587</c:v>
                </c:pt>
                <c:pt idx="90">
                  <c:v>8.6019391873048949</c:v>
                </c:pt>
                <c:pt idx="91">
                  <c:v>0.33702063393474896</c:v>
                </c:pt>
                <c:pt idx="92">
                  <c:v>4.4659706801236094</c:v>
                </c:pt>
                <c:pt idx="93">
                  <c:v>-0.39767508193886209</c:v>
                </c:pt>
                <c:pt idx="94">
                  <c:v>1.8195912374339562</c:v>
                </c:pt>
              </c:numCache>
            </c:numRef>
          </c:xVal>
          <c:yVal>
            <c:numRef>
              <c:f>PCA_HID2!$B$12:$B$106</c:f>
              <c:numCache>
                <c:formatCode>General</c:formatCode>
                <c:ptCount val="95"/>
                <c:pt idx="0">
                  <c:v>-7.7550679080772178E-2</c:v>
                </c:pt>
                <c:pt idx="1">
                  <c:v>0.19117565966189745</c:v>
                </c:pt>
                <c:pt idx="2">
                  <c:v>0.1251755868934257</c:v>
                </c:pt>
                <c:pt idx="3">
                  <c:v>-7.5620755830779499E-2</c:v>
                </c:pt>
                <c:pt idx="4">
                  <c:v>0.17927067148997877</c:v>
                </c:pt>
                <c:pt idx="5">
                  <c:v>0.56575987475329148</c:v>
                </c:pt>
                <c:pt idx="6">
                  <c:v>-1.1898591678152586</c:v>
                </c:pt>
                <c:pt idx="7">
                  <c:v>-1.2806140327397535</c:v>
                </c:pt>
                <c:pt idx="8">
                  <c:v>-1.1602694206662119</c:v>
                </c:pt>
                <c:pt idx="9">
                  <c:v>0.55564602387558615</c:v>
                </c:pt>
                <c:pt idx="10">
                  <c:v>0.77399903950099724</c:v>
                </c:pt>
                <c:pt idx="11">
                  <c:v>6.2328252277687998E-2</c:v>
                </c:pt>
                <c:pt idx="12">
                  <c:v>0.64137906651887489</c:v>
                </c:pt>
                <c:pt idx="13">
                  <c:v>-0.31053497899371668</c:v>
                </c:pt>
                <c:pt idx="14">
                  <c:v>-0.22094660312479592</c:v>
                </c:pt>
                <c:pt idx="15">
                  <c:v>-0.70369699824895293</c:v>
                </c:pt>
                <c:pt idx="16">
                  <c:v>-0.7327373565217109</c:v>
                </c:pt>
                <c:pt idx="17">
                  <c:v>-1.7870977028988975</c:v>
                </c:pt>
                <c:pt idx="18">
                  <c:v>-0.21210031175247138</c:v>
                </c:pt>
                <c:pt idx="19">
                  <c:v>-7.0257839341558062E-2</c:v>
                </c:pt>
                <c:pt idx="20">
                  <c:v>-0.37566057457117602</c:v>
                </c:pt>
                <c:pt idx="21">
                  <c:v>-0.62202261217942478</c:v>
                </c:pt>
                <c:pt idx="22">
                  <c:v>-1.231227095704239</c:v>
                </c:pt>
                <c:pt idx="23">
                  <c:v>-1.2620727891316381</c:v>
                </c:pt>
                <c:pt idx="24">
                  <c:v>-0.28509006153539757</c:v>
                </c:pt>
                <c:pt idx="25">
                  <c:v>-0.63444911702555795</c:v>
                </c:pt>
                <c:pt idx="26">
                  <c:v>-0.78703345547884518</c:v>
                </c:pt>
                <c:pt idx="27">
                  <c:v>-0.45348520169233081</c:v>
                </c:pt>
                <c:pt idx="28">
                  <c:v>-0.24327484711321409</c:v>
                </c:pt>
                <c:pt idx="29">
                  <c:v>0.66610167078675397</c:v>
                </c:pt>
                <c:pt idx="30">
                  <c:v>0.2446743906434406</c:v>
                </c:pt>
                <c:pt idx="31">
                  <c:v>0.54192459276391725</c:v>
                </c:pt>
                <c:pt idx="32">
                  <c:v>0.5354161123085821</c:v>
                </c:pt>
                <c:pt idx="33">
                  <c:v>-1.8905561081159725</c:v>
                </c:pt>
                <c:pt idx="34">
                  <c:v>-1.8463583805826</c:v>
                </c:pt>
                <c:pt idx="35">
                  <c:v>0.68593219593716348</c:v>
                </c:pt>
                <c:pt idx="36">
                  <c:v>0.40537994850143289</c:v>
                </c:pt>
                <c:pt idx="37">
                  <c:v>1.2005665563161907</c:v>
                </c:pt>
                <c:pt idx="38">
                  <c:v>0.96459726808179203</c:v>
                </c:pt>
                <c:pt idx="39">
                  <c:v>0.35745327711896802</c:v>
                </c:pt>
                <c:pt idx="40">
                  <c:v>0.2418263765535198</c:v>
                </c:pt>
                <c:pt idx="41">
                  <c:v>0.44213501250012405</c:v>
                </c:pt>
                <c:pt idx="42">
                  <c:v>-0.47604619089909822</c:v>
                </c:pt>
                <c:pt idx="43">
                  <c:v>0.4876509240630692</c:v>
                </c:pt>
                <c:pt idx="44">
                  <c:v>0.50211927637429077</c:v>
                </c:pt>
                <c:pt idx="45">
                  <c:v>-0.2206417962212025</c:v>
                </c:pt>
                <c:pt idx="46">
                  <c:v>-0.42588761589997326</c:v>
                </c:pt>
                <c:pt idx="47">
                  <c:v>-0.57169708425690013</c:v>
                </c:pt>
                <c:pt idx="48">
                  <c:v>-0.32919756392693189</c:v>
                </c:pt>
                <c:pt idx="49">
                  <c:v>-0.17594581962324612</c:v>
                </c:pt>
                <c:pt idx="50">
                  <c:v>-0.24523975535200884</c:v>
                </c:pt>
                <c:pt idx="51">
                  <c:v>-0.31995338222555264</c:v>
                </c:pt>
                <c:pt idx="52">
                  <c:v>-0.18988324133027878</c:v>
                </c:pt>
                <c:pt idx="53">
                  <c:v>-0.49280552582728027</c:v>
                </c:pt>
                <c:pt idx="54">
                  <c:v>-0.376112956552212</c:v>
                </c:pt>
                <c:pt idx="55">
                  <c:v>-0.43055323757744052</c:v>
                </c:pt>
                <c:pt idx="56">
                  <c:v>-0.67789246910864065</c:v>
                </c:pt>
                <c:pt idx="57">
                  <c:v>0.10528618178318956</c:v>
                </c:pt>
                <c:pt idx="58">
                  <c:v>0.1575632053391503</c:v>
                </c:pt>
                <c:pt idx="59">
                  <c:v>-0.35328858504578275</c:v>
                </c:pt>
                <c:pt idx="60">
                  <c:v>-0.68350441953807051</c:v>
                </c:pt>
                <c:pt idx="61">
                  <c:v>-1.3467755423106837</c:v>
                </c:pt>
                <c:pt idx="62">
                  <c:v>0.75756499680564748</c:v>
                </c:pt>
                <c:pt idx="63">
                  <c:v>0.76582720125376624</c:v>
                </c:pt>
                <c:pt idx="64">
                  <c:v>1.0016705891544124</c:v>
                </c:pt>
                <c:pt idx="65">
                  <c:v>0.86500094189916643</c:v>
                </c:pt>
                <c:pt idx="66">
                  <c:v>-0.361846395545383</c:v>
                </c:pt>
                <c:pt idx="67">
                  <c:v>1.3783037372207372E-2</c:v>
                </c:pt>
                <c:pt idx="68">
                  <c:v>0.10425171869049518</c:v>
                </c:pt>
                <c:pt idx="69">
                  <c:v>6.0714580824318631E-2</c:v>
                </c:pt>
                <c:pt idx="70">
                  <c:v>0.47088307497047432</c:v>
                </c:pt>
                <c:pt idx="71">
                  <c:v>-1.0473377658084368</c:v>
                </c:pt>
                <c:pt idx="72">
                  <c:v>-0.70974769368730251</c:v>
                </c:pt>
                <c:pt idx="73">
                  <c:v>-0.47759451477569453</c:v>
                </c:pt>
                <c:pt idx="74">
                  <c:v>-0.58759394502587015</c:v>
                </c:pt>
                <c:pt idx="75">
                  <c:v>-0.88505119057372361</c:v>
                </c:pt>
                <c:pt idx="76">
                  <c:v>-0.70439439623454692</c:v>
                </c:pt>
                <c:pt idx="77">
                  <c:v>-0.62635384489958434</c:v>
                </c:pt>
                <c:pt idx="78">
                  <c:v>-0.89541906896416046</c:v>
                </c:pt>
                <c:pt idx="79">
                  <c:v>0.8428482418351505</c:v>
                </c:pt>
                <c:pt idx="80">
                  <c:v>1.9997854224803717</c:v>
                </c:pt>
                <c:pt idx="81">
                  <c:v>1.6794704669188187</c:v>
                </c:pt>
                <c:pt idx="82">
                  <c:v>0.50590805439421394</c:v>
                </c:pt>
                <c:pt idx="83">
                  <c:v>-0.89494144810632825</c:v>
                </c:pt>
                <c:pt idx="84">
                  <c:v>0.14730066593443333</c:v>
                </c:pt>
                <c:pt idx="85">
                  <c:v>0.40656458895353231</c:v>
                </c:pt>
                <c:pt idx="86">
                  <c:v>-1.432860575734916</c:v>
                </c:pt>
                <c:pt idx="87">
                  <c:v>-0.63060720660887737</c:v>
                </c:pt>
                <c:pt idx="88">
                  <c:v>-0.4803453720783179</c:v>
                </c:pt>
                <c:pt idx="89">
                  <c:v>0.21214024479886648</c:v>
                </c:pt>
                <c:pt idx="90">
                  <c:v>-0.83732335489098186</c:v>
                </c:pt>
                <c:pt idx="91">
                  <c:v>0.71633300107753006</c:v>
                </c:pt>
                <c:pt idx="92">
                  <c:v>14.062862163136179</c:v>
                </c:pt>
                <c:pt idx="93">
                  <c:v>0.73409824255522482</c:v>
                </c:pt>
                <c:pt idx="94">
                  <c:v>-0.64101034832340698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D52A-4FE8-BAAC-D4584ED25932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3.2452097628778498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1.9798237091225908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C-D52A-4FE8-BAAC-D4584ED25932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2.4064975704766449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6.5521254202097801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D-D52A-4FE8-BAAC-D4584ED25932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6.8815513498439156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-7.3382078393359237E-2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E-D52A-4FE8-BAAC-D4584ED25932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4.3511645505942198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-2.6010854331595139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F-D52A-4FE8-BAAC-D4584ED25932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5.6177234642915446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-3.7274530726302322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0-D52A-4FE8-BAAC-D4584ED25932}"/>
            </c:ext>
          </c:extLst>
        </c:ser>
        <c:ser>
          <c:idx val="7"/>
          <c:order val="7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6.0878691132684741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-3.8704804598910503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1-D52A-4FE8-BAAC-D4584ED25932}"/>
            </c:ext>
          </c:extLst>
        </c:ser>
        <c:ser>
          <c:idx val="8"/>
          <c:order val="8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6.4569540106577374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-3.2616450166025253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2-D52A-4FE8-BAAC-D4584ED25932}"/>
            </c:ext>
          </c:extLst>
        </c:ser>
        <c:ser>
          <c:idx val="9"/>
          <c:order val="9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6.6122894823583032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0.10545411307778349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3-D52A-4FE8-BAAC-D4584ED25932}"/>
            </c:ext>
          </c:extLst>
        </c:ser>
        <c:ser>
          <c:idx val="10"/>
          <c:order val="10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5.9935171864207097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4.2160868386290558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4-D52A-4FE8-BAAC-D4584ED25932}"/>
            </c:ext>
          </c:extLst>
        </c:ser>
        <c:ser>
          <c:idx val="11"/>
          <c:order val="11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1.6003145583392242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9.1315500563719887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5-D52A-4FE8-BAAC-D4584ED25932}"/>
            </c:ext>
          </c:extLst>
        </c:ser>
        <c:ser>
          <c:idx val="12"/>
          <c:order val="12"/>
          <c:tx>
            <c:v/>
          </c:tx>
          <c:spPr>
            <a:ln w="635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1.6003145583392242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9.1315500563719887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76-D52A-4FE8-BAAC-D4584ED2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275840"/>
        <c:axId val="1044276560"/>
      </c:scatterChart>
      <c:valAx>
        <c:axId val="104427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F1 (43,60 %)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44276560"/>
        <c:crosses val="autoZero"/>
        <c:crossBetween val="midCat"/>
      </c:valAx>
      <c:valAx>
        <c:axId val="1044276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F2 (24,06 %)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NO"/>
          </a:p>
        </c:txPr>
        <c:crossAx val="10442758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PFDoA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0.18588851866235356</c:v>
                </c:pt>
              </c:numLit>
            </c:plus>
            <c:minus>
              <c:numLit>
                <c:formatCode>General</c:formatCode>
                <c:ptCount val="1"/>
                <c:pt idx="0">
                  <c:v>0.18588851866235359</c:v>
                </c:pt>
              </c:numLit>
            </c:minus>
          </c:errBars>
          <c:cat>
            <c:strRef>
              <c:f>'PFDoAmotTOC p&lt;0.05'!$B$67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'PFDoAmotTOC p&lt;0.05'!$C$67</c:f>
              <c:numCache>
                <c:formatCode>0.000</c:formatCode>
                <c:ptCount val="1"/>
                <c:pt idx="0">
                  <c:v>0.4302064188530903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0-48D1-A6C5-0A9A1EF7D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54582944"/>
        <c:axId val="854583272"/>
      </c:barChart>
      <c:catAx>
        <c:axId val="85458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583272"/>
        <c:crosses val="autoZero"/>
        <c:auto val="1"/>
        <c:lblAlgn val="ctr"/>
        <c:lblOffset val="100"/>
        <c:noMultiLvlLbl val="0"/>
      </c:catAx>
      <c:valAx>
        <c:axId val="854583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58294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PFDoA by TOC% (R²=0,185)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'PFDoAmotTOC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'PFDoAmotTOC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0.292695703217702</c:v>
                </c:pt>
                <c:pt idx="93">
                  <c:v>0</c:v>
                </c:pt>
                <c:pt idx="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2-4A53-97C3-0AF793CFF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D2-4A53-97C3-0AF793CFF673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-1.8274044584419297E-2</c:v>
              </c:pt>
              <c:pt idx="1">
                <c:v>6.349639255642936E-2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7D2-4A53-97C3-0AF793CFF673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'PFDoAmotTOC p&lt;0.05'!xdata1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'PFDoAmotTOC p&lt;0.05'!ydata1</c:f>
              <c:numCache>
                <c:formatCode>General</c:formatCode>
                <c:ptCount val="70"/>
                <c:pt idx="0">
                  <c:v>-2.9043302312731025E-2</c:v>
                </c:pt>
                <c:pt idx="1">
                  <c:v>-2.7422850644948552E-2</c:v>
                </c:pt>
                <c:pt idx="2">
                  <c:v>-2.5809736592495795E-2</c:v>
                </c:pt>
                <c:pt idx="3">
                  <c:v>-2.4204953474277091E-2</c:v>
                </c:pt>
                <c:pt idx="4">
                  <c:v>-2.2609657123118833E-2</c:v>
                </c:pt>
                <c:pt idx="5">
                  <c:v>-2.1025193215633817E-2</c:v>
                </c:pt>
                <c:pt idx="6">
                  <c:v>-1.9453127598810162E-2</c:v>
                </c:pt>
                <c:pt idx="7">
                  <c:v>-1.7895278634164291E-2</c:v>
                </c:pt>
                <c:pt idx="8">
                  <c:v>-1.6353749514526825E-2</c:v>
                </c:pt>
                <c:pt idx="9">
                  <c:v>-1.4830956891806633E-2</c:v>
                </c:pt>
                <c:pt idx="10">
                  <c:v>-1.3329649885557775E-2</c:v>
                </c:pt>
                <c:pt idx="11">
                  <c:v>-1.1852910679774505E-2</c:v>
                </c:pt>
                <c:pt idx="12">
                  <c:v>-1.0404124884205657E-2</c:v>
                </c:pt>
                <c:pt idx="13">
                  <c:v>-8.9869077090228809E-3</c:v>
                </c:pt>
                <c:pt idx="14">
                  <c:v>-7.6049727043330717E-3</c:v>
                </c:pt>
                <c:pt idx="15">
                  <c:v>-6.2619359033329403E-3</c:v>
                </c:pt>
                <c:pt idx="16">
                  <c:v>-4.9610616949209551E-3</c:v>
                </c:pt>
                <c:pt idx="17">
                  <c:v>-3.7049768389717484E-3</c:v>
                </c:pt>
                <c:pt idx="18">
                  <c:v>-2.4953998320631568E-3</c:v>
                </c:pt>
                <c:pt idx="19">
                  <c:v>-1.3329437722638627E-3</c:v>
                </c:pt>
                <c:pt idx="20">
                  <c:v>-2.170421235450767E-4</c:v>
                </c:pt>
                <c:pt idx="21">
                  <c:v>8.5398261404974387E-4</c:v>
                </c:pt>
                <c:pt idx="22">
                  <c:v>1.8827258605622985E-3</c:v>
                </c:pt>
                <c:pt idx="23">
                  <c:v>2.8724321247211504E-3</c:v>
                </c:pt>
                <c:pt idx="24">
                  <c:v>3.8267086071117349E-3</c:v>
                </c:pt>
                <c:pt idx="25">
                  <c:v>4.749269148964925E-3</c:v>
                </c:pt>
                <c:pt idx="26">
                  <c:v>5.643735814184845E-3</c:v>
                </c:pt>
                <c:pt idx="27">
                  <c:v>6.5135051256445765E-3</c:v>
                </c:pt>
                <c:pt idx="28">
                  <c:v>7.3616721833536305E-3</c:v>
                </c:pt>
                <c:pt idx="29">
                  <c:v>8.1909995381880037E-3</c:v>
                </c:pt>
                <c:pt idx="30">
                  <c:v>9.0039168281546844E-3</c:v>
                </c:pt>
                <c:pt idx="31">
                  <c:v>9.8025392414372303E-3</c:v>
                </c:pt>
                <c:pt idx="32">
                  <c:v>1.0588695891358555E-2</c:v>
                </c:pt>
                <c:pt idx="33">
                  <c:v>1.1363962069003353E-2</c:v>
                </c:pt>
                <c:pt idx="34">
                  <c:v>1.2129691634189775E-2</c:v>
                </c:pt>
                <c:pt idx="35">
                  <c:v>1.288704744683139E-2</c:v>
                </c:pt>
                <c:pt idx="36">
                  <c:v>1.3637028825798893E-2</c:v>
                </c:pt>
                <c:pt idx="37">
                  <c:v>1.4380495692359562E-2</c:v>
                </c:pt>
                <c:pt idx="38">
                  <c:v>1.5118189440043743E-2</c:v>
                </c:pt>
                <c:pt idx="39">
                  <c:v>1.5850750773226729E-2</c:v>
                </c:pt>
                <c:pt idx="40">
                  <c:v>1.6578734844155465E-2</c:v>
                </c:pt>
                <c:pt idx="41">
                  <c:v>1.7302624040026825E-2</c:v>
                </c:pt>
                <c:pt idx="42">
                  <c:v>1.8022838758129222E-2</c:v>
                </c:pt>
                <c:pt idx="43">
                  <c:v>1.8739746476315305E-2</c:v>
                </c:pt>
                <c:pt idx="44">
                  <c:v>1.9453669388868659E-2</c:v>
                </c:pt>
                <c:pt idx="45">
                  <c:v>2.0164890840076815E-2</c:v>
                </c:pt>
                <c:pt idx="46">
                  <c:v>2.0873660752550219E-2</c:v>
                </c:pt>
                <c:pt idx="47">
                  <c:v>2.1580200215861465E-2</c:v>
                </c:pt>
                <c:pt idx="48">
                  <c:v>2.2284705373801651E-2</c:v>
                </c:pt>
                <c:pt idx="49">
                  <c:v>2.2987350725335653E-2</c:v>
                </c:pt>
                <c:pt idx="50">
                  <c:v>2.3688291934820624E-2</c:v>
                </c:pt>
                <c:pt idx="51">
                  <c:v>2.4387668230775626E-2</c:v>
                </c:pt>
                <c:pt idx="52">
                  <c:v>2.5085604458988428E-2</c:v>
                </c:pt>
                <c:pt idx="53">
                  <c:v>2.5782212844580748E-2</c:v>
                </c:pt>
                <c:pt idx="54">
                  <c:v>2.6477594508438784E-2</c:v>
                </c:pt>
                <c:pt idx="55">
                  <c:v>2.7171840775815598E-2</c:v>
                </c:pt>
                <c:pt idx="56">
                  <c:v>2.786503430864317E-2</c:v>
                </c:pt>
                <c:pt idx="57">
                  <c:v>2.855725008791718E-2</c:v>
                </c:pt>
                <c:pt idx="58">
                  <c:v>2.9248556268241792E-2</c:v>
                </c:pt>
                <c:pt idx="59">
                  <c:v>2.9939014923082312E-2</c:v>
                </c:pt>
                <c:pt idx="60">
                  <c:v>3.0628682696339716E-2</c:v>
                </c:pt>
                <c:pt idx="61">
                  <c:v>3.1317611373423274E-2</c:v>
                </c:pt>
                <c:pt idx="62">
                  <c:v>3.2005848382968355E-2</c:v>
                </c:pt>
                <c:pt idx="63">
                  <c:v>3.2693437238653401E-2</c:v>
                </c:pt>
                <c:pt idx="64">
                  <c:v>3.3380417929154034E-2</c:v>
                </c:pt>
                <c:pt idx="65">
                  <c:v>3.4066827263085464E-2</c:v>
                </c:pt>
                <c:pt idx="66">
                  <c:v>3.4752699174787099E-2</c:v>
                </c:pt>
                <c:pt idx="67">
                  <c:v>3.5438064995963206E-2</c:v>
                </c:pt>
                <c:pt idx="68">
                  <c:v>3.6122953697484431E-2</c:v>
                </c:pt>
                <c:pt idx="69">
                  <c:v>3.6807392105054557E-2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D2-4A53-97C3-0AF793CFF673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'PFDoAmotTOC p&lt;0.05'!xdata2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'PFDoAmotTOC p&lt;0.05'!ydata2</c:f>
              <c:numCache>
                <c:formatCode>General</c:formatCode>
                <c:ptCount val="70"/>
                <c:pt idx="0">
                  <c:v>-7.504786856107639E-3</c:v>
                </c:pt>
                <c:pt idx="1">
                  <c:v>-6.7550809250398799E-3</c:v>
                </c:pt>
                <c:pt idx="2">
                  <c:v>-5.9980373786424086E-3</c:v>
                </c:pt>
                <c:pt idx="3">
                  <c:v>-5.2326628980108782E-3</c:v>
                </c:pt>
                <c:pt idx="4">
                  <c:v>-4.4578016503189072E-3</c:v>
                </c:pt>
                <c:pt idx="5">
                  <c:v>-3.6721079589536916E-3</c:v>
                </c:pt>
                <c:pt idx="6">
                  <c:v>-2.8740159769271145E-3</c:v>
                </c:pt>
                <c:pt idx="7">
                  <c:v>-2.0617073427227541E-3</c:v>
                </c:pt>
                <c:pt idx="8">
                  <c:v>-1.2330788635099904E-3</c:v>
                </c:pt>
                <c:pt idx="9">
                  <c:v>-3.8571388737995531E-4</c:v>
                </c:pt>
                <c:pt idx="10">
                  <c:v>4.8313670522141892E-4</c:v>
                </c:pt>
                <c:pt idx="11">
                  <c:v>1.3765550982883824E-3</c:v>
                </c:pt>
                <c:pt idx="12">
                  <c:v>2.2979269015697612E-3</c:v>
                </c:pt>
                <c:pt idx="13">
                  <c:v>3.2508673252372175E-3</c:v>
                </c:pt>
                <c:pt idx="14">
                  <c:v>4.2390899193976385E-3</c:v>
                </c:pt>
                <c:pt idx="15">
                  <c:v>5.2662107172477381E-3</c:v>
                </c:pt>
                <c:pt idx="16">
                  <c:v>6.3354941076859805E-3</c:v>
                </c:pt>
                <c:pt idx="17">
                  <c:v>7.4495668505870048E-3</c:v>
                </c:pt>
                <c:pt idx="18">
                  <c:v>8.6101474425286442E-3</c:v>
                </c:pt>
                <c:pt idx="19">
                  <c:v>9.817848981579589E-3</c:v>
                </c:pt>
                <c:pt idx="20">
                  <c:v>1.1072104931711034E-2</c:v>
                </c:pt>
                <c:pt idx="21">
                  <c:v>1.2371237792966443E-2</c:v>
                </c:pt>
                <c:pt idx="22">
                  <c:v>1.3712652145304113E-2</c:v>
                </c:pt>
                <c:pt idx="23">
                  <c:v>1.5093103479995491E-2</c:v>
                </c:pt>
                <c:pt idx="24">
                  <c:v>1.650898459645514E-2</c:v>
                </c:pt>
                <c:pt idx="25">
                  <c:v>1.795658165345218E-2</c:v>
                </c:pt>
                <c:pt idx="26">
                  <c:v>1.9432272587082484E-2</c:v>
                </c:pt>
                <c:pt idx="27">
                  <c:v>2.0932660874472982E-2</c:v>
                </c:pt>
                <c:pt idx="28">
                  <c:v>2.2454651415614174E-2</c:v>
                </c:pt>
                <c:pt idx="29">
                  <c:v>2.3995481659630023E-2</c:v>
                </c:pt>
                <c:pt idx="30">
                  <c:v>2.5552721968513575E-2</c:v>
                </c:pt>
                <c:pt idx="31">
                  <c:v>2.712425715408126E-2</c:v>
                </c:pt>
                <c:pt idx="32">
                  <c:v>2.8708258103010167E-2</c:v>
                </c:pt>
                <c:pt idx="33">
                  <c:v>3.0303149524215599E-2</c:v>
                </c:pt>
                <c:pt idx="34">
                  <c:v>3.1907577557879409E-2</c:v>
                </c:pt>
                <c:pt idx="35">
                  <c:v>3.3520379344088025E-2</c:v>
                </c:pt>
                <c:pt idx="36">
                  <c:v>3.5140555563970735E-2</c:v>
                </c:pt>
                <c:pt idx="37">
                  <c:v>3.6767246296260311E-2</c:v>
                </c:pt>
                <c:pt idx="38">
                  <c:v>3.8399710147426366E-2</c:v>
                </c:pt>
                <c:pt idx="39">
                  <c:v>4.003730641309361E-2</c:v>
                </c:pt>
                <c:pt idx="40">
                  <c:v>4.1679479941015105E-2</c:v>
                </c:pt>
                <c:pt idx="41">
                  <c:v>4.3325748343993976E-2</c:v>
                </c:pt>
                <c:pt idx="42">
                  <c:v>4.4975691224741807E-2</c:v>
                </c:pt>
                <c:pt idx="43">
                  <c:v>4.6628941105405941E-2</c:v>
                </c:pt>
                <c:pt idx="44">
                  <c:v>4.8285175791702835E-2</c:v>
                </c:pt>
                <c:pt idx="45">
                  <c:v>4.9944111939344907E-2</c:v>
                </c:pt>
                <c:pt idx="46">
                  <c:v>5.1605499625721737E-2</c:v>
                </c:pt>
                <c:pt idx="47">
                  <c:v>5.326911776126074E-2</c:v>
                </c:pt>
                <c:pt idx="48">
                  <c:v>5.4934770202170781E-2</c:v>
                </c:pt>
                <c:pt idx="49">
                  <c:v>5.6602282449486993E-2</c:v>
                </c:pt>
                <c:pt idx="50">
                  <c:v>5.8271498838852256E-2</c:v>
                </c:pt>
                <c:pt idx="51">
                  <c:v>5.9942280141747489E-2</c:v>
                </c:pt>
                <c:pt idx="52">
                  <c:v>6.1614501512384914E-2</c:v>
                </c:pt>
                <c:pt idx="53">
                  <c:v>6.3288050725642822E-2</c:v>
                </c:pt>
                <c:pt idx="54">
                  <c:v>6.496282666063502E-2</c:v>
                </c:pt>
                <c:pt idx="55">
                  <c:v>6.6638737992108441E-2</c:v>
                </c:pt>
                <c:pt idx="56">
                  <c:v>6.8315702058131117E-2</c:v>
                </c:pt>
                <c:pt idx="57">
                  <c:v>6.9993643877707332E-2</c:v>
                </c:pt>
                <c:pt idx="58">
                  <c:v>7.1672495296232958E-2</c:v>
                </c:pt>
                <c:pt idx="59">
                  <c:v>7.3352194240242669E-2</c:v>
                </c:pt>
                <c:pt idx="60">
                  <c:v>7.5032684065835492E-2</c:v>
                </c:pt>
                <c:pt idx="61">
                  <c:v>7.6713912987602162E-2</c:v>
                </c:pt>
                <c:pt idx="62">
                  <c:v>7.8395833576907312E-2</c:v>
                </c:pt>
                <c:pt idx="63">
                  <c:v>8.0078402320072489E-2</c:v>
                </c:pt>
                <c:pt idx="64">
                  <c:v>8.1761579228422088E-2</c:v>
                </c:pt>
                <c:pt idx="65">
                  <c:v>8.3445327493340896E-2</c:v>
                </c:pt>
                <c:pt idx="66">
                  <c:v>8.5129613180489491E-2</c:v>
                </c:pt>
                <c:pt idx="67">
                  <c:v>8.6814404958163588E-2</c:v>
                </c:pt>
                <c:pt idx="68">
                  <c:v>8.8499673855492594E-2</c:v>
                </c:pt>
                <c:pt idx="69">
                  <c:v>9.0185393046772713E-2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2-4A53-97C3-0AF793CFF673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'PFDoAmotTOC p&lt;0.05'!xdata3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'PFDoAmotTOC p&lt;0.05'!ydata3</c:f>
              <c:numCache>
                <c:formatCode>General</c:formatCode>
                <c:ptCount val="100"/>
                <c:pt idx="0">
                  <c:v>-7.3456741479011628E-2</c:v>
                </c:pt>
                <c:pt idx="1">
                  <c:v>-7.2572223051898171E-2</c:v>
                </c:pt>
                <c:pt idx="2">
                  <c:v>-7.16899554087531E-2</c:v>
                </c:pt>
                <c:pt idx="3">
                  <c:v>-7.0809945460242524E-2</c:v>
                </c:pt>
                <c:pt idx="4">
                  <c:v>-6.9932199866560962E-2</c:v>
                </c:pt>
                <c:pt idx="5">
                  <c:v>-6.9056725033456459E-2</c:v>
                </c:pt>
                <c:pt idx="6">
                  <c:v>-6.818352710838263E-2</c:v>
                </c:pt>
                <c:pt idx="7">
                  <c:v>-6.7312611976782566E-2</c:v>
                </c:pt>
                <c:pt idx="8">
                  <c:v>-6.6443985258509738E-2</c:v>
                </c:pt>
                <c:pt idx="9">
                  <c:v>-6.5577652304391082E-2</c:v>
                </c:pt>
                <c:pt idx="10">
                  <c:v>-6.4713618192936681E-2</c:v>
                </c:pt>
                <c:pt idx="11">
                  <c:v>-6.3851887727201101E-2</c:v>
                </c:pt>
                <c:pt idx="12">
                  <c:v>-6.2992465431800385E-2</c:v>
                </c:pt>
                <c:pt idx="13">
                  <c:v>-6.2135355550089283E-2</c:v>
                </c:pt>
                <c:pt idx="14">
                  <c:v>-6.1280562041502659E-2</c:v>
                </c:pt>
                <c:pt idx="15">
                  <c:v>-6.0428088579064898E-2</c:v>
                </c:pt>
                <c:pt idx="16">
                  <c:v>-5.9577938547070906E-2</c:v>
                </c:pt>
                <c:pt idx="17">
                  <c:v>-5.8730115038942189E-2</c:v>
                </c:pt>
                <c:pt idx="18">
                  <c:v>-5.7884620855261054E-2</c:v>
                </c:pt>
                <c:pt idx="19">
                  <c:v>-5.704145850198588E-2</c:v>
                </c:pt>
                <c:pt idx="20">
                  <c:v>-5.6200630188850055E-2</c:v>
                </c:pt>
                <c:pt idx="21">
                  <c:v>-5.5362137827947029E-2</c:v>
                </c:pt>
                <c:pt idx="22">
                  <c:v>-5.4525983032503562E-2</c:v>
                </c:pt>
                <c:pt idx="23">
                  <c:v>-5.3692167115842876E-2</c:v>
                </c:pt>
                <c:pt idx="24">
                  <c:v>-5.2860691090539508E-2</c:v>
                </c:pt>
                <c:pt idx="25">
                  <c:v>-5.2031555667766918E-2</c:v>
                </c:pt>
                <c:pt idx="26">
                  <c:v>-5.1204761256838885E-2</c:v>
                </c:pt>
                <c:pt idx="27">
                  <c:v>-5.0380307964945484E-2</c:v>
                </c:pt>
                <c:pt idx="28">
                  <c:v>-4.9558195597083896E-2</c:v>
                </c:pt>
                <c:pt idx="29">
                  <c:v>-4.8738423656184242E-2</c:v>
                </c:pt>
                <c:pt idx="30">
                  <c:v>-4.7920991343430225E-2</c:v>
                </c:pt>
                <c:pt idx="31">
                  <c:v>-4.7105897558774083E-2</c:v>
                </c:pt>
                <c:pt idx="32">
                  <c:v>-4.6293140901645172E-2</c:v>
                </c:pt>
                <c:pt idx="33">
                  <c:v>-4.5482719671850927E-2</c:v>
                </c:pt>
                <c:pt idx="34">
                  <c:v>-4.4674631870669085E-2</c:v>
                </c:pt>
                <c:pt idx="35">
                  <c:v>-4.3868875202129301E-2</c:v>
                </c:pt>
                <c:pt idx="36">
                  <c:v>-4.3065447074482441E-2</c:v>
                </c:pt>
                <c:pt idx="37">
                  <c:v>-4.2264344601855242E-2</c:v>
                </c:pt>
                <c:pt idx="38">
                  <c:v>-4.146556460608801E-2</c:v>
                </c:pt>
                <c:pt idx="39">
                  <c:v>-4.0669103618752381E-2</c:v>
                </c:pt>
                <c:pt idx="40">
                  <c:v>-3.9874957883346579E-2</c:v>
                </c:pt>
                <c:pt idx="41">
                  <c:v>-3.9083123357664534E-2</c:v>
                </c:pt>
                <c:pt idx="42">
                  <c:v>-3.829359571633574E-2</c:v>
                </c:pt>
                <c:pt idx="43">
                  <c:v>-3.7506370353531937E-2</c:v>
                </c:pt>
                <c:pt idx="44">
                  <c:v>-3.6721442385836911E-2</c:v>
                </c:pt>
                <c:pt idx="45">
                  <c:v>-3.593880665527513E-2</c:v>
                </c:pt>
                <c:pt idx="46">
                  <c:v>-3.5158457732494958E-2</c:v>
                </c:pt>
                <c:pt idx="47">
                  <c:v>-3.4380389920102061E-2</c:v>
                </c:pt>
                <c:pt idx="48">
                  <c:v>-3.3604597256138201E-2</c:v>
                </c:pt>
                <c:pt idx="49">
                  <c:v>-3.2831073517700544E-2</c:v>
                </c:pt>
                <c:pt idx="50">
                  <c:v>-3.2059812224696692E-2</c:v>
                </c:pt>
                <c:pt idx="51">
                  <c:v>-3.1290806643730046E-2</c:v>
                </c:pt>
                <c:pt idx="52">
                  <c:v>-3.0524049792110458E-2</c:v>
                </c:pt>
                <c:pt idx="53">
                  <c:v>-2.9759534441984654E-2</c:v>
                </c:pt>
                <c:pt idx="54">
                  <c:v>-2.899725312458093E-2</c:v>
                </c:pt>
                <c:pt idx="55">
                  <c:v>-2.8237198134562706E-2</c:v>
                </c:pt>
                <c:pt idx="56">
                  <c:v>-2.747936153448511E-2</c:v>
                </c:pt>
                <c:pt idx="57">
                  <c:v>-2.6723735159348894E-2</c:v>
                </c:pt>
                <c:pt idx="58">
                  <c:v>-2.597031062124603E-2</c:v>
                </c:pt>
                <c:pt idx="59">
                  <c:v>-2.5219079314090953E-2</c:v>
                </c:pt>
                <c:pt idx="60">
                  <c:v>-2.4470032418431847E-2</c:v>
                </c:pt>
                <c:pt idx="61">
                  <c:v>-2.3723160906335937E-2</c:v>
                </c:pt>
                <c:pt idx="62">
                  <c:v>-2.2978455546342952E-2</c:v>
                </c:pt>
                <c:pt idx="63">
                  <c:v>-2.2235906908480818E-2</c:v>
                </c:pt>
                <c:pt idx="64">
                  <c:v>-2.1495505369338065E-2</c:v>
                </c:pt>
                <c:pt idx="65">
                  <c:v>-2.0757241117186583E-2</c:v>
                </c:pt>
                <c:pt idx="66">
                  <c:v>-2.0021104157149403E-2</c:v>
                </c:pt>
                <c:pt idx="67">
                  <c:v>-1.9287084316407618E-2</c:v>
                </c:pt>
                <c:pt idx="68">
                  <c:v>-1.8555171249440651E-2</c:v>
                </c:pt>
                <c:pt idx="69">
                  <c:v>-1.7825354443294486E-2</c:v>
                </c:pt>
                <c:pt idx="70">
                  <c:v>-1.7097623222872095E-2</c:v>
                </c:pt>
                <c:pt idx="71">
                  <c:v>-1.637196675624087E-2</c:v>
                </c:pt>
                <c:pt idx="72">
                  <c:v>-1.5648374059951481E-2</c:v>
                </c:pt>
                <c:pt idx="73">
                  <c:v>-1.4926834004363065E-2</c:v>
                </c:pt>
                <c:pt idx="74">
                  <c:v>-1.4207335318969595E-2</c:v>
                </c:pt>
                <c:pt idx="75">
                  <c:v>-1.3489866597722291E-2</c:v>
                </c:pt>
                <c:pt idx="76">
                  <c:v>-1.2774416304343325E-2</c:v>
                </c:pt>
                <c:pt idx="77">
                  <c:v>-1.2060972777625981E-2</c:v>
                </c:pt>
                <c:pt idx="78">
                  <c:v>-1.1349524236716674E-2</c:v>
                </c:pt>
                <c:pt idx="79">
                  <c:v>-1.0640058786374182E-2</c:v>
                </c:pt>
                <c:pt idx="80">
                  <c:v>-9.9325644222020282E-3</c:v>
                </c:pt>
                <c:pt idx="81">
                  <c:v>-9.2270290358494808E-3</c:v>
                </c:pt>
                <c:pt idx="82">
                  <c:v>-8.5234404201774E-3</c:v>
                </c:pt>
                <c:pt idx="83">
                  <c:v>-7.8217862743847205E-3</c:v>
                </c:pt>
                <c:pt idx="84">
                  <c:v>-7.1220542090921976E-3</c:v>
                </c:pt>
                <c:pt idx="85">
                  <c:v>-6.4242317513794958E-3</c:v>
                </c:pt>
                <c:pt idx="86">
                  <c:v>-5.7283063497722969E-3</c:v>
                </c:pt>
                <c:pt idx="87">
                  <c:v>-5.0342653791762629E-3</c:v>
                </c:pt>
                <c:pt idx="88">
                  <c:v>-4.3420961457545926E-3</c:v>
                </c:pt>
                <c:pt idx="89">
                  <c:v>-3.6517858917462093E-3</c:v>
                </c:pt>
                <c:pt idx="90">
                  <c:v>-2.9633218002220255E-3</c:v>
                </c:pt>
                <c:pt idx="91">
                  <c:v>-2.2766909997763152E-3</c:v>
                </c:pt>
                <c:pt idx="92">
                  <c:v>-1.5918805691509871E-3</c:v>
                </c:pt>
                <c:pt idx="93">
                  <c:v>-9.088775417903372E-4</c:v>
                </c:pt>
                <c:pt idx="94">
                  <c:v>-2.2766891032401093E-4</c:v>
                </c:pt>
                <c:pt idx="95">
                  <c:v>4.5175836902341254E-4</c:v>
                </c:pt>
                <c:pt idx="96">
                  <c:v>1.1294173720986511E-3</c:v>
                </c:pt>
                <c:pt idx="97">
                  <c:v>1.8053212025630205E-3</c:v>
                </c:pt>
                <c:pt idx="98">
                  <c:v>2.4794829877144292E-3</c:v>
                </c:pt>
                <c:pt idx="99">
                  <c:v>3.1519158743896422E-3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2-4A53-97C3-0AF793CFF673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'PFDoAmotTOC p&lt;0.05'!xdata4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'PFDoAmotTOC p&lt;0.05'!ydata4</c:f>
              <c:numCache>
                <c:formatCode>General</c:formatCode>
                <c:ptCount val="100"/>
                <c:pt idx="0">
                  <c:v>3.6908652310172957E-2</c:v>
                </c:pt>
                <c:pt idx="1">
                  <c:v>3.7676061906972931E-2</c:v>
                </c:pt>
                <c:pt idx="2">
                  <c:v>3.8445722287741277E-2</c:v>
                </c:pt>
                <c:pt idx="3">
                  <c:v>3.9217640363144124E-2</c:v>
                </c:pt>
                <c:pt idx="4">
                  <c:v>3.9991822793375972E-2</c:v>
                </c:pt>
                <c:pt idx="5">
                  <c:v>4.0768275984184879E-2</c:v>
                </c:pt>
                <c:pt idx="6">
                  <c:v>4.1547006083024481E-2</c:v>
                </c:pt>
                <c:pt idx="7">
                  <c:v>4.2328018975337826E-2</c:v>
                </c:pt>
                <c:pt idx="8">
                  <c:v>4.3111320280978416E-2</c:v>
                </c:pt>
                <c:pt idx="9">
                  <c:v>4.3896915350773176E-2</c:v>
                </c:pt>
                <c:pt idx="10">
                  <c:v>4.4684809263232192E-2</c:v>
                </c:pt>
                <c:pt idx="11">
                  <c:v>4.5475006821410036E-2</c:v>
                </c:pt>
                <c:pt idx="12">
                  <c:v>4.6267512549922736E-2</c:v>
                </c:pt>
                <c:pt idx="13">
                  <c:v>4.7062330692125051E-2</c:v>
                </c:pt>
                <c:pt idx="14">
                  <c:v>4.7859465207451851E-2</c:v>
                </c:pt>
                <c:pt idx="15">
                  <c:v>4.8658919768927514E-2</c:v>
                </c:pt>
                <c:pt idx="16">
                  <c:v>4.9460697760846932E-2</c:v>
                </c:pt>
                <c:pt idx="17">
                  <c:v>5.0264802276631639E-2</c:v>
                </c:pt>
                <c:pt idx="18">
                  <c:v>5.1071236116863927E-2</c:v>
                </c:pt>
                <c:pt idx="19">
                  <c:v>5.1880001787502163E-2</c:v>
                </c:pt>
                <c:pt idx="20">
                  <c:v>5.2691101498279762E-2</c:v>
                </c:pt>
                <c:pt idx="21">
                  <c:v>5.350453716129016E-2</c:v>
                </c:pt>
                <c:pt idx="22">
                  <c:v>5.4320310389760103E-2</c:v>
                </c:pt>
                <c:pt idx="23">
                  <c:v>5.513842249701284E-2</c:v>
                </c:pt>
                <c:pt idx="24">
                  <c:v>5.5958874495622882E-2</c:v>
                </c:pt>
                <c:pt idx="25">
                  <c:v>5.6781667096763702E-2</c:v>
                </c:pt>
                <c:pt idx="26">
                  <c:v>5.7606800709749093E-2</c:v>
                </c:pt>
                <c:pt idx="27">
                  <c:v>5.8434275441769115E-2</c:v>
                </c:pt>
                <c:pt idx="28">
                  <c:v>5.9264091097820951E-2</c:v>
                </c:pt>
                <c:pt idx="29">
                  <c:v>6.0096247180834707E-2</c:v>
                </c:pt>
                <c:pt idx="30">
                  <c:v>6.09307428919941E-2</c:v>
                </c:pt>
                <c:pt idx="31">
                  <c:v>6.1767577131251382E-2</c:v>
                </c:pt>
                <c:pt idx="32">
                  <c:v>6.2606748498035894E-2</c:v>
                </c:pt>
                <c:pt idx="33">
                  <c:v>6.3448255292155073E-2</c:v>
                </c:pt>
                <c:pt idx="34">
                  <c:v>6.4292095514886641E-2</c:v>
                </c:pt>
                <c:pt idx="35">
                  <c:v>6.5138266870260281E-2</c:v>
                </c:pt>
                <c:pt idx="36">
                  <c:v>6.598676676652683E-2</c:v>
                </c:pt>
                <c:pt idx="37">
                  <c:v>6.6837592317813055E-2</c:v>
                </c:pt>
                <c:pt idx="38">
                  <c:v>6.7690740345959233E-2</c:v>
                </c:pt>
                <c:pt idx="39">
                  <c:v>6.8546207382537042E-2</c:v>
                </c:pt>
                <c:pt idx="40">
                  <c:v>6.940398967104465E-2</c:v>
                </c:pt>
                <c:pt idx="41">
                  <c:v>7.0264083169276029E-2</c:v>
                </c:pt>
                <c:pt idx="42">
                  <c:v>7.1126483551860645E-2</c:v>
                </c:pt>
                <c:pt idx="43">
                  <c:v>7.1991186212970265E-2</c:v>
                </c:pt>
                <c:pt idx="44">
                  <c:v>7.2858186269188663E-2</c:v>
                </c:pt>
                <c:pt idx="45">
                  <c:v>7.3727478562540291E-2</c:v>
                </c:pt>
                <c:pt idx="46">
                  <c:v>7.4599057663673543E-2</c:v>
                </c:pt>
                <c:pt idx="47">
                  <c:v>7.5472917875194057E-2</c:v>
                </c:pt>
                <c:pt idx="48">
                  <c:v>7.6349053235143599E-2</c:v>
                </c:pt>
                <c:pt idx="49">
                  <c:v>7.722745752061938E-2</c:v>
                </c:pt>
                <c:pt idx="50">
                  <c:v>7.8108124251528938E-2</c:v>
                </c:pt>
                <c:pt idx="51">
                  <c:v>7.8991046694475708E-2</c:v>
                </c:pt>
                <c:pt idx="52">
                  <c:v>7.9876217866769544E-2</c:v>
                </c:pt>
                <c:pt idx="53">
                  <c:v>8.0763630540557158E-2</c:v>
                </c:pt>
                <c:pt idx="54">
                  <c:v>8.1653277247066849E-2</c:v>
                </c:pt>
                <c:pt idx="55">
                  <c:v>8.2545150280962043E-2</c:v>
                </c:pt>
                <c:pt idx="56">
                  <c:v>8.3439241704797856E-2</c:v>
                </c:pt>
                <c:pt idx="57">
                  <c:v>8.4335543353575071E-2</c:v>
                </c:pt>
                <c:pt idx="58">
                  <c:v>8.5234046839385624E-2</c:v>
                </c:pt>
                <c:pt idx="59">
                  <c:v>8.6134743556143964E-2</c:v>
                </c:pt>
                <c:pt idx="60">
                  <c:v>8.7037624684398282E-2</c:v>
                </c:pt>
                <c:pt idx="61">
                  <c:v>8.7942681196215788E-2</c:v>
                </c:pt>
                <c:pt idx="62">
                  <c:v>8.884990386013622E-2</c:v>
                </c:pt>
                <c:pt idx="63">
                  <c:v>8.975928324618751E-2</c:v>
                </c:pt>
                <c:pt idx="64">
                  <c:v>9.0670809730958174E-2</c:v>
                </c:pt>
                <c:pt idx="65">
                  <c:v>9.1584473502720115E-2</c:v>
                </c:pt>
                <c:pt idx="66">
                  <c:v>9.2500264566596352E-2</c:v>
                </c:pt>
                <c:pt idx="67">
                  <c:v>9.3418172749767978E-2</c:v>
                </c:pt>
                <c:pt idx="68">
                  <c:v>9.4338187706714455E-2</c:v>
                </c:pt>
                <c:pt idx="69">
                  <c:v>9.5260298924481707E-2</c:v>
                </c:pt>
                <c:pt idx="70">
                  <c:v>9.6184495727972719E-2</c:v>
                </c:pt>
                <c:pt idx="71">
                  <c:v>9.7110767285254918E-2</c:v>
                </c:pt>
                <c:pt idx="72">
                  <c:v>9.8039102612878945E-2</c:v>
                </c:pt>
                <c:pt idx="73">
                  <c:v>9.8969490581203953E-2</c:v>
                </c:pt>
                <c:pt idx="74">
                  <c:v>9.9901919919723914E-2</c:v>
                </c:pt>
                <c:pt idx="75">
                  <c:v>0.10083637922239001</c:v>
                </c:pt>
                <c:pt idx="76">
                  <c:v>0.10177285695292447</c:v>
                </c:pt>
                <c:pt idx="77">
                  <c:v>0.10271134145012055</c:v>
                </c:pt>
                <c:pt idx="78">
                  <c:v>0.10365182093312465</c:v>
                </c:pt>
                <c:pt idx="79">
                  <c:v>0.10459428350669558</c:v>
                </c:pt>
                <c:pt idx="80">
                  <c:v>0.10553871716643685</c:v>
                </c:pt>
                <c:pt idx="81">
                  <c:v>0.10648510980399772</c:v>
                </c:pt>
                <c:pt idx="82">
                  <c:v>0.10743344921223905</c:v>
                </c:pt>
                <c:pt idx="83">
                  <c:v>0.10838372309035979</c:v>
                </c:pt>
                <c:pt idx="84">
                  <c:v>0.10933591904898068</c:v>
                </c:pt>
                <c:pt idx="85">
                  <c:v>0.11029002461518142</c:v>
                </c:pt>
                <c:pt idx="86">
                  <c:v>0.11124602723748764</c:v>
                </c:pt>
                <c:pt idx="87">
                  <c:v>0.11220391429080503</c:v>
                </c:pt>
                <c:pt idx="88">
                  <c:v>0.11316367308129675</c:v>
                </c:pt>
                <c:pt idx="89">
                  <c:v>0.11412529085120179</c:v>
                </c:pt>
                <c:pt idx="90">
                  <c:v>0.11508875478359104</c:v>
                </c:pt>
                <c:pt idx="91">
                  <c:v>0.11605405200705875</c:v>
                </c:pt>
                <c:pt idx="92">
                  <c:v>0.11702116960034684</c:v>
                </c:pt>
                <c:pt idx="93">
                  <c:v>0.11799009459689959</c:v>
                </c:pt>
                <c:pt idx="94">
                  <c:v>0.11896081398934669</c:v>
                </c:pt>
                <c:pt idx="95">
                  <c:v>0.11993331473391269</c:v>
                </c:pt>
                <c:pt idx="96">
                  <c:v>0.12090758375475084</c:v>
                </c:pt>
                <c:pt idx="97">
                  <c:v>0.1218836079481999</c:v>
                </c:pt>
                <c:pt idx="98">
                  <c:v>0.12286137418696193</c:v>
                </c:pt>
                <c:pt idx="99">
                  <c:v>0.1238408693242001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2-4A53-97C3-0AF793CF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90816"/>
        <c:axId val="854585896"/>
      </c:scatterChart>
      <c:valAx>
        <c:axId val="854590816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585896"/>
        <c:crosses val="autoZero"/>
        <c:crossBetween val="midCat"/>
      </c:valAx>
      <c:valAx>
        <c:axId val="854585896"/>
        <c:scaling>
          <c:orientation val="minMax"/>
          <c:max val="0.30000000000000004"/>
          <c:min val="-0.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PFDoA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59081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'PFDoAmotTOC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'PFDoAmotTOC p&lt;0.05'!$H$93:$H$187</c:f>
              <c:numCache>
                <c:formatCode>0.000</c:formatCode>
                <c:ptCount val="95"/>
                <c:pt idx="0">
                  <c:v>-6.8472382999903506E-2</c:v>
                </c:pt>
                <c:pt idx="1">
                  <c:v>-0.35443626341779599</c:v>
                </c:pt>
                <c:pt idx="2">
                  <c:v>-0.13519728843074502</c:v>
                </c:pt>
                <c:pt idx="3">
                  <c:v>-0.13519728843074502</c:v>
                </c:pt>
                <c:pt idx="4">
                  <c:v>2.684891047272734E-2</c:v>
                </c:pt>
                <c:pt idx="5">
                  <c:v>-0.31154168135511218</c:v>
                </c:pt>
                <c:pt idx="6">
                  <c:v>2.684891047272734E-2</c:v>
                </c:pt>
                <c:pt idx="7">
                  <c:v>-9.2302706368061233E-2</c:v>
                </c:pt>
                <c:pt idx="8">
                  <c:v>-4.4642059631745779E-2</c:v>
                </c:pt>
                <c:pt idx="9">
                  <c:v>-0.45452362156405829</c:v>
                </c:pt>
                <c:pt idx="10">
                  <c:v>-0.48312000960584756</c:v>
                </c:pt>
                <c:pt idx="11">
                  <c:v>0.37667805751728256</c:v>
                </c:pt>
                <c:pt idx="12">
                  <c:v>-0.18285793516706048</c:v>
                </c:pt>
                <c:pt idx="13">
                  <c:v>-0.21145432320884974</c:v>
                </c:pt>
                <c:pt idx="14">
                  <c:v>-8.2770577020798139E-2</c:v>
                </c:pt>
                <c:pt idx="15">
                  <c:v>-0.44499149221679524</c:v>
                </c:pt>
                <c:pt idx="16">
                  <c:v>0.32568116550942505</c:v>
                </c:pt>
                <c:pt idx="17">
                  <c:v>-0.27341316396605986</c:v>
                </c:pt>
                <c:pt idx="18">
                  <c:v>0.32815951913971347</c:v>
                </c:pt>
                <c:pt idx="19">
                  <c:v>0.28567005257428824</c:v>
                </c:pt>
                <c:pt idx="20">
                  <c:v>0.41242354256951907</c:v>
                </c:pt>
                <c:pt idx="21">
                  <c:v>0.30952420626581412</c:v>
                </c:pt>
                <c:pt idx="22">
                  <c:v>0.18670271962632926</c:v>
                </c:pt>
                <c:pt idx="23">
                  <c:v>0.15214875074250056</c:v>
                </c:pt>
                <c:pt idx="24">
                  <c:v>0.42047819186795649</c:v>
                </c:pt>
                <c:pt idx="25">
                  <c:v>0.34550799455173226</c:v>
                </c:pt>
                <c:pt idx="26">
                  <c:v>0.317054588450152</c:v>
                </c:pt>
                <c:pt idx="27">
                  <c:v>-1.6045671589956508E-2</c:v>
                </c:pt>
                <c:pt idx="28">
                  <c:v>-0.18285793516706048</c:v>
                </c:pt>
                <c:pt idx="29">
                  <c:v>-0.5641431090575838</c:v>
                </c:pt>
                <c:pt idx="30">
                  <c:v>-0.24481677592427056</c:v>
                </c:pt>
                <c:pt idx="31">
                  <c:v>-0.57844130307847852</c:v>
                </c:pt>
                <c:pt idx="32">
                  <c:v>-0.84057486012821325</c:v>
                </c:pt>
                <c:pt idx="33">
                  <c:v>-0.37350052211232215</c:v>
                </c:pt>
                <c:pt idx="34">
                  <c:v>-0.26388103461879675</c:v>
                </c:pt>
                <c:pt idx="35">
                  <c:v>-0.95496041229537032</c:v>
                </c:pt>
                <c:pt idx="36">
                  <c:v>-0.45928968623768995</c:v>
                </c:pt>
                <c:pt idx="37">
                  <c:v>-1.1741993872824212</c:v>
                </c:pt>
                <c:pt idx="38">
                  <c:v>-0.74525356665558262</c:v>
                </c:pt>
                <c:pt idx="39">
                  <c:v>-0.31154168135511218</c:v>
                </c:pt>
                <c:pt idx="40">
                  <c:v>-0.32583987537600684</c:v>
                </c:pt>
                <c:pt idx="41">
                  <c:v>6.0211363188148154E-2</c:v>
                </c:pt>
                <c:pt idx="42">
                  <c:v>-0.7404875019819509</c:v>
                </c:pt>
                <c:pt idx="43">
                  <c:v>-0.42592723352226902</c:v>
                </c:pt>
                <c:pt idx="44">
                  <c:v>-0.59273949709937312</c:v>
                </c:pt>
                <c:pt idx="45">
                  <c:v>0.15843995611169426</c:v>
                </c:pt>
                <c:pt idx="46">
                  <c:v>0.40870601212408647</c:v>
                </c:pt>
                <c:pt idx="47">
                  <c:v>0.22626105641747107</c:v>
                </c:pt>
                <c:pt idx="48">
                  <c:v>0.37114942249586996</c:v>
                </c:pt>
                <c:pt idx="49">
                  <c:v>3.4951220417901017E-2</c:v>
                </c:pt>
                <c:pt idx="50">
                  <c:v>0.33120980053083759</c:v>
                </c:pt>
                <c:pt idx="51">
                  <c:v>0.39872110663282845</c:v>
                </c:pt>
                <c:pt idx="52">
                  <c:v>0.25566767545377772</c:v>
                </c:pt>
                <c:pt idx="53">
                  <c:v>0.32739694879193243</c:v>
                </c:pt>
                <c:pt idx="54">
                  <c:v>0.28254828021305961</c:v>
                </c:pt>
                <c:pt idx="55">
                  <c:v>0.25290335794307139</c:v>
                </c:pt>
                <c:pt idx="56">
                  <c:v>0.32124872536294768</c:v>
                </c:pt>
                <c:pt idx="57">
                  <c:v>0.13170233329262127</c:v>
                </c:pt>
                <c:pt idx="58">
                  <c:v>-0.30677561668148062</c:v>
                </c:pt>
                <c:pt idx="59">
                  <c:v>0.14218767557461073</c:v>
                </c:pt>
                <c:pt idx="60">
                  <c:v>0.34379221126922493</c:v>
                </c:pt>
                <c:pt idx="61">
                  <c:v>0.17745655415948408</c:v>
                </c:pt>
                <c:pt idx="62">
                  <c:v>-0.35443626341779599</c:v>
                </c:pt>
                <c:pt idx="63">
                  <c:v>-0.39733084548047987</c:v>
                </c:pt>
                <c:pt idx="64">
                  <c:v>-0.49265213895311066</c:v>
                </c:pt>
                <c:pt idx="65">
                  <c:v>-0.64040014383568855</c:v>
                </c:pt>
                <c:pt idx="66">
                  <c:v>0.28421640284883065</c:v>
                </c:pt>
                <c:pt idx="67">
                  <c:v>0.26515214415430449</c:v>
                </c:pt>
                <c:pt idx="68">
                  <c:v>0.18889510937619983</c:v>
                </c:pt>
                <c:pt idx="69">
                  <c:v>-0.10660090038895587</c:v>
                </c:pt>
                <c:pt idx="70">
                  <c:v>-0.15426154712527121</c:v>
                </c:pt>
                <c:pt idx="71">
                  <c:v>0.30518708741280942</c:v>
                </c:pt>
                <c:pt idx="72">
                  <c:v>0.39049964507081408</c:v>
                </c:pt>
                <c:pt idx="73">
                  <c:v>0.11406789400018456</c:v>
                </c:pt>
                <c:pt idx="74">
                  <c:v>0.24179842725350995</c:v>
                </c:pt>
                <c:pt idx="75">
                  <c:v>0.18794189644147352</c:v>
                </c:pt>
                <c:pt idx="76">
                  <c:v>0.26658196355639396</c:v>
                </c:pt>
                <c:pt idx="77">
                  <c:v>0.20271669692973127</c:v>
                </c:pt>
                <c:pt idx="78">
                  <c:v>0.18412904470256827</c:v>
                </c:pt>
                <c:pt idx="79">
                  <c:v>-0.48312000960584756</c:v>
                </c:pt>
                <c:pt idx="80">
                  <c:v>-1.6031452079092601</c:v>
                </c:pt>
                <c:pt idx="81">
                  <c:v>-1.6126773372565228</c:v>
                </c:pt>
                <c:pt idx="82">
                  <c:v>-7.3238447673535045E-2</c:v>
                </c:pt>
                <c:pt idx="83">
                  <c:v>0.2379855755146047</c:v>
                </c:pt>
                <c:pt idx="84">
                  <c:v>0.26658196355639396</c:v>
                </c:pt>
                <c:pt idx="85">
                  <c:v>-3.0343865610851142E-2</c:v>
                </c:pt>
                <c:pt idx="86">
                  <c:v>0.24322824665559942</c:v>
                </c:pt>
                <c:pt idx="87">
                  <c:v>0.33759632719350396</c:v>
                </c:pt>
                <c:pt idx="88">
                  <c:v>0.30614030034753575</c:v>
                </c:pt>
                <c:pt idx="89">
                  <c:v>-0.56890917373121541</c:v>
                </c:pt>
                <c:pt idx="90">
                  <c:v>-0.50218426830037377</c:v>
                </c:pt>
                <c:pt idx="91">
                  <c:v>-0.45452362156405829</c:v>
                </c:pt>
                <c:pt idx="92">
                  <c:v>8.6596778509465615</c:v>
                </c:pt>
                <c:pt idx="93">
                  <c:v>-0.36396839276505905</c:v>
                </c:pt>
                <c:pt idx="94">
                  <c:v>-0.20668825853521819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13-4C26-B35F-A23A9B9E95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-0.35443626341779599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13-4C26-B35F-A23A9B9E9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89832"/>
        <c:axId val="854590488"/>
      </c:scatterChart>
      <c:valAx>
        <c:axId val="854589832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590488"/>
        <c:crosses val="autoZero"/>
        <c:crossBetween val="midCat"/>
      </c:valAx>
      <c:valAx>
        <c:axId val="854590488"/>
        <c:scaling>
          <c:orientation val="minMax"/>
          <c:max val="10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5898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PFDoA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'PFDoAmotTOC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0.292695703217702</c:v>
                </c:pt>
                <c:pt idx="93">
                  <c:v>0</c:v>
                </c:pt>
                <c:pt idx="94">
                  <c:v>0</c:v>
                </c:pt>
              </c:numCache>
            </c:numRef>
          </c:xVal>
          <c:yVal>
            <c:numRef>
              <c:f>'PFDoAmotTOC p&lt;0.05'!$H$93:$H$187</c:f>
              <c:numCache>
                <c:formatCode>0.000</c:formatCode>
                <c:ptCount val="95"/>
                <c:pt idx="0">
                  <c:v>-6.8472382999903506E-2</c:v>
                </c:pt>
                <c:pt idx="1">
                  <c:v>-0.35443626341779599</c:v>
                </c:pt>
                <c:pt idx="2">
                  <c:v>-0.13519728843074502</c:v>
                </c:pt>
                <c:pt idx="3">
                  <c:v>-0.13519728843074502</c:v>
                </c:pt>
                <c:pt idx="4">
                  <c:v>2.684891047272734E-2</c:v>
                </c:pt>
                <c:pt idx="5">
                  <c:v>-0.31154168135511218</c:v>
                </c:pt>
                <c:pt idx="6">
                  <c:v>2.684891047272734E-2</c:v>
                </c:pt>
                <c:pt idx="7">
                  <c:v>-9.2302706368061233E-2</c:v>
                </c:pt>
                <c:pt idx="8">
                  <c:v>-4.4642059631745779E-2</c:v>
                </c:pt>
                <c:pt idx="9">
                  <c:v>-0.45452362156405829</c:v>
                </c:pt>
                <c:pt idx="10">
                  <c:v>-0.48312000960584756</c:v>
                </c:pt>
                <c:pt idx="11">
                  <c:v>0.37667805751728256</c:v>
                </c:pt>
                <c:pt idx="12">
                  <c:v>-0.18285793516706048</c:v>
                </c:pt>
                <c:pt idx="13">
                  <c:v>-0.21145432320884974</c:v>
                </c:pt>
                <c:pt idx="14">
                  <c:v>-8.2770577020798139E-2</c:v>
                </c:pt>
                <c:pt idx="15">
                  <c:v>-0.44499149221679524</c:v>
                </c:pt>
                <c:pt idx="16">
                  <c:v>0.32568116550942505</c:v>
                </c:pt>
                <c:pt idx="17">
                  <c:v>-0.27341316396605986</c:v>
                </c:pt>
                <c:pt idx="18">
                  <c:v>0.32815951913971347</c:v>
                </c:pt>
                <c:pt idx="19">
                  <c:v>0.28567005257428824</c:v>
                </c:pt>
                <c:pt idx="20">
                  <c:v>0.41242354256951907</c:v>
                </c:pt>
                <c:pt idx="21">
                  <c:v>0.30952420626581412</c:v>
                </c:pt>
                <c:pt idx="22">
                  <c:v>0.18670271962632926</c:v>
                </c:pt>
                <c:pt idx="23">
                  <c:v>0.15214875074250056</c:v>
                </c:pt>
                <c:pt idx="24">
                  <c:v>0.42047819186795649</c:v>
                </c:pt>
                <c:pt idx="25">
                  <c:v>0.34550799455173226</c:v>
                </c:pt>
                <c:pt idx="26">
                  <c:v>0.317054588450152</c:v>
                </c:pt>
                <c:pt idx="27">
                  <c:v>-1.6045671589956508E-2</c:v>
                </c:pt>
                <c:pt idx="28">
                  <c:v>-0.18285793516706048</c:v>
                </c:pt>
                <c:pt idx="29">
                  <c:v>-0.5641431090575838</c:v>
                </c:pt>
                <c:pt idx="30">
                  <c:v>-0.24481677592427056</c:v>
                </c:pt>
                <c:pt idx="31">
                  <c:v>-0.57844130307847852</c:v>
                </c:pt>
                <c:pt idx="32">
                  <c:v>-0.84057486012821325</c:v>
                </c:pt>
                <c:pt idx="33">
                  <c:v>-0.37350052211232215</c:v>
                </c:pt>
                <c:pt idx="34">
                  <c:v>-0.26388103461879675</c:v>
                </c:pt>
                <c:pt idx="35">
                  <c:v>-0.95496041229537032</c:v>
                </c:pt>
                <c:pt idx="36">
                  <c:v>-0.45928968623768995</c:v>
                </c:pt>
                <c:pt idx="37">
                  <c:v>-1.1741993872824212</c:v>
                </c:pt>
                <c:pt idx="38">
                  <c:v>-0.74525356665558262</c:v>
                </c:pt>
                <c:pt idx="39">
                  <c:v>-0.31154168135511218</c:v>
                </c:pt>
                <c:pt idx="40">
                  <c:v>-0.32583987537600684</c:v>
                </c:pt>
                <c:pt idx="41">
                  <c:v>6.0211363188148154E-2</c:v>
                </c:pt>
                <c:pt idx="42">
                  <c:v>-0.7404875019819509</c:v>
                </c:pt>
                <c:pt idx="43">
                  <c:v>-0.42592723352226902</c:v>
                </c:pt>
                <c:pt idx="44">
                  <c:v>-0.59273949709937312</c:v>
                </c:pt>
                <c:pt idx="45">
                  <c:v>0.15843995611169426</c:v>
                </c:pt>
                <c:pt idx="46">
                  <c:v>0.40870601212408647</c:v>
                </c:pt>
                <c:pt idx="47">
                  <c:v>0.22626105641747107</c:v>
                </c:pt>
                <c:pt idx="48">
                  <c:v>0.37114942249586996</c:v>
                </c:pt>
                <c:pt idx="49">
                  <c:v>3.4951220417901017E-2</c:v>
                </c:pt>
                <c:pt idx="50">
                  <c:v>0.33120980053083759</c:v>
                </c:pt>
                <c:pt idx="51">
                  <c:v>0.39872110663282845</c:v>
                </c:pt>
                <c:pt idx="52">
                  <c:v>0.25566767545377772</c:v>
                </c:pt>
                <c:pt idx="53">
                  <c:v>0.32739694879193243</c:v>
                </c:pt>
                <c:pt idx="54">
                  <c:v>0.28254828021305961</c:v>
                </c:pt>
                <c:pt idx="55">
                  <c:v>0.25290335794307139</c:v>
                </c:pt>
                <c:pt idx="56">
                  <c:v>0.32124872536294768</c:v>
                </c:pt>
                <c:pt idx="57">
                  <c:v>0.13170233329262127</c:v>
                </c:pt>
                <c:pt idx="58">
                  <c:v>-0.30677561668148062</c:v>
                </c:pt>
                <c:pt idx="59">
                  <c:v>0.14218767557461073</c:v>
                </c:pt>
                <c:pt idx="60">
                  <c:v>0.34379221126922493</c:v>
                </c:pt>
                <c:pt idx="61">
                  <c:v>0.17745655415948408</c:v>
                </c:pt>
                <c:pt idx="62">
                  <c:v>-0.35443626341779599</c:v>
                </c:pt>
                <c:pt idx="63">
                  <c:v>-0.39733084548047987</c:v>
                </c:pt>
                <c:pt idx="64">
                  <c:v>-0.49265213895311066</c:v>
                </c:pt>
                <c:pt idx="65">
                  <c:v>-0.64040014383568855</c:v>
                </c:pt>
                <c:pt idx="66">
                  <c:v>0.28421640284883065</c:v>
                </c:pt>
                <c:pt idx="67">
                  <c:v>0.26515214415430449</c:v>
                </c:pt>
                <c:pt idx="68">
                  <c:v>0.18889510937619983</c:v>
                </c:pt>
                <c:pt idx="69">
                  <c:v>-0.10660090038895587</c:v>
                </c:pt>
                <c:pt idx="70">
                  <c:v>-0.15426154712527121</c:v>
                </c:pt>
                <c:pt idx="71">
                  <c:v>0.30518708741280942</c:v>
                </c:pt>
                <c:pt idx="72">
                  <c:v>0.39049964507081408</c:v>
                </c:pt>
                <c:pt idx="73">
                  <c:v>0.11406789400018456</c:v>
                </c:pt>
                <c:pt idx="74">
                  <c:v>0.24179842725350995</c:v>
                </c:pt>
                <c:pt idx="75">
                  <c:v>0.18794189644147352</c:v>
                </c:pt>
                <c:pt idx="76">
                  <c:v>0.26658196355639396</c:v>
                </c:pt>
                <c:pt idx="77">
                  <c:v>0.20271669692973127</c:v>
                </c:pt>
                <c:pt idx="78">
                  <c:v>0.18412904470256827</c:v>
                </c:pt>
                <c:pt idx="79">
                  <c:v>-0.48312000960584756</c:v>
                </c:pt>
                <c:pt idx="80">
                  <c:v>-1.6031452079092601</c:v>
                </c:pt>
                <c:pt idx="81">
                  <c:v>-1.6126773372565228</c:v>
                </c:pt>
                <c:pt idx="82">
                  <c:v>-7.3238447673535045E-2</c:v>
                </c:pt>
                <c:pt idx="83">
                  <c:v>0.2379855755146047</c:v>
                </c:pt>
                <c:pt idx="84">
                  <c:v>0.26658196355639396</c:v>
                </c:pt>
                <c:pt idx="85">
                  <c:v>-3.0343865610851142E-2</c:v>
                </c:pt>
                <c:pt idx="86">
                  <c:v>0.24322824665559942</c:v>
                </c:pt>
                <c:pt idx="87">
                  <c:v>0.33759632719350396</c:v>
                </c:pt>
                <c:pt idx="88">
                  <c:v>0.30614030034753575</c:v>
                </c:pt>
                <c:pt idx="89">
                  <c:v>-0.56890917373121541</c:v>
                </c:pt>
                <c:pt idx="90">
                  <c:v>-0.50218426830037377</c:v>
                </c:pt>
                <c:pt idx="91">
                  <c:v>-0.45452362156405829</c:v>
                </c:pt>
                <c:pt idx="92">
                  <c:v>8.6596778509465615</c:v>
                </c:pt>
                <c:pt idx="93">
                  <c:v>-0.36396839276505905</c:v>
                </c:pt>
                <c:pt idx="94">
                  <c:v>-0.20668825853521819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53-4FE6-BEAC-C8D7048960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-0.35443626341779599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753-4FE6-BEAC-C8D704896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97048"/>
        <c:axId val="854595080"/>
      </c:scatterChart>
      <c:valAx>
        <c:axId val="854597048"/>
        <c:scaling>
          <c:orientation val="minMax"/>
          <c:max val="0.300000000000000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PFDoA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595080"/>
        <c:crosses val="autoZero"/>
        <c:crossBetween val="midCat"/>
      </c:valAx>
      <c:valAx>
        <c:axId val="854595080"/>
        <c:scaling>
          <c:orientation val="minMax"/>
          <c:max val="10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59704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Pred(PFDoA)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'PFDoAmotTOC p&lt;0.05'!$F$93:$F$187</c:f>
              <c:numCache>
                <c:formatCode>0.000</c:formatCode>
                <c:ptCount val="95"/>
                <c:pt idx="0">
                  <c:v>1.8661673084421834E-3</c:v>
                </c:pt>
                <c:pt idx="1">
                  <c:v>9.6599145339753278E-3</c:v>
                </c:pt>
                <c:pt idx="2">
                  <c:v>3.6847083277332486E-3</c:v>
                </c:pt>
                <c:pt idx="3">
                  <c:v>3.6847083277332486E-3</c:v>
                </c:pt>
                <c:pt idx="4">
                  <c:v>-7.3174843340219863E-4</c:v>
                </c:pt>
                <c:pt idx="5">
                  <c:v>8.4908524501453586E-3</c:v>
                </c:pt>
                <c:pt idx="6">
                  <c:v>-7.3174843340219863E-4</c:v>
                </c:pt>
                <c:pt idx="7">
                  <c:v>2.5156462439032794E-3</c:v>
                </c:pt>
                <c:pt idx="8">
                  <c:v>1.2166883729810875E-3</c:v>
                </c:pt>
                <c:pt idx="9">
                  <c:v>1.2387726062911927E-2</c:v>
                </c:pt>
                <c:pt idx="10">
                  <c:v>1.3167100785465242E-2</c:v>
                </c:pt>
                <c:pt idx="11">
                  <c:v>-1.0266099205971081E-2</c:v>
                </c:pt>
                <c:pt idx="12">
                  <c:v>4.9836661986554405E-3</c:v>
                </c:pt>
                <c:pt idx="13">
                  <c:v>5.7630409212087556E-3</c:v>
                </c:pt>
                <c:pt idx="14">
                  <c:v>2.255854669718841E-3</c:v>
                </c:pt>
                <c:pt idx="15">
                  <c:v>1.2127934488727489E-2</c:v>
                </c:pt>
                <c:pt idx="16">
                  <c:v>-8.8762142840843362E-3</c:v>
                </c:pt>
                <c:pt idx="17">
                  <c:v>7.4516861534076051E-3</c:v>
                </c:pt>
                <c:pt idx="18">
                  <c:v>-8.9437600933722911E-3</c:v>
                </c:pt>
                <c:pt idx="19">
                  <c:v>-7.7857391514451575E-3</c:v>
                </c:pt>
                <c:pt idx="20">
                  <c:v>-1.1240317609162723E-2</c:v>
                </c:pt>
                <c:pt idx="21">
                  <c:v>-8.4358675658417134E-3</c:v>
                </c:pt>
                <c:pt idx="22">
                  <c:v>-5.0884531324752267E-3</c:v>
                </c:pt>
                <c:pt idx="23">
                  <c:v>-4.1467086760566384E-3</c:v>
                </c:pt>
                <c:pt idx="24">
                  <c:v>-1.1459841489348576E-2</c:v>
                </c:pt>
                <c:pt idx="25">
                  <c:v>-9.4165807583879678E-3</c:v>
                </c:pt>
                <c:pt idx="26">
                  <c:v>-8.6411029094474213E-3</c:v>
                </c:pt>
                <c:pt idx="27">
                  <c:v>4.3731365042777234E-4</c:v>
                </c:pt>
                <c:pt idx="28">
                  <c:v>4.9836661986554405E-3</c:v>
                </c:pt>
                <c:pt idx="29">
                  <c:v>1.5375329166032969E-2</c:v>
                </c:pt>
                <c:pt idx="30">
                  <c:v>6.67231143085429E-3</c:v>
                </c:pt>
                <c:pt idx="31">
                  <c:v>1.5765016527309626E-2</c:v>
                </c:pt>
                <c:pt idx="32">
                  <c:v>2.2909284817381675E-2</c:v>
                </c:pt>
                <c:pt idx="33">
                  <c:v>1.0179497682344205E-2</c:v>
                </c:pt>
                <c:pt idx="34">
                  <c:v>7.1918945792231667E-3</c:v>
                </c:pt>
                <c:pt idx="35">
                  <c:v>2.6026783707594935E-2</c:v>
                </c:pt>
                <c:pt idx="36">
                  <c:v>1.251762185000415E-2</c:v>
                </c:pt>
                <c:pt idx="37">
                  <c:v>3.2001989913837015E-2</c:v>
                </c:pt>
                <c:pt idx="38">
                  <c:v>2.0311369075537298E-2</c:v>
                </c:pt>
                <c:pt idx="39">
                  <c:v>8.4908524501453586E-3</c:v>
                </c:pt>
                <c:pt idx="40">
                  <c:v>8.8805398114220162E-3</c:v>
                </c:pt>
                <c:pt idx="41">
                  <c:v>-1.641018943047733E-3</c:v>
                </c:pt>
                <c:pt idx="42">
                  <c:v>2.0181473288445075E-2</c:v>
                </c:pt>
                <c:pt idx="43">
                  <c:v>1.1608351340358612E-2</c:v>
                </c:pt>
                <c:pt idx="44">
                  <c:v>1.6154703888586284E-2</c:v>
                </c:pt>
                <c:pt idx="45">
                  <c:v>-4.3181711150183689E-3</c:v>
                </c:pt>
                <c:pt idx="46">
                  <c:v>-1.1138998895230793E-2</c:v>
                </c:pt>
                <c:pt idx="47">
                  <c:v>-6.1665881653406463E-3</c:v>
                </c:pt>
                <c:pt idx="48">
                  <c:v>-1.0115420092944107E-2</c:v>
                </c:pt>
                <c:pt idx="49">
                  <c:v>-9.5257127145897263E-4</c:v>
                </c:pt>
                <c:pt idx="50">
                  <c:v>-9.0268933971113102E-3</c:v>
                </c:pt>
                <c:pt idx="51">
                  <c:v>-1.0866867221272595E-2</c:v>
                </c:pt>
                <c:pt idx="52">
                  <c:v>-6.9680451716996388E-3</c:v>
                </c:pt>
                <c:pt idx="53">
                  <c:v>-8.9229767674375363E-3</c:v>
                </c:pt>
                <c:pt idx="54">
                  <c:v>-7.700657410899754E-3</c:v>
                </c:pt>
                <c:pt idx="55">
                  <c:v>-6.892705615186151E-3</c:v>
                </c:pt>
                <c:pt idx="56">
                  <c:v>-8.7554112020885727E-3</c:v>
                </c:pt>
                <c:pt idx="57">
                  <c:v>-3.5894557494310191E-3</c:v>
                </c:pt>
                <c:pt idx="58">
                  <c:v>8.3609566630531394E-3</c:v>
                </c:pt>
                <c:pt idx="59">
                  <c:v>-3.8752264810339027E-3</c:v>
                </c:pt>
                <c:pt idx="60">
                  <c:v>-9.3698182750347695E-3</c:v>
                </c:pt>
                <c:pt idx="61">
                  <c:v>-4.8364553055163222E-3</c:v>
                </c:pt>
                <c:pt idx="62">
                  <c:v>9.6599145339753278E-3</c:v>
                </c:pt>
                <c:pt idx="63">
                  <c:v>1.0828976617805301E-2</c:v>
                </c:pt>
                <c:pt idx="64">
                  <c:v>1.3426892359649681E-2</c:v>
                </c:pt>
                <c:pt idx="65">
                  <c:v>1.7453661759508476E-2</c:v>
                </c:pt>
                <c:pt idx="66">
                  <c:v>-7.7461209363820305E-3</c:v>
                </c:pt>
                <c:pt idx="67">
                  <c:v>-7.2265377880131546E-3</c:v>
                </c:pt>
                <c:pt idx="68">
                  <c:v>-5.1482051945376493E-3</c:v>
                </c:pt>
                <c:pt idx="69">
                  <c:v>2.9053336051799369E-3</c:v>
                </c:pt>
                <c:pt idx="70">
                  <c:v>4.2042914761021254E-3</c:v>
                </c:pt>
                <c:pt idx="71">
                  <c:v>-8.3176623995877951E-3</c:v>
                </c:pt>
                <c:pt idx="72">
                  <c:v>-1.0642796988538518E-2</c:v>
                </c:pt>
                <c:pt idx="73">
                  <c:v>-3.1088413371898084E-3</c:v>
                </c:pt>
                <c:pt idx="74">
                  <c:v>-6.5900484312612813E-3</c:v>
                </c:pt>
                <c:pt idx="75">
                  <c:v>-5.1222260371192058E-3</c:v>
                </c:pt>
                <c:pt idx="76">
                  <c:v>-7.2655065241408207E-3</c:v>
                </c:pt>
                <c:pt idx="77">
                  <c:v>-5.5249029771050843E-3</c:v>
                </c:pt>
                <c:pt idx="78">
                  <c:v>-5.0183094074454301E-3</c:v>
                </c:pt>
                <c:pt idx="79">
                  <c:v>1.3167100785465242E-2</c:v>
                </c:pt>
                <c:pt idx="80">
                  <c:v>4.3692610752136735E-2</c:v>
                </c:pt>
                <c:pt idx="81">
                  <c:v>4.3952402326321166E-2</c:v>
                </c:pt>
                <c:pt idx="82">
                  <c:v>1.9960630955344026E-3</c:v>
                </c:pt>
                <c:pt idx="83">
                  <c:v>-6.4861318015875056E-3</c:v>
                </c:pt>
                <c:pt idx="84">
                  <c:v>-7.2655065241408207E-3</c:v>
                </c:pt>
                <c:pt idx="85">
                  <c:v>8.2700101170442991E-4</c:v>
                </c:pt>
                <c:pt idx="86">
                  <c:v>-6.6290171673889474E-3</c:v>
                </c:pt>
                <c:pt idx="87">
                  <c:v>-9.200953751814886E-3</c:v>
                </c:pt>
                <c:pt idx="88">
                  <c:v>-8.3436415570062386E-3</c:v>
                </c:pt>
                <c:pt idx="89">
                  <c:v>1.5505224953125188E-2</c:v>
                </c:pt>
                <c:pt idx="90">
                  <c:v>1.3686683933834119E-2</c:v>
                </c:pt>
                <c:pt idx="91">
                  <c:v>1.2387726062911927E-2</c:v>
                </c:pt>
                <c:pt idx="92">
                  <c:v>5.668218946135864E-2</c:v>
                </c:pt>
                <c:pt idx="93">
                  <c:v>9.9197061081597662E-3</c:v>
                </c:pt>
                <c:pt idx="94">
                  <c:v>5.6331451341165364E-3</c:v>
                </c:pt>
              </c:numCache>
            </c:numRef>
          </c:xVal>
          <c:yVal>
            <c:numRef>
              <c:f>'PFDoAmotTOC p&lt;0.05'!$H$93:$H$187</c:f>
              <c:numCache>
                <c:formatCode>0.000</c:formatCode>
                <c:ptCount val="95"/>
                <c:pt idx="0">
                  <c:v>-6.8472382999903506E-2</c:v>
                </c:pt>
                <c:pt idx="1">
                  <c:v>-0.35443626341779599</c:v>
                </c:pt>
                <c:pt idx="2">
                  <c:v>-0.13519728843074502</c:v>
                </c:pt>
                <c:pt idx="3">
                  <c:v>-0.13519728843074502</c:v>
                </c:pt>
                <c:pt idx="4">
                  <c:v>2.684891047272734E-2</c:v>
                </c:pt>
                <c:pt idx="5">
                  <c:v>-0.31154168135511218</c:v>
                </c:pt>
                <c:pt idx="6">
                  <c:v>2.684891047272734E-2</c:v>
                </c:pt>
                <c:pt idx="7">
                  <c:v>-9.2302706368061233E-2</c:v>
                </c:pt>
                <c:pt idx="8">
                  <c:v>-4.4642059631745779E-2</c:v>
                </c:pt>
                <c:pt idx="9">
                  <c:v>-0.45452362156405829</c:v>
                </c:pt>
                <c:pt idx="10">
                  <c:v>-0.48312000960584756</c:v>
                </c:pt>
                <c:pt idx="11">
                  <c:v>0.37667805751728256</c:v>
                </c:pt>
                <c:pt idx="12">
                  <c:v>-0.18285793516706048</c:v>
                </c:pt>
                <c:pt idx="13">
                  <c:v>-0.21145432320884974</c:v>
                </c:pt>
                <c:pt idx="14">
                  <c:v>-8.2770577020798139E-2</c:v>
                </c:pt>
                <c:pt idx="15">
                  <c:v>-0.44499149221679524</c:v>
                </c:pt>
                <c:pt idx="16">
                  <c:v>0.32568116550942505</c:v>
                </c:pt>
                <c:pt idx="17">
                  <c:v>-0.27341316396605986</c:v>
                </c:pt>
                <c:pt idx="18">
                  <c:v>0.32815951913971347</c:v>
                </c:pt>
                <c:pt idx="19">
                  <c:v>0.28567005257428824</c:v>
                </c:pt>
                <c:pt idx="20">
                  <c:v>0.41242354256951907</c:v>
                </c:pt>
                <c:pt idx="21">
                  <c:v>0.30952420626581412</c:v>
                </c:pt>
                <c:pt idx="22">
                  <c:v>0.18670271962632926</c:v>
                </c:pt>
                <c:pt idx="23">
                  <c:v>0.15214875074250056</c:v>
                </c:pt>
                <c:pt idx="24">
                  <c:v>0.42047819186795649</c:v>
                </c:pt>
                <c:pt idx="25">
                  <c:v>0.34550799455173226</c:v>
                </c:pt>
                <c:pt idx="26">
                  <c:v>0.317054588450152</c:v>
                </c:pt>
                <c:pt idx="27">
                  <c:v>-1.6045671589956508E-2</c:v>
                </c:pt>
                <c:pt idx="28">
                  <c:v>-0.18285793516706048</c:v>
                </c:pt>
                <c:pt idx="29">
                  <c:v>-0.5641431090575838</c:v>
                </c:pt>
                <c:pt idx="30">
                  <c:v>-0.24481677592427056</c:v>
                </c:pt>
                <c:pt idx="31">
                  <c:v>-0.57844130307847852</c:v>
                </c:pt>
                <c:pt idx="32">
                  <c:v>-0.84057486012821325</c:v>
                </c:pt>
                <c:pt idx="33">
                  <c:v>-0.37350052211232215</c:v>
                </c:pt>
                <c:pt idx="34">
                  <c:v>-0.26388103461879675</c:v>
                </c:pt>
                <c:pt idx="35">
                  <c:v>-0.95496041229537032</c:v>
                </c:pt>
                <c:pt idx="36">
                  <c:v>-0.45928968623768995</c:v>
                </c:pt>
                <c:pt idx="37">
                  <c:v>-1.1741993872824212</c:v>
                </c:pt>
                <c:pt idx="38">
                  <c:v>-0.74525356665558262</c:v>
                </c:pt>
                <c:pt idx="39">
                  <c:v>-0.31154168135511218</c:v>
                </c:pt>
                <c:pt idx="40">
                  <c:v>-0.32583987537600684</c:v>
                </c:pt>
                <c:pt idx="41">
                  <c:v>6.0211363188148154E-2</c:v>
                </c:pt>
                <c:pt idx="42">
                  <c:v>-0.7404875019819509</c:v>
                </c:pt>
                <c:pt idx="43">
                  <c:v>-0.42592723352226902</c:v>
                </c:pt>
                <c:pt idx="44">
                  <c:v>-0.59273949709937312</c:v>
                </c:pt>
                <c:pt idx="45">
                  <c:v>0.15843995611169426</c:v>
                </c:pt>
                <c:pt idx="46">
                  <c:v>0.40870601212408647</c:v>
                </c:pt>
                <c:pt idx="47">
                  <c:v>0.22626105641747107</c:v>
                </c:pt>
                <c:pt idx="48">
                  <c:v>0.37114942249586996</c:v>
                </c:pt>
                <c:pt idx="49">
                  <c:v>3.4951220417901017E-2</c:v>
                </c:pt>
                <c:pt idx="50">
                  <c:v>0.33120980053083759</c:v>
                </c:pt>
                <c:pt idx="51">
                  <c:v>0.39872110663282845</c:v>
                </c:pt>
                <c:pt idx="52">
                  <c:v>0.25566767545377772</c:v>
                </c:pt>
                <c:pt idx="53">
                  <c:v>0.32739694879193243</c:v>
                </c:pt>
                <c:pt idx="54">
                  <c:v>0.28254828021305961</c:v>
                </c:pt>
                <c:pt idx="55">
                  <c:v>0.25290335794307139</c:v>
                </c:pt>
                <c:pt idx="56">
                  <c:v>0.32124872536294768</c:v>
                </c:pt>
                <c:pt idx="57">
                  <c:v>0.13170233329262127</c:v>
                </c:pt>
                <c:pt idx="58">
                  <c:v>-0.30677561668148062</c:v>
                </c:pt>
                <c:pt idx="59">
                  <c:v>0.14218767557461073</c:v>
                </c:pt>
                <c:pt idx="60">
                  <c:v>0.34379221126922493</c:v>
                </c:pt>
                <c:pt idx="61">
                  <c:v>0.17745655415948408</c:v>
                </c:pt>
                <c:pt idx="62">
                  <c:v>-0.35443626341779599</c:v>
                </c:pt>
                <c:pt idx="63">
                  <c:v>-0.39733084548047987</c:v>
                </c:pt>
                <c:pt idx="64">
                  <c:v>-0.49265213895311066</c:v>
                </c:pt>
                <c:pt idx="65">
                  <c:v>-0.64040014383568855</c:v>
                </c:pt>
                <c:pt idx="66">
                  <c:v>0.28421640284883065</c:v>
                </c:pt>
                <c:pt idx="67">
                  <c:v>0.26515214415430449</c:v>
                </c:pt>
                <c:pt idx="68">
                  <c:v>0.18889510937619983</c:v>
                </c:pt>
                <c:pt idx="69">
                  <c:v>-0.10660090038895587</c:v>
                </c:pt>
                <c:pt idx="70">
                  <c:v>-0.15426154712527121</c:v>
                </c:pt>
                <c:pt idx="71">
                  <c:v>0.30518708741280942</c:v>
                </c:pt>
                <c:pt idx="72">
                  <c:v>0.39049964507081408</c:v>
                </c:pt>
                <c:pt idx="73">
                  <c:v>0.11406789400018456</c:v>
                </c:pt>
                <c:pt idx="74">
                  <c:v>0.24179842725350995</c:v>
                </c:pt>
                <c:pt idx="75">
                  <c:v>0.18794189644147352</c:v>
                </c:pt>
                <c:pt idx="76">
                  <c:v>0.26658196355639396</c:v>
                </c:pt>
                <c:pt idx="77">
                  <c:v>0.20271669692973127</c:v>
                </c:pt>
                <c:pt idx="78">
                  <c:v>0.18412904470256827</c:v>
                </c:pt>
                <c:pt idx="79">
                  <c:v>-0.48312000960584756</c:v>
                </c:pt>
                <c:pt idx="80">
                  <c:v>-1.6031452079092601</c:v>
                </c:pt>
                <c:pt idx="81">
                  <c:v>-1.6126773372565228</c:v>
                </c:pt>
                <c:pt idx="82">
                  <c:v>-7.3238447673535045E-2</c:v>
                </c:pt>
                <c:pt idx="83">
                  <c:v>0.2379855755146047</c:v>
                </c:pt>
                <c:pt idx="84">
                  <c:v>0.26658196355639396</c:v>
                </c:pt>
                <c:pt idx="85">
                  <c:v>-3.0343865610851142E-2</c:v>
                </c:pt>
                <c:pt idx="86">
                  <c:v>0.24322824665559942</c:v>
                </c:pt>
                <c:pt idx="87">
                  <c:v>0.33759632719350396</c:v>
                </c:pt>
                <c:pt idx="88">
                  <c:v>0.30614030034753575</c:v>
                </c:pt>
                <c:pt idx="89">
                  <c:v>-0.56890917373121541</c:v>
                </c:pt>
                <c:pt idx="90">
                  <c:v>-0.50218426830037377</c:v>
                </c:pt>
                <c:pt idx="91">
                  <c:v>-0.45452362156405829</c:v>
                </c:pt>
                <c:pt idx="92">
                  <c:v>8.6596778509465615</c:v>
                </c:pt>
                <c:pt idx="93">
                  <c:v>-0.36396839276505905</c:v>
                </c:pt>
                <c:pt idx="94">
                  <c:v>-0.20668825853521819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60-46F4-B729-21A7F0638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9.6599145339753278E-3</c:v>
              </c:pt>
            </c:numLit>
          </c:xVal>
          <c:yVal>
            <c:numLit>
              <c:formatCode>General</c:formatCode>
              <c:ptCount val="1"/>
              <c:pt idx="0">
                <c:v>-0.35443626341779599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360-46F4-B729-21A7F0638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93440"/>
        <c:axId val="854594096"/>
      </c:scatterChart>
      <c:valAx>
        <c:axId val="854593440"/>
        <c:scaling>
          <c:orientation val="minMax"/>
          <c:max val="5.9999999999999991E-2"/>
          <c:min val="-0.0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Pred(PFDoA)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594096"/>
        <c:crosses val="autoZero"/>
        <c:crossBetween val="midCat"/>
      </c:valAx>
      <c:valAx>
        <c:axId val="854594096"/>
        <c:scaling>
          <c:orientation val="minMax"/>
          <c:max val="10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5934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Pred(PFDoA) - PFDoA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'PFDoAmotTOC p&lt;0.05'!$F$93:$F$187</c:f>
              <c:numCache>
                <c:formatCode>0.000</c:formatCode>
                <c:ptCount val="95"/>
                <c:pt idx="0">
                  <c:v>1.8661673084421834E-3</c:v>
                </c:pt>
                <c:pt idx="1">
                  <c:v>9.6599145339753278E-3</c:v>
                </c:pt>
                <c:pt idx="2">
                  <c:v>3.6847083277332486E-3</c:v>
                </c:pt>
                <c:pt idx="3">
                  <c:v>3.6847083277332486E-3</c:v>
                </c:pt>
                <c:pt idx="4">
                  <c:v>-7.3174843340219863E-4</c:v>
                </c:pt>
                <c:pt idx="5">
                  <c:v>8.4908524501453586E-3</c:v>
                </c:pt>
                <c:pt idx="6">
                  <c:v>-7.3174843340219863E-4</c:v>
                </c:pt>
                <c:pt idx="7">
                  <c:v>2.5156462439032794E-3</c:v>
                </c:pt>
                <c:pt idx="8">
                  <c:v>1.2166883729810875E-3</c:v>
                </c:pt>
                <c:pt idx="9">
                  <c:v>1.2387726062911927E-2</c:v>
                </c:pt>
                <c:pt idx="10">
                  <c:v>1.3167100785465242E-2</c:v>
                </c:pt>
                <c:pt idx="11">
                  <c:v>-1.0266099205971081E-2</c:v>
                </c:pt>
                <c:pt idx="12">
                  <c:v>4.9836661986554405E-3</c:v>
                </c:pt>
                <c:pt idx="13">
                  <c:v>5.7630409212087556E-3</c:v>
                </c:pt>
                <c:pt idx="14">
                  <c:v>2.255854669718841E-3</c:v>
                </c:pt>
                <c:pt idx="15">
                  <c:v>1.2127934488727489E-2</c:v>
                </c:pt>
                <c:pt idx="16">
                  <c:v>-8.8762142840843362E-3</c:v>
                </c:pt>
                <c:pt idx="17">
                  <c:v>7.4516861534076051E-3</c:v>
                </c:pt>
                <c:pt idx="18">
                  <c:v>-8.9437600933722911E-3</c:v>
                </c:pt>
                <c:pt idx="19">
                  <c:v>-7.7857391514451575E-3</c:v>
                </c:pt>
                <c:pt idx="20">
                  <c:v>-1.1240317609162723E-2</c:v>
                </c:pt>
                <c:pt idx="21">
                  <c:v>-8.4358675658417134E-3</c:v>
                </c:pt>
                <c:pt idx="22">
                  <c:v>-5.0884531324752267E-3</c:v>
                </c:pt>
                <c:pt idx="23">
                  <c:v>-4.1467086760566384E-3</c:v>
                </c:pt>
                <c:pt idx="24">
                  <c:v>-1.1459841489348576E-2</c:v>
                </c:pt>
                <c:pt idx="25">
                  <c:v>-9.4165807583879678E-3</c:v>
                </c:pt>
                <c:pt idx="26">
                  <c:v>-8.6411029094474213E-3</c:v>
                </c:pt>
                <c:pt idx="27">
                  <c:v>4.3731365042777234E-4</c:v>
                </c:pt>
                <c:pt idx="28">
                  <c:v>4.9836661986554405E-3</c:v>
                </c:pt>
                <c:pt idx="29">
                  <c:v>1.5375329166032969E-2</c:v>
                </c:pt>
                <c:pt idx="30">
                  <c:v>6.67231143085429E-3</c:v>
                </c:pt>
                <c:pt idx="31">
                  <c:v>1.5765016527309626E-2</c:v>
                </c:pt>
                <c:pt idx="32">
                  <c:v>2.2909284817381675E-2</c:v>
                </c:pt>
                <c:pt idx="33">
                  <c:v>1.0179497682344205E-2</c:v>
                </c:pt>
                <c:pt idx="34">
                  <c:v>7.1918945792231667E-3</c:v>
                </c:pt>
                <c:pt idx="35">
                  <c:v>2.6026783707594935E-2</c:v>
                </c:pt>
                <c:pt idx="36">
                  <c:v>1.251762185000415E-2</c:v>
                </c:pt>
                <c:pt idx="37">
                  <c:v>3.2001989913837015E-2</c:v>
                </c:pt>
                <c:pt idx="38">
                  <c:v>2.0311369075537298E-2</c:v>
                </c:pt>
                <c:pt idx="39">
                  <c:v>8.4908524501453586E-3</c:v>
                </c:pt>
                <c:pt idx="40">
                  <c:v>8.8805398114220162E-3</c:v>
                </c:pt>
                <c:pt idx="41">
                  <c:v>-1.641018943047733E-3</c:v>
                </c:pt>
                <c:pt idx="42">
                  <c:v>2.0181473288445075E-2</c:v>
                </c:pt>
                <c:pt idx="43">
                  <c:v>1.1608351340358612E-2</c:v>
                </c:pt>
                <c:pt idx="44">
                  <c:v>1.6154703888586284E-2</c:v>
                </c:pt>
                <c:pt idx="45">
                  <c:v>-4.3181711150183689E-3</c:v>
                </c:pt>
                <c:pt idx="46">
                  <c:v>-1.1138998895230793E-2</c:v>
                </c:pt>
                <c:pt idx="47">
                  <c:v>-6.1665881653406463E-3</c:v>
                </c:pt>
                <c:pt idx="48">
                  <c:v>-1.0115420092944107E-2</c:v>
                </c:pt>
                <c:pt idx="49">
                  <c:v>-9.5257127145897263E-4</c:v>
                </c:pt>
                <c:pt idx="50">
                  <c:v>-9.0268933971113102E-3</c:v>
                </c:pt>
                <c:pt idx="51">
                  <c:v>-1.0866867221272595E-2</c:v>
                </c:pt>
                <c:pt idx="52">
                  <c:v>-6.9680451716996388E-3</c:v>
                </c:pt>
                <c:pt idx="53">
                  <c:v>-8.9229767674375363E-3</c:v>
                </c:pt>
                <c:pt idx="54">
                  <c:v>-7.700657410899754E-3</c:v>
                </c:pt>
                <c:pt idx="55">
                  <c:v>-6.892705615186151E-3</c:v>
                </c:pt>
                <c:pt idx="56">
                  <c:v>-8.7554112020885727E-3</c:v>
                </c:pt>
                <c:pt idx="57">
                  <c:v>-3.5894557494310191E-3</c:v>
                </c:pt>
                <c:pt idx="58">
                  <c:v>8.3609566630531394E-3</c:v>
                </c:pt>
                <c:pt idx="59">
                  <c:v>-3.8752264810339027E-3</c:v>
                </c:pt>
                <c:pt idx="60">
                  <c:v>-9.3698182750347695E-3</c:v>
                </c:pt>
                <c:pt idx="61">
                  <c:v>-4.8364553055163222E-3</c:v>
                </c:pt>
                <c:pt idx="62">
                  <c:v>9.6599145339753278E-3</c:v>
                </c:pt>
                <c:pt idx="63">
                  <c:v>1.0828976617805301E-2</c:v>
                </c:pt>
                <c:pt idx="64">
                  <c:v>1.3426892359649681E-2</c:v>
                </c:pt>
                <c:pt idx="65">
                  <c:v>1.7453661759508476E-2</c:v>
                </c:pt>
                <c:pt idx="66">
                  <c:v>-7.7461209363820305E-3</c:v>
                </c:pt>
                <c:pt idx="67">
                  <c:v>-7.2265377880131546E-3</c:v>
                </c:pt>
                <c:pt idx="68">
                  <c:v>-5.1482051945376493E-3</c:v>
                </c:pt>
                <c:pt idx="69">
                  <c:v>2.9053336051799369E-3</c:v>
                </c:pt>
                <c:pt idx="70">
                  <c:v>4.2042914761021254E-3</c:v>
                </c:pt>
                <c:pt idx="71">
                  <c:v>-8.3176623995877951E-3</c:v>
                </c:pt>
                <c:pt idx="72">
                  <c:v>-1.0642796988538518E-2</c:v>
                </c:pt>
                <c:pt idx="73">
                  <c:v>-3.1088413371898084E-3</c:v>
                </c:pt>
                <c:pt idx="74">
                  <c:v>-6.5900484312612813E-3</c:v>
                </c:pt>
                <c:pt idx="75">
                  <c:v>-5.1222260371192058E-3</c:v>
                </c:pt>
                <c:pt idx="76">
                  <c:v>-7.2655065241408207E-3</c:v>
                </c:pt>
                <c:pt idx="77">
                  <c:v>-5.5249029771050843E-3</c:v>
                </c:pt>
                <c:pt idx="78">
                  <c:v>-5.0183094074454301E-3</c:v>
                </c:pt>
                <c:pt idx="79">
                  <c:v>1.3167100785465242E-2</c:v>
                </c:pt>
                <c:pt idx="80">
                  <c:v>4.3692610752136735E-2</c:v>
                </c:pt>
                <c:pt idx="81">
                  <c:v>4.3952402326321166E-2</c:v>
                </c:pt>
                <c:pt idx="82">
                  <c:v>1.9960630955344026E-3</c:v>
                </c:pt>
                <c:pt idx="83">
                  <c:v>-6.4861318015875056E-3</c:v>
                </c:pt>
                <c:pt idx="84">
                  <c:v>-7.2655065241408207E-3</c:v>
                </c:pt>
                <c:pt idx="85">
                  <c:v>8.2700101170442991E-4</c:v>
                </c:pt>
                <c:pt idx="86">
                  <c:v>-6.6290171673889474E-3</c:v>
                </c:pt>
                <c:pt idx="87">
                  <c:v>-9.200953751814886E-3</c:v>
                </c:pt>
                <c:pt idx="88">
                  <c:v>-8.3436415570062386E-3</c:v>
                </c:pt>
                <c:pt idx="89">
                  <c:v>1.5505224953125188E-2</c:v>
                </c:pt>
                <c:pt idx="90">
                  <c:v>1.3686683933834119E-2</c:v>
                </c:pt>
                <c:pt idx="91">
                  <c:v>1.2387726062911927E-2</c:v>
                </c:pt>
                <c:pt idx="92">
                  <c:v>5.668218946135864E-2</c:v>
                </c:pt>
                <c:pt idx="93">
                  <c:v>9.9197061081597662E-3</c:v>
                </c:pt>
                <c:pt idx="94">
                  <c:v>5.6331451341165364E-3</c:v>
                </c:pt>
              </c:numCache>
            </c:numRef>
          </c:xVal>
          <c:yVal>
            <c:numRef>
              <c:f>'PFDoAmotTOC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0.292695703217702</c:v>
                </c:pt>
                <c:pt idx="93">
                  <c:v>0</c:v>
                </c:pt>
                <c:pt idx="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0D-469F-A953-7C47586521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9.6599145339753278E-3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70D-469F-A953-7C4758652130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'PFDoAmotTOC p&lt;0.05'!xdata5</c:f>
              <c:numCache>
                <c:formatCode>General</c:formatCode>
                <c:ptCount val="70"/>
                <c:pt idx="0">
                  <c:v>-1.41855227E-2</c:v>
                </c:pt>
                <c:pt idx="1">
                  <c:v>-1.29941582E-2</c:v>
                </c:pt>
                <c:pt idx="2">
                  <c:v>-1.18027937E-2</c:v>
                </c:pt>
                <c:pt idx="3">
                  <c:v>-1.06114292E-2</c:v>
                </c:pt>
                <c:pt idx="4">
                  <c:v>-9.4200646999999995E-3</c:v>
                </c:pt>
                <c:pt idx="5">
                  <c:v>-8.2287001999999995E-3</c:v>
                </c:pt>
                <c:pt idx="6">
                  <c:v>-7.0373356999999994E-3</c:v>
                </c:pt>
                <c:pt idx="7">
                  <c:v>-5.8459711999999994E-3</c:v>
                </c:pt>
                <c:pt idx="8">
                  <c:v>-4.6546066999999993E-3</c:v>
                </c:pt>
                <c:pt idx="9">
                  <c:v>-3.4632421999999993E-3</c:v>
                </c:pt>
                <c:pt idx="10">
                  <c:v>-2.2718776999999992E-3</c:v>
                </c:pt>
                <c:pt idx="11">
                  <c:v>-1.0805131999999992E-3</c:v>
                </c:pt>
                <c:pt idx="12">
                  <c:v>1.1085130000000089E-4</c:v>
                </c:pt>
                <c:pt idx="13">
                  <c:v>1.3022158000000009E-3</c:v>
                </c:pt>
                <c:pt idx="14">
                  <c:v>2.493580300000001E-3</c:v>
                </c:pt>
                <c:pt idx="15">
                  <c:v>3.684944800000001E-3</c:v>
                </c:pt>
                <c:pt idx="16">
                  <c:v>4.8763093000000011E-3</c:v>
                </c:pt>
                <c:pt idx="17">
                  <c:v>6.0676738000000011E-3</c:v>
                </c:pt>
                <c:pt idx="18">
                  <c:v>7.2590383000000012E-3</c:v>
                </c:pt>
                <c:pt idx="19">
                  <c:v>8.4504028000000012E-3</c:v>
                </c:pt>
                <c:pt idx="20">
                  <c:v>9.6417673000000013E-3</c:v>
                </c:pt>
                <c:pt idx="21">
                  <c:v>1.0833131800000001E-2</c:v>
                </c:pt>
                <c:pt idx="22">
                  <c:v>1.2024496300000001E-2</c:v>
                </c:pt>
                <c:pt idx="23">
                  <c:v>1.3215860800000001E-2</c:v>
                </c:pt>
                <c:pt idx="24">
                  <c:v>1.4407225300000001E-2</c:v>
                </c:pt>
                <c:pt idx="25">
                  <c:v>1.5598589800000002E-2</c:v>
                </c:pt>
                <c:pt idx="26">
                  <c:v>1.67899543E-2</c:v>
                </c:pt>
                <c:pt idx="27">
                  <c:v>1.79813188E-2</c:v>
                </c:pt>
                <c:pt idx="28">
                  <c:v>1.91726833E-2</c:v>
                </c:pt>
                <c:pt idx="29">
                  <c:v>2.03640478E-2</c:v>
                </c:pt>
                <c:pt idx="30">
                  <c:v>2.15554123E-2</c:v>
                </c:pt>
                <c:pt idx="31">
                  <c:v>2.27467768E-2</c:v>
                </c:pt>
                <c:pt idx="32">
                  <c:v>2.39381413E-2</c:v>
                </c:pt>
                <c:pt idx="33">
                  <c:v>2.51295058E-2</c:v>
                </c:pt>
                <c:pt idx="34">
                  <c:v>2.63208703E-2</c:v>
                </c:pt>
                <c:pt idx="35">
                  <c:v>2.75122348E-2</c:v>
                </c:pt>
                <c:pt idx="36">
                  <c:v>2.87035993E-2</c:v>
                </c:pt>
                <c:pt idx="37">
                  <c:v>2.98949638E-2</c:v>
                </c:pt>
                <c:pt idx="38">
                  <c:v>3.10863283E-2</c:v>
                </c:pt>
                <c:pt idx="39">
                  <c:v>3.22776928E-2</c:v>
                </c:pt>
                <c:pt idx="40">
                  <c:v>3.3469057300000001E-2</c:v>
                </c:pt>
                <c:pt idx="41">
                  <c:v>3.4660421800000001E-2</c:v>
                </c:pt>
                <c:pt idx="42">
                  <c:v>3.5851786300000001E-2</c:v>
                </c:pt>
                <c:pt idx="43">
                  <c:v>3.7043150800000001E-2</c:v>
                </c:pt>
                <c:pt idx="44">
                  <c:v>3.8234515300000001E-2</c:v>
                </c:pt>
                <c:pt idx="45">
                  <c:v>3.9425879800000001E-2</c:v>
                </c:pt>
                <c:pt idx="46">
                  <c:v>4.0617244300000001E-2</c:v>
                </c:pt>
                <c:pt idx="47">
                  <c:v>4.1808608800000001E-2</c:v>
                </c:pt>
                <c:pt idx="48">
                  <c:v>4.2999973300000001E-2</c:v>
                </c:pt>
                <c:pt idx="49">
                  <c:v>4.4191337800000001E-2</c:v>
                </c:pt>
                <c:pt idx="50">
                  <c:v>4.5382702300000001E-2</c:v>
                </c:pt>
                <c:pt idx="51">
                  <c:v>4.6574066800000001E-2</c:v>
                </c:pt>
                <c:pt idx="52">
                  <c:v>4.7765431300000001E-2</c:v>
                </c:pt>
                <c:pt idx="53">
                  <c:v>4.8956795800000001E-2</c:v>
                </c:pt>
                <c:pt idx="54">
                  <c:v>5.0148160300000001E-2</c:v>
                </c:pt>
                <c:pt idx="55">
                  <c:v>5.1339524800000001E-2</c:v>
                </c:pt>
                <c:pt idx="56">
                  <c:v>5.2530889300000001E-2</c:v>
                </c:pt>
                <c:pt idx="57">
                  <c:v>5.3722253800000001E-2</c:v>
                </c:pt>
                <c:pt idx="58">
                  <c:v>5.4913618300000001E-2</c:v>
                </c:pt>
                <c:pt idx="59">
                  <c:v>5.6104982800000001E-2</c:v>
                </c:pt>
                <c:pt idx="60">
                  <c:v>5.7296347300000001E-2</c:v>
                </c:pt>
                <c:pt idx="61">
                  <c:v>5.8487711800000002E-2</c:v>
                </c:pt>
                <c:pt idx="62">
                  <c:v>5.9679076300000002E-2</c:v>
                </c:pt>
                <c:pt idx="63">
                  <c:v>6.0870440800000002E-2</c:v>
                </c:pt>
                <c:pt idx="64">
                  <c:v>6.2061805300000002E-2</c:v>
                </c:pt>
                <c:pt idx="65">
                  <c:v>6.3253169800000009E-2</c:v>
                </c:pt>
                <c:pt idx="66">
                  <c:v>6.4444534300000009E-2</c:v>
                </c:pt>
                <c:pt idx="67">
                  <c:v>6.5635898800000009E-2</c:v>
                </c:pt>
                <c:pt idx="68">
                  <c:v>6.6827263300000009E-2</c:v>
                </c:pt>
                <c:pt idx="69">
                  <c:v>6.8018627800000009E-2</c:v>
                </c:pt>
              </c:numCache>
            </c:numRef>
          </c:xVal>
          <c:yVal>
            <c:numRef>
              <c:f>'PFDoAmotTOC p&lt;0.05'!ydata5</c:f>
              <c:numCache>
                <c:formatCode>General</c:formatCode>
                <c:ptCount val="70"/>
                <c:pt idx="0">
                  <c:v>-6.9100444721876028E-2</c:v>
                </c:pt>
                <c:pt idx="1">
                  <c:v>-6.7841513851541968E-2</c:v>
                </c:pt>
                <c:pt idx="2">
                  <c:v>-6.6587336929960536E-2</c:v>
                </c:pt>
                <c:pt idx="3">
                  <c:v>-6.5337930326189064E-2</c:v>
                </c:pt>
                <c:pt idx="4">
                  <c:v>-6.4093309232996262E-2</c:v>
                </c:pt>
                <c:pt idx="5">
                  <c:v>-6.2853487647325706E-2</c:v>
                </c:pt>
                <c:pt idx="6">
                  <c:v>-6.161847835217333E-2</c:v>
                </c:pt>
                <c:pt idx="7">
                  <c:v>-6.0388292899932708E-2</c:v>
                </c:pt>
                <c:pt idx="8">
                  <c:v>-5.9162941597258441E-2</c:v>
                </c:pt>
                <c:pt idx="9">
                  <c:v>-5.7942433491493008E-2</c:v>
                </c:pt>
                <c:pt idx="10">
                  <c:v>-5.672677635869891E-2</c:v>
                </c:pt>
                <c:pt idx="11">
                  <c:v>-5.55159766933324E-2</c:v>
                </c:pt>
                <c:pt idx="12">
                  <c:v>-5.4310039699590903E-2</c:v>
                </c:pt>
                <c:pt idx="13">
                  <c:v>-5.3108969284460891E-2</c:v>
                </c:pt>
                <c:pt idx="14">
                  <c:v>-5.1912768052487679E-2</c:v>
                </c:pt>
                <c:pt idx="15">
                  <c:v>-5.0721437302283671E-2</c:v>
                </c:pt>
                <c:pt idx="16">
                  <c:v>-4.9534977024785806E-2</c:v>
                </c:pt>
                <c:pt idx="17">
                  <c:v>-4.8353385903267689E-2</c:v>
                </c:pt>
                <c:pt idx="18">
                  <c:v>-4.7176661315106484E-2</c:v>
                </c:pt>
                <c:pt idx="19">
                  <c:v>-4.6004799335298871E-2</c:v>
                </c:pt>
                <c:pt idx="20">
                  <c:v>-4.483779474171512E-2</c:v>
                </c:pt>
                <c:pt idx="21">
                  <c:v>-4.3675641022075079E-2</c:v>
                </c:pt>
                <c:pt idx="22">
                  <c:v>-4.2518330382624071E-2</c:v>
                </c:pt>
                <c:pt idx="23">
                  <c:v>-4.1365853758482139E-2</c:v>
                </c:pt>
                <c:pt idx="24">
                  <c:v>-4.0218200825634459E-2</c:v>
                </c:pt>
                <c:pt idx="25">
                  <c:v>-3.907536001452639E-2</c:v>
                </c:pt>
                <c:pt idx="26">
                  <c:v>-3.7937318525221496E-2</c:v>
                </c:pt>
                <c:pt idx="27">
                  <c:v>-3.6804062344076918E-2</c:v>
                </c:pt>
                <c:pt idx="28">
                  <c:v>-3.5675576261885875E-2</c:v>
                </c:pt>
                <c:pt idx="29">
                  <c:v>-3.4551843893433382E-2</c:v>
                </c:pt>
                <c:pt idx="30">
                  <c:v>-3.3432847698407681E-2</c:v>
                </c:pt>
                <c:pt idx="31">
                  <c:v>-3.2318569003606218E-2</c:v>
                </c:pt>
                <c:pt idx="32">
                  <c:v>-3.1208988026372536E-2</c:v>
                </c:pt>
                <c:pt idx="33">
                  <c:v>-3.0104083899197158E-2</c:v>
                </c:pt>
                <c:pt idx="34">
                  <c:v>-2.9003834695413518E-2</c:v>
                </c:pt>
                <c:pt idx="35">
                  <c:v>-2.7908217455917962E-2</c:v>
                </c:pt>
                <c:pt idx="36">
                  <c:v>-2.6817208216840992E-2</c:v>
                </c:pt>
                <c:pt idx="37">
                  <c:v>-2.5730782038095576E-2</c:v>
                </c:pt>
                <c:pt idx="38">
                  <c:v>-2.4648913032727544E-2</c:v>
                </c:pt>
                <c:pt idx="39">
                  <c:v>-2.3571574396992201E-2</c:v>
                </c:pt>
                <c:pt idx="40">
                  <c:v>-2.2498738441080898E-2</c:v>
                </c:pt>
                <c:pt idx="41">
                  <c:v>-2.1430376620421437E-2</c:v>
                </c:pt>
                <c:pt idx="42">
                  <c:v>-2.0366459567476368E-2</c:v>
                </c:pt>
                <c:pt idx="43">
                  <c:v>-1.9306957123963839E-2</c:v>
                </c:pt>
                <c:pt idx="44">
                  <c:v>-1.8251838373426234E-2</c:v>
                </c:pt>
                <c:pt idx="45">
                  <c:v>-1.7201071674073649E-2</c:v>
                </c:pt>
                <c:pt idx="46">
                  <c:v>-1.61546246918296E-2</c:v>
                </c:pt>
                <c:pt idx="47">
                  <c:v>-1.5112464433509137E-2</c:v>
                </c:pt>
                <c:pt idx="48">
                  <c:v>-1.4074557280060254E-2</c:v>
                </c:pt>
                <c:pt idx="49">
                  <c:v>-1.304086901980233E-2</c:v>
                </c:pt>
                <c:pt idx="50">
                  <c:v>-1.2011364881597264E-2</c:v>
                </c:pt>
                <c:pt idx="51">
                  <c:v>-1.0986009567891017E-2</c:v>
                </c:pt>
                <c:pt idx="52">
                  <c:v>-9.9647672875665116E-3</c:v>
                </c:pt>
                <c:pt idx="53">
                  <c:v>-8.947601788550745E-3</c:v>
                </c:pt>
                <c:pt idx="54">
                  <c:v>-7.9344763901222221E-3</c:v>
                </c:pt>
                <c:pt idx="55">
                  <c:v>-6.9253540148673312E-3</c:v>
                </c:pt>
                <c:pt idx="56">
                  <c:v>-5.9201972202375594E-3</c:v>
                </c:pt>
                <c:pt idx="57">
                  <c:v>-4.9189682296617923E-3</c:v>
                </c:pt>
                <c:pt idx="58">
                  <c:v>-3.921628963171761E-3</c:v>
                </c:pt>
                <c:pt idx="59">
                  <c:v>-2.9281410675009029E-3</c:v>
                </c:pt>
                <c:pt idx="60">
                  <c:v>-1.938465945620374E-3</c:v>
                </c:pt>
                <c:pt idx="61">
                  <c:v>-9.5256478567897623E-4</c:v>
                </c:pt>
                <c:pt idx="62">
                  <c:v>2.9601410683616214E-5</c:v>
                </c:pt>
                <c:pt idx="63">
                  <c:v>1.0080718006776623E-3</c:v>
                </c:pt>
                <c:pt idx="64">
                  <c:v>1.9828856733826727E-3</c:v>
                </c:pt>
                <c:pt idx="65">
                  <c:v>2.9540824234671956E-3</c:v>
                </c:pt>
                <c:pt idx="66">
                  <c:v>3.9217015256279367E-3</c:v>
                </c:pt>
                <c:pt idx="67">
                  <c:v>4.8857825097644164E-3</c:v>
                </c:pt>
                <c:pt idx="68">
                  <c:v>5.8463649369030271E-3</c:v>
                </c:pt>
                <c:pt idx="69">
                  <c:v>6.8034883758816E-3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0D-469F-A953-7C4758652130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'PFDoAmotTOC p&lt;0.05'!xdata6</c:f>
              <c:numCache>
                <c:formatCode>General</c:formatCode>
                <c:ptCount val="70"/>
                <c:pt idx="0">
                  <c:v>-1.3751809800000001E-2</c:v>
                </c:pt>
                <c:pt idx="1">
                  <c:v>-1.2566731000000001E-2</c:v>
                </c:pt>
                <c:pt idx="2">
                  <c:v>-1.13816522E-2</c:v>
                </c:pt>
                <c:pt idx="3">
                  <c:v>-1.0196573400000001E-2</c:v>
                </c:pt>
                <c:pt idx="4">
                  <c:v>-9.0114945999999994E-3</c:v>
                </c:pt>
                <c:pt idx="5">
                  <c:v>-7.8264158E-3</c:v>
                </c:pt>
                <c:pt idx="6">
                  <c:v>-6.6413370000000006E-3</c:v>
                </c:pt>
                <c:pt idx="7">
                  <c:v>-5.4562581999999995E-3</c:v>
                </c:pt>
                <c:pt idx="8">
                  <c:v>-4.2711794000000001E-3</c:v>
                </c:pt>
                <c:pt idx="9">
                  <c:v>-3.0861006000000007E-3</c:v>
                </c:pt>
                <c:pt idx="10">
                  <c:v>-1.9010217999999995E-3</c:v>
                </c:pt>
                <c:pt idx="11">
                  <c:v>-7.1594300000000013E-4</c:v>
                </c:pt>
                <c:pt idx="12">
                  <c:v>4.6913579999999927E-4</c:v>
                </c:pt>
                <c:pt idx="13">
                  <c:v>1.6542146000000004E-3</c:v>
                </c:pt>
                <c:pt idx="14">
                  <c:v>2.8392934000000015E-3</c:v>
                </c:pt>
                <c:pt idx="15">
                  <c:v>4.024372200000001E-3</c:v>
                </c:pt>
                <c:pt idx="16">
                  <c:v>5.2094510000000004E-3</c:v>
                </c:pt>
                <c:pt idx="17">
                  <c:v>6.3945297999999998E-3</c:v>
                </c:pt>
                <c:pt idx="18">
                  <c:v>7.5796085999999992E-3</c:v>
                </c:pt>
                <c:pt idx="19">
                  <c:v>8.764687400000002E-3</c:v>
                </c:pt>
                <c:pt idx="20">
                  <c:v>9.9497662000000014E-3</c:v>
                </c:pt>
                <c:pt idx="21">
                  <c:v>1.1134845000000001E-2</c:v>
                </c:pt>
                <c:pt idx="22">
                  <c:v>1.23199238E-2</c:v>
                </c:pt>
                <c:pt idx="23">
                  <c:v>1.35050026E-2</c:v>
                </c:pt>
                <c:pt idx="24">
                  <c:v>1.4690081399999999E-2</c:v>
                </c:pt>
                <c:pt idx="25">
                  <c:v>1.5875160200000002E-2</c:v>
                </c:pt>
                <c:pt idx="26">
                  <c:v>1.7060239000000001E-2</c:v>
                </c:pt>
                <c:pt idx="27">
                  <c:v>1.8245317800000001E-2</c:v>
                </c:pt>
                <c:pt idx="28">
                  <c:v>1.9430396600000004E-2</c:v>
                </c:pt>
                <c:pt idx="29">
                  <c:v>2.06154754E-2</c:v>
                </c:pt>
                <c:pt idx="30">
                  <c:v>2.1800554200000002E-2</c:v>
                </c:pt>
                <c:pt idx="31">
                  <c:v>2.2985632999999998E-2</c:v>
                </c:pt>
                <c:pt idx="32">
                  <c:v>2.4170711800000001E-2</c:v>
                </c:pt>
                <c:pt idx="33">
                  <c:v>2.5355790600000004E-2</c:v>
                </c:pt>
                <c:pt idx="34">
                  <c:v>2.65408694E-2</c:v>
                </c:pt>
                <c:pt idx="35">
                  <c:v>2.7725948200000003E-2</c:v>
                </c:pt>
                <c:pt idx="36">
                  <c:v>2.8911026999999999E-2</c:v>
                </c:pt>
                <c:pt idx="37">
                  <c:v>3.0096105800000002E-2</c:v>
                </c:pt>
                <c:pt idx="38">
                  <c:v>3.1281184600000005E-2</c:v>
                </c:pt>
                <c:pt idx="39">
                  <c:v>3.2466263400000001E-2</c:v>
                </c:pt>
                <c:pt idx="40">
                  <c:v>3.3651342200000003E-2</c:v>
                </c:pt>
                <c:pt idx="41">
                  <c:v>3.4836420999999999E-2</c:v>
                </c:pt>
                <c:pt idx="42">
                  <c:v>3.6021499800000002E-2</c:v>
                </c:pt>
                <c:pt idx="43">
                  <c:v>3.7206578600000005E-2</c:v>
                </c:pt>
                <c:pt idx="44">
                  <c:v>3.8391657400000001E-2</c:v>
                </c:pt>
                <c:pt idx="45">
                  <c:v>3.9576736200000004E-2</c:v>
                </c:pt>
                <c:pt idx="46">
                  <c:v>4.0761815E-2</c:v>
                </c:pt>
                <c:pt idx="47">
                  <c:v>4.1946893800000003E-2</c:v>
                </c:pt>
                <c:pt idx="48">
                  <c:v>4.3131972599999999E-2</c:v>
                </c:pt>
                <c:pt idx="49">
                  <c:v>4.4317051400000002E-2</c:v>
                </c:pt>
                <c:pt idx="50">
                  <c:v>4.5502130200000004E-2</c:v>
                </c:pt>
                <c:pt idx="51">
                  <c:v>4.6687209E-2</c:v>
                </c:pt>
                <c:pt idx="52">
                  <c:v>4.7872287800000003E-2</c:v>
                </c:pt>
                <c:pt idx="53">
                  <c:v>4.9057366599999999E-2</c:v>
                </c:pt>
                <c:pt idx="54">
                  <c:v>5.0242445400000002E-2</c:v>
                </c:pt>
                <c:pt idx="55">
                  <c:v>5.1427524200000005E-2</c:v>
                </c:pt>
                <c:pt idx="56">
                  <c:v>5.2612603000000008E-2</c:v>
                </c:pt>
                <c:pt idx="57">
                  <c:v>5.3797681799999997E-2</c:v>
                </c:pt>
                <c:pt idx="58">
                  <c:v>5.49827606E-2</c:v>
                </c:pt>
                <c:pt idx="59">
                  <c:v>5.6167839400000003E-2</c:v>
                </c:pt>
                <c:pt idx="60">
                  <c:v>5.7352918200000005E-2</c:v>
                </c:pt>
                <c:pt idx="61">
                  <c:v>5.8537997000000008E-2</c:v>
                </c:pt>
                <c:pt idx="62">
                  <c:v>5.9723075799999997E-2</c:v>
                </c:pt>
                <c:pt idx="63">
                  <c:v>6.09081546E-2</c:v>
                </c:pt>
                <c:pt idx="64">
                  <c:v>6.2093233400000003E-2</c:v>
                </c:pt>
                <c:pt idx="65">
                  <c:v>6.3278312200000006E-2</c:v>
                </c:pt>
                <c:pt idx="66">
                  <c:v>6.4463391000000009E-2</c:v>
                </c:pt>
                <c:pt idx="67">
                  <c:v>6.5648469799999998E-2</c:v>
                </c:pt>
                <c:pt idx="68">
                  <c:v>6.6833548600000001E-2</c:v>
                </c:pt>
                <c:pt idx="69">
                  <c:v>6.8018627400000004E-2</c:v>
                </c:pt>
              </c:numCache>
            </c:numRef>
          </c:xVal>
          <c:yVal>
            <c:numRef>
              <c:f>'PFDoAmotTOC p&lt;0.05'!ydata6</c:f>
              <c:numCache>
                <c:formatCode>General</c:formatCode>
                <c:ptCount val="70"/>
                <c:pt idx="0">
                  <c:v>4.1137965646557736E-2</c:v>
                </c:pt>
                <c:pt idx="1">
                  <c:v>4.225754165628097E-2</c:v>
                </c:pt>
                <c:pt idx="2">
                  <c:v>4.3381827527494622E-2</c:v>
                </c:pt>
                <c:pt idx="3">
                  <c:v>4.4510838961525238E-2</c:v>
                </c:pt>
                <c:pt idx="4">
                  <c:v>4.564459050112106E-2</c:v>
                </c:pt>
                <c:pt idx="5">
                  <c:v>4.6783095511902274E-2</c:v>
                </c:pt>
                <c:pt idx="6">
                  <c:v>4.7926366165199755E-2</c:v>
                </c:pt>
                <c:pt idx="7">
                  <c:v>4.9074413422332798E-2</c:v>
                </c:pt>
                <c:pt idx="8">
                  <c:v>5.022724702037297E-2</c:v>
                </c:pt>
                <c:pt idx="9">
                  <c:v>5.1384875459436395E-2</c:v>
                </c:pt>
                <c:pt idx="10">
                  <c:v>5.2547305991543357E-2</c:v>
                </c:pt>
                <c:pt idx="11">
                  <c:v>5.3714544611078635E-2</c:v>
                </c:pt>
                <c:pt idx="12">
                  <c:v>5.488659604688205E-2</c:v>
                </c:pt>
                <c:pt idx="13">
                  <c:v>5.6063463755993373E-2</c:v>
                </c:pt>
                <c:pt idx="14">
                  <c:v>5.7245149919070787E-2</c:v>
                </c:pt>
                <c:pt idx="15">
                  <c:v>5.8431655437497169E-2</c:v>
                </c:pt>
                <c:pt idx="16">
                  <c:v>5.9622979932183184E-2</c:v>
                </c:pt>
                <c:pt idx="17">
                  <c:v>6.0819121744070684E-2</c:v>
                </c:pt>
                <c:pt idx="18">
                  <c:v>6.2020077936335127E-2</c:v>
                </c:pt>
                <c:pt idx="19">
                  <c:v>6.322584429827989E-2</c:v>
                </c:pt>
                <c:pt idx="20">
                  <c:v>6.443641535091077E-2</c:v>
                </c:pt>
                <c:pt idx="21">
                  <c:v>6.5651784354173265E-2</c:v>
                </c:pt>
                <c:pt idx="22">
                  <c:v>6.6871943315830379E-2</c:v>
                </c:pt>
                <c:pt idx="23">
                  <c:v>6.8096883001953948E-2</c:v>
                </c:pt>
                <c:pt idx="24">
                  <c:v>6.9326592948997345E-2</c:v>
                </c:pt>
                <c:pt idx="25">
                  <c:v>7.0561061477413103E-2</c:v>
                </c:pt>
                <c:pt idx="26">
                  <c:v>7.1800275706774275E-2</c:v>
                </c:pt>
                <c:pt idx="27">
                  <c:v>7.3044221572354712E-2</c:v>
                </c:pt>
                <c:pt idx="28">
                  <c:v>7.429288384311869E-2</c:v>
                </c:pt>
                <c:pt idx="29">
                  <c:v>7.5546246141067336E-2</c:v>
                </c:pt>
                <c:pt idx="30">
                  <c:v>7.680429096188568E-2</c:v>
                </c:pt>
                <c:pt idx="31">
                  <c:v>7.8066999696830452E-2</c:v>
                </c:pt>
                <c:pt idx="32">
                  <c:v>7.9334352655797052E-2</c:v>
                </c:pt>
                <c:pt idx="33">
                  <c:v>8.0606329091500659E-2</c:v>
                </c:pt>
                <c:pt idx="34">
                  <c:v>8.1882907224704288E-2</c:v>
                </c:pt>
                <c:pt idx="35">
                  <c:v>8.3164064270425567E-2</c:v>
                </c:pt>
                <c:pt idx="36">
                  <c:v>8.4449776465051238E-2</c:v>
                </c:pt>
                <c:pt idx="37">
                  <c:v>8.5740019094288106E-2</c:v>
                </c:pt>
                <c:pt idx="38">
                  <c:v>8.7034766521877888E-2</c:v>
                </c:pt>
                <c:pt idx="39">
                  <c:v>8.8333992219002636E-2</c:v>
                </c:pt>
                <c:pt idx="40">
                  <c:v>8.9637668794307471E-2</c:v>
                </c:pt>
                <c:pt idx="41">
                  <c:v>9.0945768024467091E-2</c:v>
                </c:pt>
                <c:pt idx="42">
                  <c:v>9.2258260885223084E-2</c:v>
                </c:pt>
                <c:pt idx="43">
                  <c:v>9.357511758281932E-2</c:v>
                </c:pt>
                <c:pt idx="44">
                  <c:v>9.489630758576395E-2</c:v>
                </c:pt>
                <c:pt idx="45">
                  <c:v>9.6221799656847323E-2</c:v>
                </c:pt>
                <c:pt idx="46">
                  <c:v>9.7551561885346638E-2</c:v>
                </c:pt>
                <c:pt idx="47">
                  <c:v>9.8885561719349757E-2</c:v>
                </c:pt>
                <c:pt idx="48">
                  <c:v>0.10022376599813221</c:v>
                </c:pt>
                <c:pt idx="49">
                  <c:v>0.1015661409845236</c:v>
                </c:pt>
                <c:pt idx="50">
                  <c:v>0.10291265239720161</c:v>
                </c:pt>
                <c:pt idx="51">
                  <c:v>0.10426326544285408</c:v>
                </c:pt>
                <c:pt idx="52">
                  <c:v>0.10561794484815241</c:v>
                </c:pt>
                <c:pt idx="53">
                  <c:v>0.1069766548914813</c:v>
                </c:pt>
                <c:pt idx="54">
                  <c:v>0.10833935943437348</c:v>
                </c:pt>
                <c:pt idx="55">
                  <c:v>0.1097060219526001</c:v>
                </c:pt>
                <c:pt idx="56">
                  <c:v>0.11107660556687035</c:v>
                </c:pt>
                <c:pt idx="57">
                  <c:v>0.1124510730730969</c:v>
                </c:pt>
                <c:pt idx="58">
                  <c:v>0.11382938697218681</c:v>
                </c:pt>
                <c:pt idx="59">
                  <c:v>0.11521150949931949</c:v>
                </c:pt>
                <c:pt idx="60">
                  <c:v>0.11659740265267772</c:v>
                </c:pt>
                <c:pt idx="61">
                  <c:v>0.11798702822159891</c:v>
                </c:pt>
                <c:pt idx="62">
                  <c:v>0.11938034781411813</c:v>
                </c:pt>
                <c:pt idx="63">
                  <c:v>0.12077732288387628</c:v>
                </c:pt>
                <c:pt idx="64">
                  <c:v>0.12217791475636974</c:v>
                </c:pt>
                <c:pt idx="65">
                  <c:v>0.123582084654521</c:v>
                </c:pt>
                <c:pt idx="66">
                  <c:v>0.12498979372355182</c:v>
                </c:pt>
                <c:pt idx="67">
                  <c:v>0.12640100305514324</c:v>
                </c:pt>
                <c:pt idx="68">
                  <c:v>0.12781567371086969</c:v>
                </c:pt>
                <c:pt idx="69">
                  <c:v>0.12923376674489584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0D-469F-A953-7C4758652130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-0.1</c:v>
              </c:pt>
              <c:pt idx="1">
                <c:v>0.30000000000000004</c:v>
              </c:pt>
            </c:numLit>
          </c:xVal>
          <c:yVal>
            <c:numLit>
              <c:formatCode>General</c:formatCode>
              <c:ptCount val="2"/>
              <c:pt idx="0">
                <c:v>-0.1</c:v>
              </c:pt>
              <c:pt idx="1">
                <c:v>0.30000000000000004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70D-469F-A953-7C475865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53416"/>
        <c:axId val="847252432"/>
      </c:scatterChart>
      <c:valAx>
        <c:axId val="847253416"/>
        <c:scaling>
          <c:orientation val="minMax"/>
          <c:max val="0.30000000000000004"/>
          <c:min val="-0.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Pred(PFDoA)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52432"/>
        <c:crosses val="autoZero"/>
        <c:crossBetween val="midCat"/>
      </c:valAx>
      <c:valAx>
        <c:axId val="847252432"/>
        <c:scaling>
          <c:orientation val="minMax"/>
          <c:max val="0.30000000000000004"/>
          <c:min val="-0.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PFDoA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5341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PFDoA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'PFDoAmotTOC p&lt;0.05'!$B$93:$B$187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'PFDoAmotTOC p&lt;0.05'!$H$93:$H$187</c:f>
              <c:numCache>
                <c:formatCode>0.000</c:formatCode>
                <c:ptCount val="95"/>
                <c:pt idx="0">
                  <c:v>-6.8472382999903506E-2</c:v>
                </c:pt>
                <c:pt idx="1">
                  <c:v>-0.35443626341779599</c:v>
                </c:pt>
                <c:pt idx="2">
                  <c:v>-0.13519728843074502</c:v>
                </c:pt>
                <c:pt idx="3">
                  <c:v>-0.13519728843074502</c:v>
                </c:pt>
                <c:pt idx="4">
                  <c:v>2.684891047272734E-2</c:v>
                </c:pt>
                <c:pt idx="5">
                  <c:v>-0.31154168135511218</c:v>
                </c:pt>
                <c:pt idx="6">
                  <c:v>2.684891047272734E-2</c:v>
                </c:pt>
                <c:pt idx="7">
                  <c:v>-9.2302706368061233E-2</c:v>
                </c:pt>
                <c:pt idx="8">
                  <c:v>-4.4642059631745779E-2</c:v>
                </c:pt>
                <c:pt idx="9">
                  <c:v>-0.45452362156405829</c:v>
                </c:pt>
                <c:pt idx="10">
                  <c:v>-0.48312000960584756</c:v>
                </c:pt>
                <c:pt idx="11">
                  <c:v>0.37667805751728256</c:v>
                </c:pt>
                <c:pt idx="12">
                  <c:v>-0.18285793516706048</c:v>
                </c:pt>
                <c:pt idx="13">
                  <c:v>-0.21145432320884974</c:v>
                </c:pt>
                <c:pt idx="14">
                  <c:v>-8.2770577020798139E-2</c:v>
                </c:pt>
                <c:pt idx="15">
                  <c:v>-0.44499149221679524</c:v>
                </c:pt>
                <c:pt idx="16">
                  <c:v>0.32568116550942505</c:v>
                </c:pt>
                <c:pt idx="17">
                  <c:v>-0.27341316396605986</c:v>
                </c:pt>
                <c:pt idx="18">
                  <c:v>0.32815951913971347</c:v>
                </c:pt>
                <c:pt idx="19">
                  <c:v>0.28567005257428824</c:v>
                </c:pt>
                <c:pt idx="20">
                  <c:v>0.41242354256951907</c:v>
                </c:pt>
                <c:pt idx="21">
                  <c:v>0.30952420626581412</c:v>
                </c:pt>
                <c:pt idx="22">
                  <c:v>0.18670271962632926</c:v>
                </c:pt>
                <c:pt idx="23">
                  <c:v>0.15214875074250056</c:v>
                </c:pt>
                <c:pt idx="24">
                  <c:v>0.42047819186795649</c:v>
                </c:pt>
                <c:pt idx="25">
                  <c:v>0.34550799455173226</c:v>
                </c:pt>
                <c:pt idx="26">
                  <c:v>0.317054588450152</c:v>
                </c:pt>
                <c:pt idx="27">
                  <c:v>-1.6045671589956508E-2</c:v>
                </c:pt>
                <c:pt idx="28">
                  <c:v>-0.18285793516706048</c:v>
                </c:pt>
                <c:pt idx="29">
                  <c:v>-0.5641431090575838</c:v>
                </c:pt>
                <c:pt idx="30">
                  <c:v>-0.24481677592427056</c:v>
                </c:pt>
                <c:pt idx="31">
                  <c:v>-0.57844130307847852</c:v>
                </c:pt>
                <c:pt idx="32">
                  <c:v>-0.84057486012821325</c:v>
                </c:pt>
                <c:pt idx="33">
                  <c:v>-0.37350052211232215</c:v>
                </c:pt>
                <c:pt idx="34">
                  <c:v>-0.26388103461879675</c:v>
                </c:pt>
                <c:pt idx="35">
                  <c:v>-0.95496041229537032</c:v>
                </c:pt>
                <c:pt idx="36">
                  <c:v>-0.45928968623768995</c:v>
                </c:pt>
                <c:pt idx="37">
                  <c:v>-1.1741993872824212</c:v>
                </c:pt>
                <c:pt idx="38">
                  <c:v>-0.74525356665558262</c:v>
                </c:pt>
                <c:pt idx="39">
                  <c:v>-0.31154168135511218</c:v>
                </c:pt>
                <c:pt idx="40">
                  <c:v>-0.32583987537600684</c:v>
                </c:pt>
                <c:pt idx="41">
                  <c:v>6.0211363188148154E-2</c:v>
                </c:pt>
                <c:pt idx="42">
                  <c:v>-0.7404875019819509</c:v>
                </c:pt>
                <c:pt idx="43">
                  <c:v>-0.42592723352226902</c:v>
                </c:pt>
                <c:pt idx="44">
                  <c:v>-0.59273949709937312</c:v>
                </c:pt>
                <c:pt idx="45">
                  <c:v>0.15843995611169426</c:v>
                </c:pt>
                <c:pt idx="46">
                  <c:v>0.40870601212408647</c:v>
                </c:pt>
                <c:pt idx="47">
                  <c:v>0.22626105641747107</c:v>
                </c:pt>
                <c:pt idx="48">
                  <c:v>0.37114942249586996</c:v>
                </c:pt>
                <c:pt idx="49">
                  <c:v>3.4951220417901017E-2</c:v>
                </c:pt>
                <c:pt idx="50">
                  <c:v>0.33120980053083759</c:v>
                </c:pt>
                <c:pt idx="51">
                  <c:v>0.39872110663282845</c:v>
                </c:pt>
                <c:pt idx="52">
                  <c:v>0.25566767545377772</c:v>
                </c:pt>
                <c:pt idx="53">
                  <c:v>0.32739694879193243</c:v>
                </c:pt>
                <c:pt idx="54">
                  <c:v>0.28254828021305961</c:v>
                </c:pt>
                <c:pt idx="55">
                  <c:v>0.25290335794307139</c:v>
                </c:pt>
                <c:pt idx="56">
                  <c:v>0.32124872536294768</c:v>
                </c:pt>
                <c:pt idx="57">
                  <c:v>0.13170233329262127</c:v>
                </c:pt>
                <c:pt idx="58">
                  <c:v>-0.30677561668148062</c:v>
                </c:pt>
                <c:pt idx="59">
                  <c:v>0.14218767557461073</c:v>
                </c:pt>
                <c:pt idx="60">
                  <c:v>0.34379221126922493</c:v>
                </c:pt>
                <c:pt idx="61">
                  <c:v>0.17745655415948408</c:v>
                </c:pt>
                <c:pt idx="62">
                  <c:v>-0.35443626341779599</c:v>
                </c:pt>
                <c:pt idx="63">
                  <c:v>-0.39733084548047987</c:v>
                </c:pt>
                <c:pt idx="64">
                  <c:v>-0.49265213895311066</c:v>
                </c:pt>
                <c:pt idx="65">
                  <c:v>-0.64040014383568855</c:v>
                </c:pt>
                <c:pt idx="66">
                  <c:v>0.28421640284883065</c:v>
                </c:pt>
                <c:pt idx="67">
                  <c:v>0.26515214415430449</c:v>
                </c:pt>
                <c:pt idx="68">
                  <c:v>0.18889510937619983</c:v>
                </c:pt>
                <c:pt idx="69">
                  <c:v>-0.10660090038895587</c:v>
                </c:pt>
                <c:pt idx="70">
                  <c:v>-0.15426154712527121</c:v>
                </c:pt>
                <c:pt idx="71">
                  <c:v>0.30518708741280942</c:v>
                </c:pt>
                <c:pt idx="72">
                  <c:v>0.39049964507081408</c:v>
                </c:pt>
                <c:pt idx="73">
                  <c:v>0.11406789400018456</c:v>
                </c:pt>
                <c:pt idx="74">
                  <c:v>0.24179842725350995</c:v>
                </c:pt>
                <c:pt idx="75">
                  <c:v>0.18794189644147352</c:v>
                </c:pt>
                <c:pt idx="76">
                  <c:v>0.26658196355639396</c:v>
                </c:pt>
                <c:pt idx="77">
                  <c:v>0.20271669692973127</c:v>
                </c:pt>
                <c:pt idx="78">
                  <c:v>0.18412904470256827</c:v>
                </c:pt>
                <c:pt idx="79">
                  <c:v>-0.48312000960584756</c:v>
                </c:pt>
                <c:pt idx="80">
                  <c:v>-1.6031452079092601</c:v>
                </c:pt>
                <c:pt idx="81">
                  <c:v>-1.6126773372565228</c:v>
                </c:pt>
                <c:pt idx="82">
                  <c:v>-7.3238447673535045E-2</c:v>
                </c:pt>
                <c:pt idx="83">
                  <c:v>0.2379855755146047</c:v>
                </c:pt>
                <c:pt idx="84">
                  <c:v>0.26658196355639396</c:v>
                </c:pt>
                <c:pt idx="85">
                  <c:v>-3.0343865610851142E-2</c:v>
                </c:pt>
                <c:pt idx="86">
                  <c:v>0.24322824665559942</c:v>
                </c:pt>
                <c:pt idx="87">
                  <c:v>0.33759632719350396</c:v>
                </c:pt>
                <c:pt idx="88">
                  <c:v>0.30614030034753575</c:v>
                </c:pt>
                <c:pt idx="89">
                  <c:v>-0.56890917373121541</c:v>
                </c:pt>
                <c:pt idx="90">
                  <c:v>-0.50218426830037377</c:v>
                </c:pt>
                <c:pt idx="91">
                  <c:v>-0.45452362156405829</c:v>
                </c:pt>
                <c:pt idx="92">
                  <c:v>8.6596778509465615</c:v>
                </c:pt>
                <c:pt idx="93">
                  <c:v>-0.36396839276505905</c:v>
                </c:pt>
                <c:pt idx="94">
                  <c:v>-0.20668825853521819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33-4F2B-9A0E-B8A6B8BE4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47258664"/>
        <c:axId val="847256368"/>
      </c:barChart>
      <c:catAx>
        <c:axId val="847258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56368"/>
        <c:crosses val="autoZero"/>
        <c:auto val="1"/>
        <c:lblAlgn val="ctr"/>
        <c:lblOffset val="100"/>
        <c:noMultiLvlLbl val="0"/>
      </c:catAx>
      <c:valAx>
        <c:axId val="847256368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5866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PFUnA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0.18979137625927456</c:v>
                </c:pt>
              </c:numLit>
            </c:plus>
            <c:minus>
              <c:numLit>
                <c:formatCode>General</c:formatCode>
                <c:ptCount val="1"/>
                <c:pt idx="0">
                  <c:v>0.18979137625927456</c:v>
                </c:pt>
              </c:numLit>
            </c:minus>
          </c:errBars>
          <c:cat>
            <c:strRef>
              <c:f>'PFUnAmotTOC p&lt;0.05'!$B$67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'PFUnAmotTOC p&lt;0.05'!$C$67</c:f>
              <c:numCache>
                <c:formatCode>0.000</c:formatCode>
                <c:ptCount val="1"/>
                <c:pt idx="0">
                  <c:v>0.38794150697416363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25-47BF-854B-F2BC0D6C1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98124112"/>
        <c:axId val="798114272"/>
      </c:barChart>
      <c:catAx>
        <c:axId val="79812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114272"/>
        <c:crosses val="autoZero"/>
        <c:auto val="1"/>
        <c:lblAlgn val="ctr"/>
        <c:lblOffset val="100"/>
        <c:noMultiLvlLbl val="0"/>
      </c:catAx>
      <c:valAx>
        <c:axId val="79811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2411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PFUnA by TOC% (R²=0,150)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'PFUnAmotTOC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'PFUnAmotTOC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0.23195253226909401</c:v>
                </c:pt>
                <c:pt idx="8">
                  <c:v>0.18578558405825857</c:v>
                </c:pt>
                <c:pt idx="9">
                  <c:v>8.9367941153846164E-2</c:v>
                </c:pt>
                <c:pt idx="10">
                  <c:v>6.8450946122449008E-2</c:v>
                </c:pt>
                <c:pt idx="11">
                  <c:v>0</c:v>
                </c:pt>
                <c:pt idx="12">
                  <c:v>8.1082207984790905E-2</c:v>
                </c:pt>
                <c:pt idx="13">
                  <c:v>0.25375226133790757</c:v>
                </c:pt>
                <c:pt idx="14">
                  <c:v>0.17562184818306281</c:v>
                </c:pt>
                <c:pt idx="15">
                  <c:v>0</c:v>
                </c:pt>
                <c:pt idx="16">
                  <c:v>0.11378455261737534</c:v>
                </c:pt>
                <c:pt idx="17">
                  <c:v>0.27581659490294319</c:v>
                </c:pt>
                <c:pt idx="18">
                  <c:v>0.10891158580322609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0.2391569046148784</c:v>
                </c:pt>
                <c:pt idx="23">
                  <c:v>0.35203148079541102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0.10786380531771439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0.12809942645102865</c:v>
                </c:pt>
                <c:pt idx="32">
                  <c:v>0</c:v>
                </c:pt>
                <c:pt idx="33">
                  <c:v>0.12186781893401642</c:v>
                </c:pt>
                <c:pt idx="34">
                  <c:v>0.11929012379609587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6.1208418623481815E-2</c:v>
                </c:pt>
                <c:pt idx="41">
                  <c:v>8.3598093200000001E-2</c:v>
                </c:pt>
                <c:pt idx="42">
                  <c:v>0.12039552887620046</c:v>
                </c:pt>
                <c:pt idx="43">
                  <c:v>5.62414531048454E-2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0.19473184638739441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0.18694946789525421</c:v>
                </c:pt>
                <c:pt idx="60">
                  <c:v>0</c:v>
                </c:pt>
                <c:pt idx="61">
                  <c:v>0.23868193144912644</c:v>
                </c:pt>
                <c:pt idx="62">
                  <c:v>0.27018215576344867</c:v>
                </c:pt>
                <c:pt idx="63">
                  <c:v>0.19990211330746105</c:v>
                </c:pt>
                <c:pt idx="64">
                  <c:v>0.30522168679592571</c:v>
                </c:pt>
                <c:pt idx="65">
                  <c:v>0.12234590280194704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0.15</c:v>
                </c:pt>
                <c:pt idx="70">
                  <c:v>0</c:v>
                </c:pt>
                <c:pt idx="71">
                  <c:v>0</c:v>
                </c:pt>
                <c:pt idx="72">
                  <c:v>0.1069534399121143</c:v>
                </c:pt>
                <c:pt idx="73">
                  <c:v>0.17275357831125773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5.6099510989869282E-2</c:v>
                </c:pt>
                <c:pt idx="78">
                  <c:v>0</c:v>
                </c:pt>
                <c:pt idx="79">
                  <c:v>7.8321131322741197E-2</c:v>
                </c:pt>
                <c:pt idx="80">
                  <c:v>0.22631154137069717</c:v>
                </c:pt>
                <c:pt idx="81">
                  <c:v>7.2233981764997596E-2</c:v>
                </c:pt>
                <c:pt idx="82">
                  <c:v>7.3533290222105863E-2</c:v>
                </c:pt>
                <c:pt idx="83">
                  <c:v>0.17269375505141507</c:v>
                </c:pt>
                <c:pt idx="84">
                  <c:v>7.6279374890185159E-2</c:v>
                </c:pt>
                <c:pt idx="85">
                  <c:v>0.20969351041032855</c:v>
                </c:pt>
                <c:pt idx="86">
                  <c:v>0.1584493114421556</c:v>
                </c:pt>
                <c:pt idx="87">
                  <c:v>0.12023251659993246</c:v>
                </c:pt>
                <c:pt idx="88">
                  <c:v>0.10114544882317517</c:v>
                </c:pt>
                <c:pt idx="89">
                  <c:v>0.35396640379024641</c:v>
                </c:pt>
                <c:pt idx="90">
                  <c:v>0.43659466079067599</c:v>
                </c:pt>
                <c:pt idx="91">
                  <c:v>0.15558606965695401</c:v>
                </c:pt>
                <c:pt idx="92">
                  <c:v>0.66892481332919995</c:v>
                </c:pt>
                <c:pt idx="93">
                  <c:v>0.15254083711939556</c:v>
                </c:pt>
                <c:pt idx="94">
                  <c:v>0.11823633750377431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26-498C-B00B-1DB13597FF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326-498C-B00B-1DB13597FF68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1.009684217039015E-2</c:v>
              </c:pt>
              <c:pt idx="1">
                <c:v>0.30004543530757144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326-498C-B00B-1DB13597FF68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'PFUnAmotTOC p&lt;0.05'!xdata1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'PFUnAmotTOC p&lt;0.05'!ydata1</c:f>
              <c:numCache>
                <c:formatCode>General</c:formatCode>
                <c:ptCount val="70"/>
                <c:pt idx="0">
                  <c:v>-3.313910752630863E-2</c:v>
                </c:pt>
                <c:pt idx="1">
                  <c:v>-2.7189037858193543E-2</c:v>
                </c:pt>
                <c:pt idx="2">
                  <c:v>-2.1268426930438549E-2</c:v>
                </c:pt>
                <c:pt idx="3">
                  <c:v>-1.5381262676777287E-2</c:v>
                </c:pt>
                <c:pt idx="4">
                  <c:v>-9.5321854848019159E-3</c:v>
                </c:pt>
                <c:pt idx="5">
                  <c:v>-3.7265979187194667E-3</c:v>
                </c:pt>
                <c:pt idx="6">
                  <c:v>2.0292135267720099E-3</c:v>
                </c:pt>
                <c:pt idx="7">
                  <c:v>7.7279485725782818E-3</c:v>
                </c:pt>
                <c:pt idx="8">
                  <c:v>1.3361163411176005E-2</c:v>
                </c:pt>
                <c:pt idx="9">
                  <c:v>1.8919155773104993E-2</c:v>
                </c:pt>
                <c:pt idx="10">
                  <c:v>2.4390888612196557E-2</c:v>
                </c:pt>
                <c:pt idx="11">
                  <c:v>2.9763987709586867E-2</c:v>
                </c:pt>
                <c:pt idx="12">
                  <c:v>3.5024860665828689E-2</c:v>
                </c:pt>
                <c:pt idx="13">
                  <c:v>4.0158993291637315E-2</c:v>
                </c:pt>
                <c:pt idx="14">
                  <c:v>4.5151476586813441E-2</c:v>
                </c:pt>
                <c:pt idx="15">
                  <c:v>4.9987793057826968E-2</c:v>
                </c:pt>
                <c:pt idx="16">
                  <c:v>5.4654836977452784E-2</c:v>
                </c:pt>
                <c:pt idx="17">
                  <c:v>5.914206254386585E-2</c:v>
                </c:pt>
                <c:pt idx="18">
                  <c:v>6.344257041140397E-2</c:v>
                </c:pt>
                <c:pt idx="19">
                  <c:v>6.7553899140483695E-2</c:v>
                </c:pt>
                <c:pt idx="20">
                  <c:v>7.1478323235426494E-2</c:v>
                </c:pt>
                <c:pt idx="21">
                  <c:v>7.52225774504343E-2</c:v>
                </c:pt>
                <c:pt idx="22">
                  <c:v>7.8797081765527618E-2</c:v>
                </c:pt>
                <c:pt idx="23">
                  <c:v>8.2214862093886121E-2</c:v>
                </c:pt>
                <c:pt idx="24">
                  <c:v>8.5490400468254554E-2</c:v>
                </c:pt>
                <c:pt idx="25">
                  <c:v>8.863860705762415E-2</c:v>
                </c:pt>
                <c:pt idx="26">
                  <c:v>9.1674023567348092E-2</c:v>
                </c:pt>
                <c:pt idx="27">
                  <c:v>9.4610286210412287E-2</c:v>
                </c:pt>
                <c:pt idx="28">
                  <c:v>9.7459821060339485E-2</c:v>
                </c:pt>
                <c:pt idx="29">
                  <c:v>0.10023371908678827</c:v>
                </c:pt>
                <c:pt idx="30">
                  <c:v>0.10294173469524331</c:v>
                </c:pt>
                <c:pt idx="31">
                  <c:v>0.10559235985165157</c:v>
                </c:pt>
                <c:pt idx="32">
                  <c:v>0.10819293800099454</c:v>
                </c:pt>
                <c:pt idx="33">
                  <c:v>0.11074979355372036</c:v>
                </c:pt>
                <c:pt idx="34">
                  <c:v>0.11326836192761459</c:v>
                </c:pt>
                <c:pt idx="35">
                  <c:v>0.11575331172231482</c:v>
                </c:pt>
                <c:pt idx="36">
                  <c:v>0.11820865495995986</c:v>
                </c:pt>
                <c:pt idx="37">
                  <c:v>0.12063784401522516</c:v>
                </c:pt>
                <c:pt idx="38">
                  <c:v>0.12304385540275942</c:v>
                </c:pt>
                <c:pt idx="39">
                  <c:v>0.12542926139475066</c:v>
                </c:pt>
                <c:pt idx="40">
                  <c:v>0.1277962907924059</c:v>
                </c:pt>
                <c:pt idx="41">
                  <c:v>0.13014688026295923</c:v>
                </c:pt>
                <c:pt idx="42">
                  <c:v>0.13248271759924404</c:v>
                </c:pt>
                <c:pt idx="43">
                  <c:v>0.134805278135434</c:v>
                </c:pt>
                <c:pt idx="44">
                  <c:v>0.13711585540319016</c:v>
                </c:pt>
                <c:pt idx="45">
                  <c:v>0.13941558696089132</c:v>
                </c:pt>
                <c:pt idx="46">
                  <c:v>0.14170547618701412</c:v>
                </c:pt>
                <c:pt idx="47">
                  <c:v>0.14398641070240295</c:v>
                </c:pt>
                <c:pt idx="48">
                  <c:v>0.14625917797665877</c:v>
                </c:pt>
                <c:pt idx="49">
                  <c:v>0.14852447858067125</c:v>
                </c:pt>
                <c:pt idx="50">
                  <c:v>0.15078293746896224</c:v>
                </c:pt>
                <c:pt idx="51">
                  <c:v>0.15303511361016256</c:v>
                </c:pt>
                <c:pt idx="52">
                  <c:v>0.15528150822973599</c:v>
                </c:pt>
                <c:pt idx="53">
                  <c:v>0.15752257188424271</c:v>
                </c:pt>
                <c:pt idx="54">
                  <c:v>0.1597587105494388</c:v>
                </c:pt>
                <c:pt idx="55">
                  <c:v>0.16199029087399652</c:v>
                </c:pt>
                <c:pt idx="56">
                  <c:v>0.16421764472546174</c:v>
                </c:pt>
                <c:pt idx="57">
                  <c:v>0.16644107313428977</c:v>
                </c:pt>
                <c:pt idx="58">
                  <c:v>0.1686608497246348</c:v>
                </c:pt>
                <c:pt idx="59">
                  <c:v>0.17087722370635799</c:v>
                </c:pt>
                <c:pt idx="60">
                  <c:v>0.17309042249094081</c:v>
                </c:pt>
                <c:pt idx="61">
                  <c:v>0.17530065398420228</c:v>
                </c:pt>
                <c:pt idx="62">
                  <c:v>0.17750810860057459</c:v>
                </c:pt>
                <c:pt idx="63">
                  <c:v>0.17971296103688991</c:v>
                </c:pt>
                <c:pt idx="64">
                  <c:v>0.18191537183795206</c:v>
                </c:pt>
                <c:pt idx="65">
                  <c:v>0.18411548878139572</c:v>
                </c:pt>
                <c:pt idx="66">
                  <c:v>0.18631344810533779</c:v>
                </c:pt>
                <c:pt idx="67">
                  <c:v>0.18850937559894798</c:v>
                </c:pt>
                <c:pt idx="68">
                  <c:v>0.19070338757322361</c:v>
                </c:pt>
                <c:pt idx="69">
                  <c:v>0.19289559172683873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26-498C-B00B-1DB13597FF68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'PFUnAmotTOC p&lt;0.05'!xdata2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'PFUnAmotTOC p&lt;0.05'!ydata2</c:f>
              <c:numCache>
                <c:formatCode>General</c:formatCode>
                <c:ptCount val="70"/>
                <c:pt idx="0">
                  <c:v>5.3332791867088912E-2</c:v>
                </c:pt>
                <c:pt idx="1">
                  <c:v>5.5787029248430944E-2</c:v>
                </c:pt>
                <c:pt idx="2">
                  <c:v>5.8270725370133059E-2</c:v>
                </c:pt>
                <c:pt idx="3">
                  <c:v>6.0787868165928911E-2</c:v>
                </c:pt>
                <c:pt idx="4">
                  <c:v>6.3343098023410649E-2</c:v>
                </c:pt>
                <c:pt idx="5">
                  <c:v>6.5941817506785322E-2</c:v>
                </c:pt>
                <c:pt idx="6">
                  <c:v>6.859031311075095E-2</c:v>
                </c:pt>
                <c:pt idx="7">
                  <c:v>7.1295885114401797E-2</c:v>
                </c:pt>
                <c:pt idx="8">
                  <c:v>7.4066977325261185E-2</c:v>
                </c:pt>
                <c:pt idx="9">
                  <c:v>7.6913292012789319E-2</c:v>
                </c:pt>
                <c:pt idx="10">
                  <c:v>7.9845866223154857E-2</c:v>
                </c:pt>
                <c:pt idx="11">
                  <c:v>8.2877074175221679E-2</c:v>
                </c:pt>
                <c:pt idx="12">
                  <c:v>8.6020508268436963E-2</c:v>
                </c:pt>
                <c:pt idx="13">
                  <c:v>8.9290682692085441E-2</c:v>
                </c:pt>
                <c:pt idx="14">
                  <c:v>9.270250644636642E-2</c:v>
                </c:pt>
                <c:pt idx="15">
                  <c:v>9.6270497024809998E-2</c:v>
                </c:pt>
                <c:pt idx="16">
                  <c:v>0.10000776015464131</c:v>
                </c:pt>
                <c:pt idx="17">
                  <c:v>0.10392484163768535</c:v>
                </c:pt>
                <c:pt idx="18">
                  <c:v>0.10802864081960434</c:v>
                </c:pt>
                <c:pt idx="19">
                  <c:v>0.11232161913998177</c:v>
                </c:pt>
                <c:pt idx="20">
                  <c:v>0.11680150209449608</c:v>
                </c:pt>
                <c:pt idx="21">
                  <c:v>0.12146155492894538</c:v>
                </c:pt>
                <c:pt idx="22">
                  <c:v>0.12629135766330915</c:v>
                </c:pt>
                <c:pt idx="23">
                  <c:v>0.13127788438440777</c:v>
                </c:pt>
                <c:pt idx="24">
                  <c:v>0.13640665305949645</c:v>
                </c:pt>
                <c:pt idx="25">
                  <c:v>0.14166275351958393</c:v>
                </c:pt>
                <c:pt idx="26">
                  <c:v>0.14703164405931715</c:v>
                </c:pt>
                <c:pt idx="27">
                  <c:v>0.15249968846571005</c:v>
                </c:pt>
                <c:pt idx="28">
                  <c:v>0.15805446066523995</c:v>
                </c:pt>
                <c:pt idx="29">
                  <c:v>0.16368486968824827</c:v>
                </c:pt>
                <c:pt idx="30">
                  <c:v>0.16938116112925039</c:v>
                </c:pt>
                <c:pt idx="31">
                  <c:v>0.17513484302229926</c:v>
                </c:pt>
                <c:pt idx="32">
                  <c:v>0.18093857192241336</c:v>
                </c:pt>
                <c:pt idx="33">
                  <c:v>0.18678602341914466</c:v>
                </c:pt>
                <c:pt idx="34">
                  <c:v>0.19267176209470754</c:v>
                </c:pt>
                <c:pt idx="35">
                  <c:v>0.19859111934946441</c:v>
                </c:pt>
                <c:pt idx="36">
                  <c:v>0.20454008316127648</c:v>
                </c:pt>
                <c:pt idx="37">
                  <c:v>0.21051520115546835</c:v>
                </c:pt>
                <c:pt idx="38">
                  <c:v>0.21651349681739118</c:v>
                </c:pt>
                <c:pt idx="39">
                  <c:v>0.22253239787485704</c:v>
                </c:pt>
                <c:pt idx="40">
                  <c:v>0.22856967552665891</c:v>
                </c:pt>
                <c:pt idx="41">
                  <c:v>0.23462339310556268</c:v>
                </c:pt>
                <c:pt idx="42">
                  <c:v>0.24069186281873498</c:v>
                </c:pt>
                <c:pt idx="43">
                  <c:v>0.24677360933200213</c:v>
                </c:pt>
                <c:pt idx="44">
                  <c:v>0.25286733911370313</c:v>
                </c:pt>
                <c:pt idx="45">
                  <c:v>0.2589719146054591</c:v>
                </c:pt>
                <c:pt idx="46">
                  <c:v>0.26508633242879337</c:v>
                </c:pt>
                <c:pt idx="47">
                  <c:v>0.27120970496286168</c:v>
                </c:pt>
                <c:pt idx="48">
                  <c:v>0.27734124473806299</c:v>
                </c:pt>
                <c:pt idx="49">
                  <c:v>0.28348025118350761</c:v>
                </c:pt>
                <c:pt idx="50">
                  <c:v>0.28962609934467376</c:v>
                </c:pt>
                <c:pt idx="51">
                  <c:v>0.29577823025293049</c:v>
                </c:pt>
                <c:pt idx="52">
                  <c:v>0.30193614268281421</c:v>
                </c:pt>
                <c:pt idx="53">
                  <c:v>0.30809938607776455</c:v>
                </c:pt>
                <c:pt idx="54">
                  <c:v>0.31426755446202559</c:v>
                </c:pt>
                <c:pt idx="55">
                  <c:v>0.32044028118692502</c:v>
                </c:pt>
                <c:pt idx="56">
                  <c:v>0.32661723438491697</c:v>
                </c:pt>
                <c:pt idx="57">
                  <c:v>0.33279811302554607</c:v>
                </c:pt>
                <c:pt idx="58">
                  <c:v>0.33898264348465812</c:v>
                </c:pt>
                <c:pt idx="59">
                  <c:v>0.34517057655239197</c:v>
                </c:pt>
                <c:pt idx="60">
                  <c:v>0.35136168481726632</c:v>
                </c:pt>
                <c:pt idx="61">
                  <c:v>0.35755576037346193</c:v>
                </c:pt>
                <c:pt idx="62">
                  <c:v>0.36375261280654675</c:v>
                </c:pt>
                <c:pt idx="63">
                  <c:v>0.36995206741968845</c:v>
                </c:pt>
                <c:pt idx="64">
                  <c:v>0.37615396366808351</c:v>
                </c:pt>
                <c:pt idx="65">
                  <c:v>0.38235815377409688</c:v>
                </c:pt>
                <c:pt idx="66">
                  <c:v>0.38856450149961197</c:v>
                </c:pt>
                <c:pt idx="67">
                  <c:v>0.39477288105545882</c:v>
                </c:pt>
                <c:pt idx="68">
                  <c:v>0.40098317613064038</c:v>
                </c:pt>
                <c:pt idx="69">
                  <c:v>0.40719527902648228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26-498C-B00B-1DB13597FF68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'PFUnAmotTOC p&lt;0.05'!xdata3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'PFUnAmotTOC p&lt;0.05'!ydata3</c:f>
              <c:numCache>
                <c:formatCode>General</c:formatCode>
                <c:ptCount val="100"/>
                <c:pt idx="0">
                  <c:v>-0.21144826031057759</c:v>
                </c:pt>
                <c:pt idx="1">
                  <c:v>-0.20828440491000111</c:v>
                </c:pt>
                <c:pt idx="2">
                  <c:v>-0.2051295858594582</c:v>
                </c:pt>
                <c:pt idx="3">
                  <c:v>-0.20198383090359204</c:v>
                </c:pt>
                <c:pt idx="4">
                  <c:v>-0.19884716678146319</c:v>
                </c:pt>
                <c:pt idx="5">
                  <c:v>-0.19571961921059164</c:v>
                </c:pt>
                <c:pt idx="6">
                  <c:v>-0.192601212871508</c:v>
                </c:pt>
                <c:pt idx="7">
                  <c:v>-0.18949197139283436</c:v>
                </c:pt>
                <c:pt idx="8">
                  <c:v>-0.18639191733691524</c:v>
                </c:pt>
                <c:pt idx="9">
                  <c:v>-0.18330107218601882</c:v>
                </c:pt>
                <c:pt idx="10">
                  <c:v>-0.18021945632912767</c:v>
                </c:pt>
                <c:pt idx="11">
                  <c:v>-0.17714708904933724</c:v>
                </c:pt>
                <c:pt idx="12">
                  <c:v>-0.17408398851188012</c:v>
                </c:pt>
                <c:pt idx="13">
                  <c:v>-0.17103017175279334</c:v>
                </c:pt>
                <c:pt idx="14">
                  <c:v>-0.16798565466824444</c:v>
                </c:pt>
                <c:pt idx="15">
                  <c:v>-0.16495045200453284</c:v>
                </c:pt>
                <c:pt idx="16">
                  <c:v>-0.16192457734877913</c:v>
                </c:pt>
                <c:pt idx="17">
                  <c:v>-0.15890804312031814</c:v>
                </c:pt>
                <c:pt idx="18">
                  <c:v>-0.15590086056280636</c:v>
                </c:pt>
                <c:pt idx="19">
                  <c:v>-0.15290303973705704</c:v>
                </c:pt>
                <c:pt idx="20">
                  <c:v>-0.14991458951461215</c:v>
                </c:pt>
                <c:pt idx="21">
                  <c:v>-0.14693551757206169</c:v>
                </c:pt>
                <c:pt idx="22">
                  <c:v>-0.14396583038611854</c:v>
                </c:pt>
                <c:pt idx="23">
                  <c:v>-0.14100553322945603</c:v>
                </c:pt>
                <c:pt idx="24">
                  <c:v>-0.13805463016731451</c:v>
                </c:pt>
                <c:pt idx="25">
                  <c:v>-0.13511312405488241</c:v>
                </c:pt>
                <c:pt idx="26">
                  <c:v>-0.13218101653545494</c:v>
                </c:pt>
                <c:pt idx="27">
                  <c:v>-0.12925830803937421</c:v>
                </c:pt>
                <c:pt idx="28">
                  <c:v>-0.12634499778375136</c:v>
                </c:pt>
                <c:pt idx="29">
                  <c:v>-0.12344108377297171</c:v>
                </c:pt>
                <c:pt idx="30">
                  <c:v>-0.12054656279998215</c:v>
                </c:pt>
                <c:pt idx="31">
                  <c:v>-0.11766143044835863</c:v>
                </c:pt>
                <c:pt idx="32">
                  <c:v>-0.11478568109515075</c:v>
                </c:pt>
                <c:pt idx="33">
                  <c:v>-0.11191930791449897</c:v>
                </c:pt>
                <c:pt idx="34">
                  <c:v>-0.10906230288201969</c:v>
                </c:pt>
                <c:pt idx="35">
                  <c:v>-0.10621465677995055</c:v>
                </c:pt>
                <c:pt idx="36">
                  <c:v>-0.10337635920304937</c:v>
                </c:pt>
                <c:pt idx="37">
                  <c:v>-0.10054739856523712</c:v>
                </c:pt>
                <c:pt idx="38">
                  <c:v>-9.7727762106975757E-2</c:v>
                </c:pt>
                <c:pt idx="39">
                  <c:v>-9.4917435903369402E-2</c:v>
                </c:pt>
                <c:pt idx="40">
                  <c:v>-9.2116404872977231E-2</c:v>
                </c:pt>
                <c:pt idx="41">
                  <c:v>-8.932465278732532E-2</c:v>
                </c:pt>
                <c:pt idx="42">
                  <c:v>-8.6542162281103424E-2</c:v>
                </c:pt>
                <c:pt idx="43">
                  <c:v>-8.3768914863031702E-2</c:v>
                </c:pt>
                <c:pt idx="44">
                  <c:v>-8.1004890927382084E-2</c:v>
                </c:pt>
                <c:pt idx="45">
                  <c:v>-7.825006976613777E-2</c:v>
                </c:pt>
                <c:pt idx="46">
                  <c:v>-7.5504429581772808E-2</c:v>
                </c:pt>
                <c:pt idx="47">
                  <c:v>-7.2767947500635088E-2</c:v>
                </c:pt>
                <c:pt idx="48">
                  <c:v>-7.0040599586912833E-2</c:v>
                </c:pt>
                <c:pt idx="49">
                  <c:v>-6.7322360857165142E-2</c:v>
                </c:pt>
                <c:pt idx="50">
                  <c:v>-6.4613205295397519E-2</c:v>
                </c:pt>
                <c:pt idx="51">
                  <c:v>-6.1913105868660889E-2</c:v>
                </c:pt>
                <c:pt idx="52">
                  <c:v>-5.922203454315314E-2</c:v>
                </c:pt>
                <c:pt idx="53">
                  <c:v>-5.6539962300801827E-2</c:v>
                </c:pt>
                <c:pt idx="54">
                  <c:v>-5.386685915630568E-2</c:v>
                </c:pt>
                <c:pt idx="55">
                  <c:v>-5.1202694174612956E-2</c:v>
                </c:pt>
                <c:pt idx="56">
                  <c:v>-4.8547435488813628E-2</c:v>
                </c:pt>
                <c:pt idx="57">
                  <c:v>-4.5901050318422232E-2</c:v>
                </c:pt>
                <c:pt idx="58">
                  <c:v>-4.3263504988028723E-2</c:v>
                </c:pt>
                <c:pt idx="59">
                  <c:v>-4.0634764946293339E-2</c:v>
                </c:pt>
                <c:pt idx="60">
                  <c:v>-3.8014794785262818E-2</c:v>
                </c:pt>
                <c:pt idx="61">
                  <c:v>-3.5403558259983398E-2</c:v>
                </c:pt>
                <c:pt idx="62">
                  <c:v>-3.280101830838808E-2</c:v>
                </c:pt>
                <c:pt idx="63">
                  <c:v>-3.0207137071433299E-2</c:v>
                </c:pt>
                <c:pt idx="64">
                  <c:v>-2.762187591346324E-2</c:v>
                </c:pt>
                <c:pt idx="65">
                  <c:v>-2.5045195442776613E-2</c:v>
                </c:pt>
                <c:pt idx="66">
                  <c:v>-2.2477055532374196E-2</c:v>
                </c:pt>
                <c:pt idx="67">
                  <c:v>-1.9917415340862971E-2</c:v>
                </c:pt>
                <c:pt idx="68">
                  <c:v>-1.7366233333494852E-2</c:v>
                </c:pt>
                <c:pt idx="69">
                  <c:v>-1.4823467303317128E-2</c:v>
                </c:pt>
                <c:pt idx="70">
                  <c:v>-1.2289074392412447E-2</c:v>
                </c:pt>
                <c:pt idx="71">
                  <c:v>-9.7630111132067099E-3</c:v>
                </c:pt>
                <c:pt idx="72">
                  <c:v>-7.2452333698230786E-3</c:v>
                </c:pt>
                <c:pt idx="73">
                  <c:v>-4.7356964794612044E-3</c:v>
                </c:pt>
                <c:pt idx="74">
                  <c:v>-2.2343551937814565E-3</c:v>
                </c:pt>
                <c:pt idx="75">
                  <c:v>2.588362797270316E-4</c:v>
                </c:pt>
                <c:pt idx="76">
                  <c:v>2.7439242564130661E-3</c:v>
                </c:pt>
                <c:pt idx="77">
                  <c:v>5.220955553184442E-3</c:v>
                </c:pt>
                <c:pt idx="78">
                  <c:v>7.6899774673021837E-3</c:v>
                </c:pt>
                <c:pt idx="79">
                  <c:v>1.015103775526574E-2</c:v>
                </c:pt>
                <c:pt idx="80">
                  <c:v>1.2604184611806374E-2</c:v>
                </c:pt>
                <c:pt idx="81">
                  <c:v>1.5049466649006416E-2</c:v>
                </c:pt>
                <c:pt idx="82">
                  <c:v>1.7486932875559691E-2</c:v>
                </c:pt>
                <c:pt idx="83">
                  <c:v>1.9916632676189538E-2</c:v>
                </c:pt>
                <c:pt idx="84">
                  <c:v>2.2338615791239635E-2</c:v>
                </c:pt>
                <c:pt idx="85">
                  <c:v>2.4752932296450425E-2</c:v>
                </c:pt>
                <c:pt idx="86">
                  <c:v>2.7159632582937659E-2</c:v>
                </c:pt>
                <c:pt idx="87">
                  <c:v>2.9558767337383496E-2</c:v>
                </c:pt>
                <c:pt idx="88">
                  <c:v>3.195038752245441E-2</c:v>
                </c:pt>
                <c:pt idx="89">
                  <c:v>3.433454435745717E-2</c:v>
                </c:pt>
                <c:pt idx="90">
                  <c:v>3.6711289299243832E-2</c:v>
                </c:pt>
                <c:pt idx="91">
                  <c:v>3.9080674023376838E-2</c:v>
                </c:pt>
                <c:pt idx="92">
                  <c:v>4.1442750405563861E-2</c:v>
                </c:pt>
                <c:pt idx="93">
                  <c:v>4.379757050337138E-2</c:v>
                </c:pt>
                <c:pt idx="94">
                  <c:v>4.614518653822669E-2</c:v>
                </c:pt>
                <c:pt idx="95">
                  <c:v>4.8485650877714698E-2</c:v>
                </c:pt>
                <c:pt idx="96">
                  <c:v>5.0819016018178648E-2</c:v>
                </c:pt>
                <c:pt idx="97">
                  <c:v>5.3145334567630792E-2</c:v>
                </c:pt>
                <c:pt idx="98">
                  <c:v>5.5464659228978391E-2</c:v>
                </c:pt>
                <c:pt idx="99">
                  <c:v>5.7777042783572624E-2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26-498C-B00B-1DB13597FF68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'PFUnAmotTOC p&lt;0.05'!xdata4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'PFUnAmotTOC p&lt;0.05'!ydata4</c:f>
              <c:numCache>
                <c:formatCode>General</c:formatCode>
                <c:ptCount val="100"/>
                <c:pt idx="0">
                  <c:v>0.23164194465135787</c:v>
                </c:pt>
                <c:pt idx="1">
                  <c:v>0.23433563658995671</c:v>
                </c:pt>
                <c:pt idx="2">
                  <c:v>0.23703836487858912</c:v>
                </c:pt>
                <c:pt idx="3">
                  <c:v>0.23975015726189822</c:v>
                </c:pt>
                <c:pt idx="4">
                  <c:v>0.24247104047894469</c:v>
                </c:pt>
                <c:pt idx="5">
                  <c:v>0.24520104024724845</c:v>
                </c:pt>
                <c:pt idx="6">
                  <c:v>0.24794018124734013</c:v>
                </c:pt>
                <c:pt idx="7">
                  <c:v>0.25068848710784181</c:v>
                </c:pt>
                <c:pt idx="8">
                  <c:v>0.25344598039109795</c:v>
                </c:pt>
                <c:pt idx="9">
                  <c:v>0.25621268257937685</c:v>
                </c:pt>
                <c:pt idx="10">
                  <c:v>0.25898861406166102</c:v>
                </c:pt>
                <c:pt idx="11">
                  <c:v>0.2617737941210459</c:v>
                </c:pt>
                <c:pt idx="12">
                  <c:v>0.2645682409227641</c:v>
                </c:pt>
                <c:pt idx="13">
                  <c:v>0.26737197150285258</c:v>
                </c:pt>
                <c:pt idx="14">
                  <c:v>0.270185001757479</c:v>
                </c:pt>
                <c:pt idx="15">
                  <c:v>0.27300734643294272</c:v>
                </c:pt>
                <c:pt idx="16">
                  <c:v>0.27583901911636433</c:v>
                </c:pt>
                <c:pt idx="17">
                  <c:v>0.2786800322270786</c:v>
                </c:pt>
                <c:pt idx="18">
                  <c:v>0.28153039700874216</c:v>
                </c:pt>
                <c:pt idx="19">
                  <c:v>0.28439012352216814</c:v>
                </c:pt>
                <c:pt idx="20">
                  <c:v>0.28725922063889853</c:v>
                </c:pt>
                <c:pt idx="21">
                  <c:v>0.29013769603552342</c:v>
                </c:pt>
                <c:pt idx="22">
                  <c:v>0.29302555618875559</c:v>
                </c:pt>
                <c:pt idx="23">
                  <c:v>0.29592280637126839</c:v>
                </c:pt>
                <c:pt idx="24">
                  <c:v>0.29882945064830213</c:v>
                </c:pt>
                <c:pt idx="25">
                  <c:v>0.30174549187504529</c:v>
                </c:pt>
                <c:pt idx="26">
                  <c:v>0.30467093169479315</c:v>
                </c:pt>
                <c:pt idx="27">
                  <c:v>0.30760577053788773</c:v>
                </c:pt>
                <c:pt idx="28">
                  <c:v>0.31055000762144019</c:v>
                </c:pt>
                <c:pt idx="29">
                  <c:v>0.31350364094983585</c:v>
                </c:pt>
                <c:pt idx="30">
                  <c:v>0.31646666731602158</c:v>
                </c:pt>
                <c:pt idx="31">
                  <c:v>0.31943908230357337</c:v>
                </c:pt>
                <c:pt idx="32">
                  <c:v>0.3224208802895408</c:v>
                </c:pt>
                <c:pt idx="33">
                  <c:v>0.32541205444806431</c:v>
                </c:pt>
                <c:pt idx="34">
                  <c:v>0.32841259675476037</c:v>
                </c:pt>
                <c:pt idx="35">
                  <c:v>0.33142249799186652</c:v>
                </c:pt>
                <c:pt idx="36">
                  <c:v>0.33444174775414065</c:v>
                </c:pt>
                <c:pt idx="37">
                  <c:v>0.33747033445550367</c:v>
                </c:pt>
                <c:pt idx="38">
                  <c:v>0.34050824533641766</c:v>
                </c:pt>
                <c:pt idx="39">
                  <c:v>0.34355546647198665</c:v>
                </c:pt>
                <c:pt idx="40">
                  <c:v>0.34661198278076971</c:v>
                </c:pt>
                <c:pt idx="41">
                  <c:v>0.34967777803429312</c:v>
                </c:pt>
                <c:pt idx="42">
                  <c:v>0.35275283486724651</c:v>
                </c:pt>
                <c:pt idx="43">
                  <c:v>0.35583713478835011</c:v>
                </c:pt>
                <c:pt idx="44">
                  <c:v>0.35893065819187586</c:v>
                </c:pt>
                <c:pt idx="45">
                  <c:v>0.36203338436980681</c:v>
                </c:pt>
                <c:pt idx="46">
                  <c:v>0.36514529152461717</c:v>
                </c:pt>
                <c:pt idx="47">
                  <c:v>0.36826635678265474</c:v>
                </c:pt>
                <c:pt idx="48">
                  <c:v>0.37139655620810774</c:v>
                </c:pt>
                <c:pt idx="49">
                  <c:v>0.37453586481753537</c:v>
                </c:pt>
                <c:pt idx="50">
                  <c:v>0.37768425659494309</c:v>
                </c:pt>
                <c:pt idx="51">
                  <c:v>0.38084170450738175</c:v>
                </c:pt>
                <c:pt idx="52">
                  <c:v>0.38400818052104935</c:v>
                </c:pt>
                <c:pt idx="53">
                  <c:v>0.38718365561787327</c:v>
                </c:pt>
                <c:pt idx="54">
                  <c:v>0.39036809981255244</c:v>
                </c:pt>
                <c:pt idx="55">
                  <c:v>0.39356148217003506</c:v>
                </c:pt>
                <c:pt idx="56">
                  <c:v>0.39676377082341102</c:v>
                </c:pt>
                <c:pt idx="57">
                  <c:v>0.39997493299219494</c:v>
                </c:pt>
                <c:pt idx="58">
                  <c:v>0.4031949350009767</c:v>
                </c:pt>
                <c:pt idx="59">
                  <c:v>0.4064237422984166</c:v>
                </c:pt>
                <c:pt idx="60">
                  <c:v>0.40966131947656143</c:v>
                </c:pt>
                <c:pt idx="61">
                  <c:v>0.41290763029045729</c:v>
                </c:pt>
                <c:pt idx="62">
                  <c:v>0.41616263767803729</c:v>
                </c:pt>
                <c:pt idx="63">
                  <c:v>0.4194263037802578</c:v>
                </c:pt>
                <c:pt idx="64">
                  <c:v>0.42269858996146303</c:v>
                </c:pt>
                <c:pt idx="65">
                  <c:v>0.42597945682995175</c:v>
                </c:pt>
                <c:pt idx="66">
                  <c:v>0.42926886425872468</c:v>
                </c:pt>
                <c:pt idx="67">
                  <c:v>0.43256677140638877</c:v>
                </c:pt>
                <c:pt idx="68">
                  <c:v>0.43587313673819594</c:v>
                </c:pt>
                <c:pt idx="69">
                  <c:v>0.43918791804719354</c:v>
                </c:pt>
                <c:pt idx="70">
                  <c:v>0.44251107247546417</c:v>
                </c:pt>
                <c:pt idx="71">
                  <c:v>0.44584255653543375</c:v>
                </c:pt>
                <c:pt idx="72">
                  <c:v>0.44918232613122538</c:v>
                </c:pt>
                <c:pt idx="73">
                  <c:v>0.45253033658003883</c:v>
                </c:pt>
                <c:pt idx="74">
                  <c:v>0.4558865426335344</c:v>
                </c:pt>
                <c:pt idx="75">
                  <c:v>0.4592508984992012</c:v>
                </c:pt>
                <c:pt idx="76">
                  <c:v>0.46262335786169051</c:v>
                </c:pt>
                <c:pt idx="77">
                  <c:v>0.46600387390409448</c:v>
                </c:pt>
                <c:pt idx="78">
                  <c:v>0.469392399329152</c:v>
                </c:pt>
                <c:pt idx="79">
                  <c:v>0.47278888638036376</c:v>
                </c:pt>
                <c:pt idx="80">
                  <c:v>0.47619328686299844</c:v>
                </c:pt>
                <c:pt idx="81">
                  <c:v>0.47960555216497369</c:v>
                </c:pt>
                <c:pt idx="82">
                  <c:v>0.48302563327759573</c:v>
                </c:pt>
                <c:pt idx="83">
                  <c:v>0.48645348081614109</c:v>
                </c:pt>
                <c:pt idx="84">
                  <c:v>0.48988904504026631</c:v>
                </c:pt>
                <c:pt idx="85">
                  <c:v>0.49333227587423084</c:v>
                </c:pt>
                <c:pt idx="86">
                  <c:v>0.49678312292691895</c:v>
                </c:pt>
                <c:pt idx="87">
                  <c:v>0.50024153551164841</c:v>
                </c:pt>
                <c:pt idx="88">
                  <c:v>0.50370746266575284</c:v>
                </c:pt>
                <c:pt idx="89">
                  <c:v>0.50718085316992534</c:v>
                </c:pt>
                <c:pt idx="90">
                  <c:v>0.51066165556731402</c:v>
                </c:pt>
                <c:pt idx="91">
                  <c:v>0.51414981818235628</c:v>
                </c:pt>
                <c:pt idx="92">
                  <c:v>0.51764528913934449</c:v>
                </c:pt>
                <c:pt idx="93">
                  <c:v>0.52114801638071229</c:v>
                </c:pt>
                <c:pt idx="94">
                  <c:v>0.52465794768503238</c:v>
                </c:pt>
                <c:pt idx="95">
                  <c:v>0.5281750306847196</c:v>
                </c:pt>
                <c:pt idx="96">
                  <c:v>0.53169921288343092</c:v>
                </c:pt>
                <c:pt idx="97">
                  <c:v>0.53523044167315403</c:v>
                </c:pt>
                <c:pt idx="98">
                  <c:v>0.53876866435098181</c:v>
                </c:pt>
                <c:pt idx="99">
                  <c:v>0.54231382813556284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6-498C-B00B-1DB13597F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21160"/>
        <c:axId val="798120176"/>
      </c:scatterChart>
      <c:valAx>
        <c:axId val="798121160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120176"/>
        <c:crosses val="autoZero"/>
        <c:crossBetween val="midCat"/>
      </c:valAx>
      <c:valAx>
        <c:axId val="798120176"/>
        <c:scaling>
          <c:orientation val="minMax"/>
          <c:max val="0.70000000000000007"/>
          <c:min val="-0.3000000000000000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PFUnA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211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'PFUnAmotTOC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'PFUnAmotTOC p&lt;0.05'!$H$93:$H$187</c:f>
              <c:numCache>
                <c:formatCode>0.000</c:formatCode>
                <c:ptCount val="95"/>
                <c:pt idx="0">
                  <c:v>-0.74494757660590294</c:v>
                </c:pt>
                <c:pt idx="1">
                  <c:v>-0.99751459403889042</c:v>
                </c:pt>
                <c:pt idx="2">
                  <c:v>-0.80387988067360006</c:v>
                </c:pt>
                <c:pt idx="3">
                  <c:v>-0.80387988067360006</c:v>
                </c:pt>
                <c:pt idx="4">
                  <c:v>-0.6607585707949073</c:v>
                </c:pt>
                <c:pt idx="5">
                  <c:v>-0.9596295414239423</c:v>
                </c:pt>
                <c:pt idx="6">
                  <c:v>-0.6607585707949073</c:v>
                </c:pt>
                <c:pt idx="7">
                  <c:v>1.3538533160784356</c:v>
                </c:pt>
                <c:pt idx="8">
                  <c:v>0.97402132166216837</c:v>
                </c:pt>
                <c:pt idx="9">
                  <c:v>-0.26916635482713969</c:v>
                </c:pt>
                <c:pt idx="10">
                  <c:v>-0.48558653585848088</c:v>
                </c:pt>
                <c:pt idx="11">
                  <c:v>-0.3517849194685525</c:v>
                </c:pt>
                <c:pt idx="12">
                  <c:v>-0.10495221651048532</c:v>
                </c:pt>
                <c:pt idx="13">
                  <c:v>1.4478479736796508</c:v>
                </c:pt>
                <c:pt idx="14">
                  <c:v>0.84745784947162994</c:v>
                </c:pt>
                <c:pt idx="15">
                  <c:v>-1.0774941495593364</c:v>
                </c:pt>
                <c:pt idx="16">
                  <c:v>0.64306764384865389</c:v>
                </c:pt>
                <c:pt idx="17">
                  <c:v>1.5947742939895528</c:v>
                </c:pt>
                <c:pt idx="18">
                  <c:v>0.60072180101147865</c:v>
                </c:pt>
                <c:pt idx="19">
                  <c:v>-0.43216437276660075</c:v>
                </c:pt>
                <c:pt idx="20">
                  <c:v>-0.32021404228942912</c:v>
                </c:pt>
                <c:pt idx="21">
                  <c:v>-0.41109607406239912</c:v>
                </c:pt>
                <c:pt idx="22">
                  <c:v>1.6661163494853426</c:v>
                </c:pt>
                <c:pt idx="23">
                  <c:v>2.6671751084521031</c:v>
                </c:pt>
                <c:pt idx="24">
                  <c:v>-0.31310007129839995</c:v>
                </c:pt>
                <c:pt idx="25">
                  <c:v>-0.37931472436874814</c:v>
                </c:pt>
                <c:pt idx="26">
                  <c:v>-0.40444514260333048</c:v>
                </c:pt>
                <c:pt idx="27">
                  <c:v>0.28713948180346771</c:v>
                </c:pt>
                <c:pt idx="28">
                  <c:v>-0.84597438357909793</c:v>
                </c:pt>
                <c:pt idx="29">
                  <c:v>-1.1827304068230811</c:v>
                </c:pt>
                <c:pt idx="30">
                  <c:v>-0.90069723735624518</c:v>
                </c:pt>
                <c:pt idx="31">
                  <c:v>-2.4639348983103295E-2</c:v>
                </c:pt>
                <c:pt idx="32">
                  <c:v>-1.4268785236749693</c:v>
                </c:pt>
                <c:pt idx="33">
                  <c:v>9.9415440269665659E-2</c:v>
                </c:pt>
                <c:pt idx="34">
                  <c:v>0.17267486378030836</c:v>
                </c:pt>
                <c:pt idx="35">
                  <c:v>-1.5279053306481643</c:v>
                </c:pt>
                <c:pt idx="36">
                  <c:v>-1.0901225004309858</c:v>
                </c:pt>
                <c:pt idx="37">
                  <c:v>-1.7215400440134543</c:v>
                </c:pt>
                <c:pt idx="38">
                  <c:v>-1.3426895178639733</c:v>
                </c:pt>
                <c:pt idx="39">
                  <c:v>-0.9596295414239423</c:v>
                </c:pt>
                <c:pt idx="40">
                  <c:v>-0.41286519519830522</c:v>
                </c:pt>
                <c:pt idx="41">
                  <c:v>0.13272279154855496</c:v>
                </c:pt>
                <c:pt idx="42">
                  <c:v>-0.23816770644546123</c:v>
                </c:pt>
                <c:pt idx="43">
                  <c:v>-0.54665747620734995</c:v>
                </c:pt>
                <c:pt idx="44">
                  <c:v>-1.2079871085663798</c:v>
                </c:pt>
                <c:pt idx="45">
                  <c:v>-0.54453564827282741</c:v>
                </c:pt>
                <c:pt idx="46">
                  <c:v>-0.32349741351605793</c:v>
                </c:pt>
                <c:pt idx="47">
                  <c:v>-0.48463517063830397</c:v>
                </c:pt>
                <c:pt idx="48">
                  <c:v>-0.35666788180559028</c:v>
                </c:pt>
                <c:pt idx="49">
                  <c:v>1.1260803424370487</c:v>
                </c:pt>
                <c:pt idx="50">
                  <c:v>-0.39194307524039756</c:v>
                </c:pt>
                <c:pt idx="51">
                  <c:v>-0.33231621187475979</c:v>
                </c:pt>
                <c:pt idx="52">
                  <c:v>-0.45866286234561177</c:v>
                </c:pt>
                <c:pt idx="53">
                  <c:v>-0.39531063547283735</c:v>
                </c:pt>
                <c:pt idx="54">
                  <c:v>-0.4349215627069109</c:v>
                </c:pt>
                <c:pt idx="55">
                  <c:v>-0.46110434351413065</c:v>
                </c:pt>
                <c:pt idx="56">
                  <c:v>-0.40074082634764663</c:v>
                </c:pt>
                <c:pt idx="57">
                  <c:v>-0.56815066440281181</c:v>
                </c:pt>
                <c:pt idx="58">
                  <c:v>-0.95542009113339255</c:v>
                </c:pt>
                <c:pt idx="59">
                  <c:v>1.1496686777999041</c:v>
                </c:pt>
                <c:pt idx="60">
                  <c:v>-0.38083012647334608</c:v>
                </c:pt>
                <c:pt idx="61">
                  <c:v>1.6536091666363313</c:v>
                </c:pt>
                <c:pt idx="62">
                  <c:v>1.4717196750211603</c:v>
                </c:pt>
                <c:pt idx="63">
                  <c:v>0.79153502725731306</c:v>
                </c:pt>
                <c:pt idx="64">
                  <c:v>1.6698770195637256</c:v>
                </c:pt>
                <c:pt idx="65">
                  <c:v>-0.13194449755324231</c:v>
                </c:pt>
                <c:pt idx="66">
                  <c:v>-0.43344825510521845</c:v>
                </c:pt>
                <c:pt idx="67">
                  <c:v>-0.45028605626741763</c:v>
                </c:pt>
                <c:pt idx="68">
                  <c:v>-0.51763726091621431</c:v>
                </c:pt>
                <c:pt idx="69">
                  <c:v>0.59224877711141888</c:v>
                </c:pt>
                <c:pt idx="70">
                  <c:v>-0.82071768183579918</c:v>
                </c:pt>
                <c:pt idx="71">
                  <c:v>-0.41492667382679943</c:v>
                </c:pt>
                <c:pt idx="72">
                  <c:v>0.63788562889211331</c:v>
                </c:pt>
                <c:pt idx="73">
                  <c:v>0.99509460827388985</c:v>
                </c:pt>
                <c:pt idx="74">
                  <c:v>-0.47091236269111159</c:v>
                </c:pt>
                <c:pt idx="75">
                  <c:v>-0.51847915097432429</c:v>
                </c:pt>
                <c:pt idx="76">
                  <c:v>-0.44902322118025262</c:v>
                </c:pt>
                <c:pt idx="77">
                  <c:v>7.2717873508206937E-3</c:v>
                </c:pt>
                <c:pt idx="78">
                  <c:v>-0.52184671120676407</c:v>
                </c:pt>
                <c:pt idx="79">
                  <c:v>-0.39538146857835693</c:v>
                </c:pt>
                <c:pt idx="80">
                  <c:v>-3.2096267538506834E-2</c:v>
                </c:pt>
                <c:pt idx="81">
                  <c:v>-1.44865253824494</c:v>
                </c:pt>
                <c:pt idx="82">
                  <c:v>-7.7125524223374264E-2</c:v>
                </c:pt>
                <c:pt idx="83">
                  <c:v>1.1039935822999358</c:v>
                </c:pt>
                <c:pt idx="84">
                  <c:v>0.24810515122873278</c:v>
                </c:pt>
                <c:pt idx="85">
                  <c:v>1.205147710954908</c:v>
                </c:pt>
                <c:pt idx="86">
                  <c:v>0.97844192246386386</c:v>
                </c:pt>
                <c:pt idx="87">
                  <c:v>0.7125201562233926</c:v>
                </c:pt>
                <c:pt idx="88">
                  <c:v>0.5102982780509363</c:v>
                </c:pt>
                <c:pt idx="89">
                  <c:v>2.0480109184662925</c:v>
                </c:pt>
                <c:pt idx="90">
                  <c:v>2.8620949578573018</c:v>
                </c:pt>
                <c:pt idx="91">
                  <c:v>0.33601081414937661</c:v>
                </c:pt>
                <c:pt idx="92">
                  <c:v>3.5920661827383715</c:v>
                </c:pt>
                <c:pt idx="93">
                  <c:v>0.3881595437673917</c:v>
                </c:pt>
                <c:pt idx="94">
                  <c:v>0.2135575600948737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6-4CF7-807C-BF3DAAEDCF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-0.99751459403889042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326-4CF7-807C-BF3DAAEDC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15584"/>
        <c:axId val="798116240"/>
      </c:scatterChart>
      <c:valAx>
        <c:axId val="798115584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116240"/>
        <c:crosses val="autoZero"/>
        <c:crossBetween val="midCat"/>
      </c:valAx>
      <c:valAx>
        <c:axId val="798116240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1558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PFUnA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'PFUnAmotTOC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0.23195253226909401</c:v>
                </c:pt>
                <c:pt idx="8">
                  <c:v>0.18578558405825857</c:v>
                </c:pt>
                <c:pt idx="9">
                  <c:v>8.9367941153846164E-2</c:v>
                </c:pt>
                <c:pt idx="10">
                  <c:v>6.8450946122449008E-2</c:v>
                </c:pt>
                <c:pt idx="11">
                  <c:v>0</c:v>
                </c:pt>
                <c:pt idx="12">
                  <c:v>8.1082207984790905E-2</c:v>
                </c:pt>
                <c:pt idx="13">
                  <c:v>0.25375226133790757</c:v>
                </c:pt>
                <c:pt idx="14">
                  <c:v>0.17562184818306281</c:v>
                </c:pt>
                <c:pt idx="15">
                  <c:v>0</c:v>
                </c:pt>
                <c:pt idx="16">
                  <c:v>0.11378455261737534</c:v>
                </c:pt>
                <c:pt idx="17">
                  <c:v>0.27581659490294319</c:v>
                </c:pt>
                <c:pt idx="18">
                  <c:v>0.10891158580322609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0.2391569046148784</c:v>
                </c:pt>
                <c:pt idx="23">
                  <c:v>0.35203148079541102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0.10786380531771439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0.12809942645102865</c:v>
                </c:pt>
                <c:pt idx="32">
                  <c:v>0</c:v>
                </c:pt>
                <c:pt idx="33">
                  <c:v>0.12186781893401642</c:v>
                </c:pt>
                <c:pt idx="34">
                  <c:v>0.11929012379609587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6.1208418623481815E-2</c:v>
                </c:pt>
                <c:pt idx="41">
                  <c:v>8.3598093200000001E-2</c:v>
                </c:pt>
                <c:pt idx="42">
                  <c:v>0.12039552887620046</c:v>
                </c:pt>
                <c:pt idx="43">
                  <c:v>5.62414531048454E-2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0.19473184638739441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0.18694946789525421</c:v>
                </c:pt>
                <c:pt idx="60">
                  <c:v>0</c:v>
                </c:pt>
                <c:pt idx="61">
                  <c:v>0.23868193144912644</c:v>
                </c:pt>
                <c:pt idx="62">
                  <c:v>0.27018215576344867</c:v>
                </c:pt>
                <c:pt idx="63">
                  <c:v>0.19990211330746105</c:v>
                </c:pt>
                <c:pt idx="64">
                  <c:v>0.30522168679592571</c:v>
                </c:pt>
                <c:pt idx="65">
                  <c:v>0.12234590280194704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0.15</c:v>
                </c:pt>
                <c:pt idx="70">
                  <c:v>0</c:v>
                </c:pt>
                <c:pt idx="71">
                  <c:v>0</c:v>
                </c:pt>
                <c:pt idx="72">
                  <c:v>0.1069534399121143</c:v>
                </c:pt>
                <c:pt idx="73">
                  <c:v>0.17275357831125773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5.6099510989869282E-2</c:v>
                </c:pt>
                <c:pt idx="78">
                  <c:v>0</c:v>
                </c:pt>
                <c:pt idx="79">
                  <c:v>7.8321131322741197E-2</c:v>
                </c:pt>
                <c:pt idx="80">
                  <c:v>0.22631154137069717</c:v>
                </c:pt>
                <c:pt idx="81">
                  <c:v>7.2233981764997596E-2</c:v>
                </c:pt>
                <c:pt idx="82">
                  <c:v>7.3533290222105863E-2</c:v>
                </c:pt>
                <c:pt idx="83">
                  <c:v>0.17269375505141507</c:v>
                </c:pt>
                <c:pt idx="84">
                  <c:v>7.6279374890185159E-2</c:v>
                </c:pt>
                <c:pt idx="85">
                  <c:v>0.20969351041032855</c:v>
                </c:pt>
                <c:pt idx="86">
                  <c:v>0.1584493114421556</c:v>
                </c:pt>
                <c:pt idx="87">
                  <c:v>0.12023251659993246</c:v>
                </c:pt>
                <c:pt idx="88">
                  <c:v>0.10114544882317517</c:v>
                </c:pt>
                <c:pt idx="89">
                  <c:v>0.35396640379024641</c:v>
                </c:pt>
                <c:pt idx="90">
                  <c:v>0.43659466079067599</c:v>
                </c:pt>
                <c:pt idx="91">
                  <c:v>0.15558606965695401</c:v>
                </c:pt>
                <c:pt idx="92">
                  <c:v>0.66892481332919995</c:v>
                </c:pt>
                <c:pt idx="93">
                  <c:v>0.15254083711939556</c:v>
                </c:pt>
                <c:pt idx="94">
                  <c:v>0.11823633750377431</c:v>
                </c:pt>
              </c:numCache>
            </c:numRef>
          </c:xVal>
          <c:yVal>
            <c:numRef>
              <c:f>'PFUnAmotTOC p&lt;0.05'!$H$93:$H$187</c:f>
              <c:numCache>
                <c:formatCode>0.000</c:formatCode>
                <c:ptCount val="95"/>
                <c:pt idx="0">
                  <c:v>-0.74494757660590294</c:v>
                </c:pt>
                <c:pt idx="1">
                  <c:v>-0.99751459403889042</c:v>
                </c:pt>
                <c:pt idx="2">
                  <c:v>-0.80387988067360006</c:v>
                </c:pt>
                <c:pt idx="3">
                  <c:v>-0.80387988067360006</c:v>
                </c:pt>
                <c:pt idx="4">
                  <c:v>-0.6607585707949073</c:v>
                </c:pt>
                <c:pt idx="5">
                  <c:v>-0.9596295414239423</c:v>
                </c:pt>
                <c:pt idx="6">
                  <c:v>-0.6607585707949073</c:v>
                </c:pt>
                <c:pt idx="7">
                  <c:v>1.3538533160784356</c:v>
                </c:pt>
                <c:pt idx="8">
                  <c:v>0.97402132166216837</c:v>
                </c:pt>
                <c:pt idx="9">
                  <c:v>-0.26916635482713969</c:v>
                </c:pt>
                <c:pt idx="10">
                  <c:v>-0.48558653585848088</c:v>
                </c:pt>
                <c:pt idx="11">
                  <c:v>-0.3517849194685525</c:v>
                </c:pt>
                <c:pt idx="12">
                  <c:v>-0.10495221651048532</c:v>
                </c:pt>
                <c:pt idx="13">
                  <c:v>1.4478479736796508</c:v>
                </c:pt>
                <c:pt idx="14">
                  <c:v>0.84745784947162994</c:v>
                </c:pt>
                <c:pt idx="15">
                  <c:v>-1.0774941495593364</c:v>
                </c:pt>
                <c:pt idx="16">
                  <c:v>0.64306764384865389</c:v>
                </c:pt>
                <c:pt idx="17">
                  <c:v>1.5947742939895528</c:v>
                </c:pt>
                <c:pt idx="18">
                  <c:v>0.60072180101147865</c:v>
                </c:pt>
                <c:pt idx="19">
                  <c:v>-0.43216437276660075</c:v>
                </c:pt>
                <c:pt idx="20">
                  <c:v>-0.32021404228942912</c:v>
                </c:pt>
                <c:pt idx="21">
                  <c:v>-0.41109607406239912</c:v>
                </c:pt>
                <c:pt idx="22">
                  <c:v>1.6661163494853426</c:v>
                </c:pt>
                <c:pt idx="23">
                  <c:v>2.6671751084521031</c:v>
                </c:pt>
                <c:pt idx="24">
                  <c:v>-0.31310007129839995</c:v>
                </c:pt>
                <c:pt idx="25">
                  <c:v>-0.37931472436874814</c:v>
                </c:pt>
                <c:pt idx="26">
                  <c:v>-0.40444514260333048</c:v>
                </c:pt>
                <c:pt idx="27">
                  <c:v>0.28713948180346771</c:v>
                </c:pt>
                <c:pt idx="28">
                  <c:v>-0.84597438357909793</c:v>
                </c:pt>
                <c:pt idx="29">
                  <c:v>-1.1827304068230811</c:v>
                </c:pt>
                <c:pt idx="30">
                  <c:v>-0.90069723735624518</c:v>
                </c:pt>
                <c:pt idx="31">
                  <c:v>-2.4639348983103295E-2</c:v>
                </c:pt>
                <c:pt idx="32">
                  <c:v>-1.4268785236749693</c:v>
                </c:pt>
                <c:pt idx="33">
                  <c:v>9.9415440269665659E-2</c:v>
                </c:pt>
                <c:pt idx="34">
                  <c:v>0.17267486378030836</c:v>
                </c:pt>
                <c:pt idx="35">
                  <c:v>-1.5279053306481643</c:v>
                </c:pt>
                <c:pt idx="36">
                  <c:v>-1.0901225004309858</c:v>
                </c:pt>
                <c:pt idx="37">
                  <c:v>-1.7215400440134543</c:v>
                </c:pt>
                <c:pt idx="38">
                  <c:v>-1.3426895178639733</c:v>
                </c:pt>
                <c:pt idx="39">
                  <c:v>-0.9596295414239423</c:v>
                </c:pt>
                <c:pt idx="40">
                  <c:v>-0.41286519519830522</c:v>
                </c:pt>
                <c:pt idx="41">
                  <c:v>0.13272279154855496</c:v>
                </c:pt>
                <c:pt idx="42">
                  <c:v>-0.23816770644546123</c:v>
                </c:pt>
                <c:pt idx="43">
                  <c:v>-0.54665747620734995</c:v>
                </c:pt>
                <c:pt idx="44">
                  <c:v>-1.2079871085663798</c:v>
                </c:pt>
                <c:pt idx="45">
                  <c:v>-0.54453564827282741</c:v>
                </c:pt>
                <c:pt idx="46">
                  <c:v>-0.32349741351605793</c:v>
                </c:pt>
                <c:pt idx="47">
                  <c:v>-0.48463517063830397</c:v>
                </c:pt>
                <c:pt idx="48">
                  <c:v>-0.35666788180559028</c:v>
                </c:pt>
                <c:pt idx="49">
                  <c:v>1.1260803424370487</c:v>
                </c:pt>
                <c:pt idx="50">
                  <c:v>-0.39194307524039756</c:v>
                </c:pt>
                <c:pt idx="51">
                  <c:v>-0.33231621187475979</c:v>
                </c:pt>
                <c:pt idx="52">
                  <c:v>-0.45866286234561177</c:v>
                </c:pt>
                <c:pt idx="53">
                  <c:v>-0.39531063547283735</c:v>
                </c:pt>
                <c:pt idx="54">
                  <c:v>-0.4349215627069109</c:v>
                </c:pt>
                <c:pt idx="55">
                  <c:v>-0.46110434351413065</c:v>
                </c:pt>
                <c:pt idx="56">
                  <c:v>-0.40074082634764663</c:v>
                </c:pt>
                <c:pt idx="57">
                  <c:v>-0.56815066440281181</c:v>
                </c:pt>
                <c:pt idx="58">
                  <c:v>-0.95542009113339255</c:v>
                </c:pt>
                <c:pt idx="59">
                  <c:v>1.1496686777999041</c:v>
                </c:pt>
                <c:pt idx="60">
                  <c:v>-0.38083012647334608</c:v>
                </c:pt>
                <c:pt idx="61">
                  <c:v>1.6536091666363313</c:v>
                </c:pt>
                <c:pt idx="62">
                  <c:v>1.4717196750211603</c:v>
                </c:pt>
                <c:pt idx="63">
                  <c:v>0.79153502725731306</c:v>
                </c:pt>
                <c:pt idx="64">
                  <c:v>1.6698770195637256</c:v>
                </c:pt>
                <c:pt idx="65">
                  <c:v>-0.13194449755324231</c:v>
                </c:pt>
                <c:pt idx="66">
                  <c:v>-0.43344825510521845</c:v>
                </c:pt>
                <c:pt idx="67">
                  <c:v>-0.45028605626741763</c:v>
                </c:pt>
                <c:pt idx="68">
                  <c:v>-0.51763726091621431</c:v>
                </c:pt>
                <c:pt idx="69">
                  <c:v>0.59224877711141888</c:v>
                </c:pt>
                <c:pt idx="70">
                  <c:v>-0.82071768183579918</c:v>
                </c:pt>
                <c:pt idx="71">
                  <c:v>-0.41492667382679943</c:v>
                </c:pt>
                <c:pt idx="72">
                  <c:v>0.63788562889211331</c:v>
                </c:pt>
                <c:pt idx="73">
                  <c:v>0.99509460827388985</c:v>
                </c:pt>
                <c:pt idx="74">
                  <c:v>-0.47091236269111159</c:v>
                </c:pt>
                <c:pt idx="75">
                  <c:v>-0.51847915097432429</c:v>
                </c:pt>
                <c:pt idx="76">
                  <c:v>-0.44902322118025262</c:v>
                </c:pt>
                <c:pt idx="77">
                  <c:v>7.2717873508206937E-3</c:v>
                </c:pt>
                <c:pt idx="78">
                  <c:v>-0.52184671120676407</c:v>
                </c:pt>
                <c:pt idx="79">
                  <c:v>-0.39538146857835693</c:v>
                </c:pt>
                <c:pt idx="80">
                  <c:v>-3.2096267538506834E-2</c:v>
                </c:pt>
                <c:pt idx="81">
                  <c:v>-1.44865253824494</c:v>
                </c:pt>
                <c:pt idx="82">
                  <c:v>-7.7125524223374264E-2</c:v>
                </c:pt>
                <c:pt idx="83">
                  <c:v>1.1039935822999358</c:v>
                </c:pt>
                <c:pt idx="84">
                  <c:v>0.24810515122873278</c:v>
                </c:pt>
                <c:pt idx="85">
                  <c:v>1.205147710954908</c:v>
                </c:pt>
                <c:pt idx="86">
                  <c:v>0.97844192246386386</c:v>
                </c:pt>
                <c:pt idx="87">
                  <c:v>0.7125201562233926</c:v>
                </c:pt>
                <c:pt idx="88">
                  <c:v>0.5102982780509363</c:v>
                </c:pt>
                <c:pt idx="89">
                  <c:v>2.0480109184662925</c:v>
                </c:pt>
                <c:pt idx="90">
                  <c:v>2.8620949578573018</c:v>
                </c:pt>
                <c:pt idx="91">
                  <c:v>0.33601081414937661</c:v>
                </c:pt>
                <c:pt idx="92">
                  <c:v>3.5920661827383715</c:v>
                </c:pt>
                <c:pt idx="93">
                  <c:v>0.3881595437673917</c:v>
                </c:pt>
                <c:pt idx="94">
                  <c:v>0.2135575600948737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2-4A3F-84FB-CEF894089A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-0.99751459403889042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702-4A3F-84FB-CEF894089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25424"/>
        <c:axId val="798126736"/>
      </c:scatterChart>
      <c:valAx>
        <c:axId val="798125424"/>
        <c:scaling>
          <c:orientation val="minMax"/>
          <c:max val="0.7000000000000000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PFUnA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126736"/>
        <c:crosses val="autoZero"/>
        <c:crossBetween val="midCat"/>
      </c:valAx>
      <c:valAx>
        <c:axId val="798126736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2542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Pred(PFUnA)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'PFUnAmotTOC p&lt;0.05'!$F$93:$F$187</c:f>
              <c:numCache>
                <c:formatCode>0.000</c:formatCode>
                <c:ptCount val="95"/>
                <c:pt idx="0">
                  <c:v>8.1511723978606759E-2</c:v>
                </c:pt>
                <c:pt idx="1">
                  <c:v>0.1091474578981612</c:v>
                </c:pt>
                <c:pt idx="2">
                  <c:v>8.7960061893169461E-2</c:v>
                </c:pt>
                <c:pt idx="3">
                  <c:v>8.7960061893169461E-2</c:v>
                </c:pt>
                <c:pt idx="4">
                  <c:v>7.2299812672088626E-2</c:v>
                </c:pt>
                <c:pt idx="5">
                  <c:v>0.10500209781022804</c:v>
                </c:pt>
                <c:pt idx="6">
                  <c:v>7.2299812672088626E-2</c:v>
                </c:pt>
                <c:pt idx="7">
                  <c:v>8.38147018052363E-2</c:v>
                </c:pt>
                <c:pt idx="8">
                  <c:v>7.9208746151977233E-2</c:v>
                </c:pt>
                <c:pt idx="9">
                  <c:v>0.11881996477000525</c:v>
                </c:pt>
                <c:pt idx="10">
                  <c:v>0.1215835381619607</c:v>
                </c:pt>
                <c:pt idx="11">
                  <c:v>3.8492098177167013E-2</c:v>
                </c:pt>
                <c:pt idx="12">
                  <c:v>9.2566017546428542E-2</c:v>
                </c:pt>
                <c:pt idx="13">
                  <c:v>9.5329590938383987E-2</c:v>
                </c:pt>
                <c:pt idx="14">
                  <c:v>8.2893510674584489E-2</c:v>
                </c:pt>
                <c:pt idx="15">
                  <c:v>0.11789877363935344</c:v>
                </c:pt>
                <c:pt idx="16">
                  <c:v>4.3420470726154223E-2</c:v>
                </c:pt>
                <c:pt idx="17">
                  <c:v>0.10131733328762078</c:v>
                </c:pt>
                <c:pt idx="18">
                  <c:v>4.3180961032184745E-2</c:v>
                </c:pt>
                <c:pt idx="19">
                  <c:v>4.7287170497065212E-2</c:v>
                </c:pt>
                <c:pt idx="20">
                  <c:v>3.5037631437222709E-2</c:v>
                </c:pt>
                <c:pt idx="21">
                  <c:v>4.4981889692609051E-2</c:v>
                </c:pt>
                <c:pt idx="22">
                  <c:v>5.6851437411057686E-2</c:v>
                </c:pt>
                <c:pt idx="23">
                  <c:v>6.0190755259670513E-2</c:v>
                </c:pt>
                <c:pt idx="24">
                  <c:v>3.4259224931821923E-2</c:v>
                </c:pt>
                <c:pt idx="25">
                  <c:v>4.1504393174398448E-2</c:v>
                </c:pt>
                <c:pt idx="26">
                  <c:v>4.4254148699394119E-2</c:v>
                </c:pt>
                <c:pt idx="27">
                  <c:v>7.6445172760021773E-2</c:v>
                </c:pt>
                <c:pt idx="28">
                  <c:v>9.2566017546428542E-2</c:v>
                </c:pt>
                <c:pt idx="29">
                  <c:v>0.1294136627725011</c:v>
                </c:pt>
                <c:pt idx="30">
                  <c:v>9.8553759895665324E-2</c:v>
                </c:pt>
                <c:pt idx="31">
                  <c:v>0.13079544946847887</c:v>
                </c:pt>
                <c:pt idx="32">
                  <c:v>0.15612820556140378</c:v>
                </c:pt>
                <c:pt idx="33">
                  <c:v>0.11098984015946484</c:v>
                </c:pt>
                <c:pt idx="34">
                  <c:v>0.10039614215696896</c:v>
                </c:pt>
                <c:pt idx="35">
                  <c:v>0.16718249912922556</c:v>
                </c:pt>
                <c:pt idx="36">
                  <c:v>0.11928056033533117</c:v>
                </c:pt>
                <c:pt idx="37">
                  <c:v>0.18836989513421726</c:v>
                </c:pt>
                <c:pt idx="38">
                  <c:v>0.14691629425488562</c:v>
                </c:pt>
                <c:pt idx="39">
                  <c:v>0.10500209781022804</c:v>
                </c:pt>
                <c:pt idx="40">
                  <c:v>0.10638388450620577</c:v>
                </c:pt>
                <c:pt idx="41">
                  <c:v>6.9075643714807261E-2</c:v>
                </c:pt>
                <c:pt idx="42">
                  <c:v>0.14645569868955971</c:v>
                </c:pt>
                <c:pt idx="43">
                  <c:v>0.11605639137804981</c:v>
                </c:pt>
                <c:pt idx="44">
                  <c:v>0.13217723616445656</c:v>
                </c:pt>
                <c:pt idx="45">
                  <c:v>5.9582769113440306E-2</c:v>
                </c:pt>
                <c:pt idx="46">
                  <c:v>3.5396895978176912E-2</c:v>
                </c:pt>
                <c:pt idx="47">
                  <c:v>5.3028494218852654E-2</c:v>
                </c:pt>
                <c:pt idx="48">
                  <c:v>3.9026389032945065E-2</c:v>
                </c:pt>
                <c:pt idx="49">
                  <c:v>7.151680021103457E-2</c:v>
                </c:pt>
                <c:pt idx="50">
                  <c:v>4.288617987037617E-2</c:v>
                </c:pt>
                <c:pt idx="51">
                  <c:v>3.6361843687534694E-2</c:v>
                </c:pt>
                <c:pt idx="52">
                  <c:v>5.0186619580791805E-2</c:v>
                </c:pt>
                <c:pt idx="53">
                  <c:v>4.3254656322636892E-2</c:v>
                </c:pt>
                <c:pt idx="54">
                  <c:v>4.7588860592353684E-2</c:v>
                </c:pt>
                <c:pt idx="55">
                  <c:v>5.0453765008680831E-2</c:v>
                </c:pt>
                <c:pt idx="56">
                  <c:v>4.3848824601907317E-2</c:v>
                </c:pt>
                <c:pt idx="57">
                  <c:v>6.2166710234918654E-2</c:v>
                </c:pt>
                <c:pt idx="58">
                  <c:v>0.10454150224490213</c:v>
                </c:pt>
                <c:pt idx="59">
                  <c:v>6.1153399991201653E-2</c:v>
                </c:pt>
                <c:pt idx="60">
                  <c:v>4.1670207577915772E-2</c:v>
                </c:pt>
                <c:pt idx="61">
                  <c:v>5.7744992807789941E-2</c:v>
                </c:pt>
                <c:pt idx="62">
                  <c:v>0.1091474578981612</c:v>
                </c:pt>
                <c:pt idx="63">
                  <c:v>0.11329281798609436</c:v>
                </c:pt>
                <c:pt idx="64">
                  <c:v>0.12250472929261251</c:v>
                </c:pt>
                <c:pt idx="65">
                  <c:v>0.13678319181771564</c:v>
                </c:pt>
                <c:pt idx="66">
                  <c:v>4.7427652144489615E-2</c:v>
                </c:pt>
                <c:pt idx="67">
                  <c:v>4.9270034405793244E-2</c:v>
                </c:pt>
                <c:pt idx="68">
                  <c:v>5.6639563451007763E-2</c:v>
                </c:pt>
                <c:pt idx="69">
                  <c:v>8.5196488501214029E-2</c:v>
                </c:pt>
                <c:pt idx="70">
                  <c:v>8.9802444154473096E-2</c:v>
                </c:pt>
                <c:pt idx="71">
                  <c:v>4.5401031657055627E-2</c:v>
                </c:pt>
                <c:pt idx="72">
                  <c:v>3.7156371037721882E-2</c:v>
                </c:pt>
                <c:pt idx="73">
                  <c:v>6.387091382662452E-2</c:v>
                </c:pt>
                <c:pt idx="74">
                  <c:v>5.1526952675890192E-2</c:v>
                </c:pt>
                <c:pt idx="75">
                  <c:v>5.6731682564072947E-2</c:v>
                </c:pt>
                <c:pt idx="76">
                  <c:v>4.9131855736195468E-2</c:v>
                </c:pt>
                <c:pt idx="77">
                  <c:v>5.5303836311562632E-2</c:v>
                </c:pt>
                <c:pt idx="78">
                  <c:v>5.7100159016333668E-2</c:v>
                </c:pt>
                <c:pt idx="79">
                  <c:v>0.1215835381619607</c:v>
                </c:pt>
                <c:pt idx="80">
                  <c:v>0.22982349601354896</c:v>
                </c:pt>
                <c:pt idx="81">
                  <c:v>0.23074468714420071</c:v>
                </c:pt>
                <c:pt idx="82">
                  <c:v>8.1972319543932665E-2</c:v>
                </c:pt>
                <c:pt idx="83">
                  <c:v>5.189542912815092E-2</c:v>
                </c:pt>
                <c:pt idx="84">
                  <c:v>4.9131855736195468E-2</c:v>
                </c:pt>
                <c:pt idx="85">
                  <c:v>7.7826959455999503E-2</c:v>
                </c:pt>
                <c:pt idx="86">
                  <c:v>5.1388774006292423E-2</c:v>
                </c:pt>
                <c:pt idx="87">
                  <c:v>4.2268981812839453E-2</c:v>
                </c:pt>
                <c:pt idx="88">
                  <c:v>4.5308912543990443E-2</c:v>
                </c:pt>
                <c:pt idx="89">
                  <c:v>0.12987425833782704</c:v>
                </c:pt>
                <c:pt idx="90">
                  <c:v>0.12342592042326433</c:v>
                </c:pt>
                <c:pt idx="91">
                  <c:v>0.11881996477000525</c:v>
                </c:pt>
                <c:pt idx="92">
                  <c:v>0.27588305254613971</c:v>
                </c:pt>
                <c:pt idx="93">
                  <c:v>0.11006864902881301</c:v>
                </c:pt>
                <c:pt idx="94">
                  <c:v>9.4868995373058082E-2</c:v>
                </c:pt>
              </c:numCache>
            </c:numRef>
          </c:xVal>
          <c:yVal>
            <c:numRef>
              <c:f>'PFUnAmotTOC p&lt;0.05'!$H$93:$H$187</c:f>
              <c:numCache>
                <c:formatCode>0.000</c:formatCode>
                <c:ptCount val="95"/>
                <c:pt idx="0">
                  <c:v>-0.74494757660590294</c:v>
                </c:pt>
                <c:pt idx="1">
                  <c:v>-0.99751459403889042</c:v>
                </c:pt>
                <c:pt idx="2">
                  <c:v>-0.80387988067360006</c:v>
                </c:pt>
                <c:pt idx="3">
                  <c:v>-0.80387988067360006</c:v>
                </c:pt>
                <c:pt idx="4">
                  <c:v>-0.6607585707949073</c:v>
                </c:pt>
                <c:pt idx="5">
                  <c:v>-0.9596295414239423</c:v>
                </c:pt>
                <c:pt idx="6">
                  <c:v>-0.6607585707949073</c:v>
                </c:pt>
                <c:pt idx="7">
                  <c:v>1.3538533160784356</c:v>
                </c:pt>
                <c:pt idx="8">
                  <c:v>0.97402132166216837</c:v>
                </c:pt>
                <c:pt idx="9">
                  <c:v>-0.26916635482713969</c:v>
                </c:pt>
                <c:pt idx="10">
                  <c:v>-0.48558653585848088</c:v>
                </c:pt>
                <c:pt idx="11">
                  <c:v>-0.3517849194685525</c:v>
                </c:pt>
                <c:pt idx="12">
                  <c:v>-0.10495221651048532</c:v>
                </c:pt>
                <c:pt idx="13">
                  <c:v>1.4478479736796508</c:v>
                </c:pt>
                <c:pt idx="14">
                  <c:v>0.84745784947162994</c:v>
                </c:pt>
                <c:pt idx="15">
                  <c:v>-1.0774941495593364</c:v>
                </c:pt>
                <c:pt idx="16">
                  <c:v>0.64306764384865389</c:v>
                </c:pt>
                <c:pt idx="17">
                  <c:v>1.5947742939895528</c:v>
                </c:pt>
                <c:pt idx="18">
                  <c:v>0.60072180101147865</c:v>
                </c:pt>
                <c:pt idx="19">
                  <c:v>-0.43216437276660075</c:v>
                </c:pt>
                <c:pt idx="20">
                  <c:v>-0.32021404228942912</c:v>
                </c:pt>
                <c:pt idx="21">
                  <c:v>-0.41109607406239912</c:v>
                </c:pt>
                <c:pt idx="22">
                  <c:v>1.6661163494853426</c:v>
                </c:pt>
                <c:pt idx="23">
                  <c:v>2.6671751084521031</c:v>
                </c:pt>
                <c:pt idx="24">
                  <c:v>-0.31310007129839995</c:v>
                </c:pt>
                <c:pt idx="25">
                  <c:v>-0.37931472436874814</c:v>
                </c:pt>
                <c:pt idx="26">
                  <c:v>-0.40444514260333048</c:v>
                </c:pt>
                <c:pt idx="27">
                  <c:v>0.28713948180346771</c:v>
                </c:pt>
                <c:pt idx="28">
                  <c:v>-0.84597438357909793</c:v>
                </c:pt>
                <c:pt idx="29">
                  <c:v>-1.1827304068230811</c:v>
                </c:pt>
                <c:pt idx="30">
                  <c:v>-0.90069723735624518</c:v>
                </c:pt>
                <c:pt idx="31">
                  <c:v>-2.4639348983103295E-2</c:v>
                </c:pt>
                <c:pt idx="32">
                  <c:v>-1.4268785236749693</c:v>
                </c:pt>
                <c:pt idx="33">
                  <c:v>9.9415440269665659E-2</c:v>
                </c:pt>
                <c:pt idx="34">
                  <c:v>0.17267486378030836</c:v>
                </c:pt>
                <c:pt idx="35">
                  <c:v>-1.5279053306481643</c:v>
                </c:pt>
                <c:pt idx="36">
                  <c:v>-1.0901225004309858</c:v>
                </c:pt>
                <c:pt idx="37">
                  <c:v>-1.7215400440134543</c:v>
                </c:pt>
                <c:pt idx="38">
                  <c:v>-1.3426895178639733</c:v>
                </c:pt>
                <c:pt idx="39">
                  <c:v>-0.9596295414239423</c:v>
                </c:pt>
                <c:pt idx="40">
                  <c:v>-0.41286519519830522</c:v>
                </c:pt>
                <c:pt idx="41">
                  <c:v>0.13272279154855496</c:v>
                </c:pt>
                <c:pt idx="42">
                  <c:v>-0.23816770644546123</c:v>
                </c:pt>
                <c:pt idx="43">
                  <c:v>-0.54665747620734995</c:v>
                </c:pt>
                <c:pt idx="44">
                  <c:v>-1.2079871085663798</c:v>
                </c:pt>
                <c:pt idx="45">
                  <c:v>-0.54453564827282741</c:v>
                </c:pt>
                <c:pt idx="46">
                  <c:v>-0.32349741351605793</c:v>
                </c:pt>
                <c:pt idx="47">
                  <c:v>-0.48463517063830397</c:v>
                </c:pt>
                <c:pt idx="48">
                  <c:v>-0.35666788180559028</c:v>
                </c:pt>
                <c:pt idx="49">
                  <c:v>1.1260803424370487</c:v>
                </c:pt>
                <c:pt idx="50">
                  <c:v>-0.39194307524039756</c:v>
                </c:pt>
                <c:pt idx="51">
                  <c:v>-0.33231621187475979</c:v>
                </c:pt>
                <c:pt idx="52">
                  <c:v>-0.45866286234561177</c:v>
                </c:pt>
                <c:pt idx="53">
                  <c:v>-0.39531063547283735</c:v>
                </c:pt>
                <c:pt idx="54">
                  <c:v>-0.4349215627069109</c:v>
                </c:pt>
                <c:pt idx="55">
                  <c:v>-0.46110434351413065</c:v>
                </c:pt>
                <c:pt idx="56">
                  <c:v>-0.40074082634764663</c:v>
                </c:pt>
                <c:pt idx="57">
                  <c:v>-0.56815066440281181</c:v>
                </c:pt>
                <c:pt idx="58">
                  <c:v>-0.95542009113339255</c:v>
                </c:pt>
                <c:pt idx="59">
                  <c:v>1.1496686777999041</c:v>
                </c:pt>
                <c:pt idx="60">
                  <c:v>-0.38083012647334608</c:v>
                </c:pt>
                <c:pt idx="61">
                  <c:v>1.6536091666363313</c:v>
                </c:pt>
                <c:pt idx="62">
                  <c:v>1.4717196750211603</c:v>
                </c:pt>
                <c:pt idx="63">
                  <c:v>0.79153502725731306</c:v>
                </c:pt>
                <c:pt idx="64">
                  <c:v>1.6698770195637256</c:v>
                </c:pt>
                <c:pt idx="65">
                  <c:v>-0.13194449755324231</c:v>
                </c:pt>
                <c:pt idx="66">
                  <c:v>-0.43344825510521845</c:v>
                </c:pt>
                <c:pt idx="67">
                  <c:v>-0.45028605626741763</c:v>
                </c:pt>
                <c:pt idx="68">
                  <c:v>-0.51763726091621431</c:v>
                </c:pt>
                <c:pt idx="69">
                  <c:v>0.59224877711141888</c:v>
                </c:pt>
                <c:pt idx="70">
                  <c:v>-0.82071768183579918</c:v>
                </c:pt>
                <c:pt idx="71">
                  <c:v>-0.41492667382679943</c:v>
                </c:pt>
                <c:pt idx="72">
                  <c:v>0.63788562889211331</c:v>
                </c:pt>
                <c:pt idx="73">
                  <c:v>0.99509460827388985</c:v>
                </c:pt>
                <c:pt idx="74">
                  <c:v>-0.47091236269111159</c:v>
                </c:pt>
                <c:pt idx="75">
                  <c:v>-0.51847915097432429</c:v>
                </c:pt>
                <c:pt idx="76">
                  <c:v>-0.44902322118025262</c:v>
                </c:pt>
                <c:pt idx="77">
                  <c:v>7.2717873508206937E-3</c:v>
                </c:pt>
                <c:pt idx="78">
                  <c:v>-0.52184671120676407</c:v>
                </c:pt>
                <c:pt idx="79">
                  <c:v>-0.39538146857835693</c:v>
                </c:pt>
                <c:pt idx="80">
                  <c:v>-3.2096267538506834E-2</c:v>
                </c:pt>
                <c:pt idx="81">
                  <c:v>-1.44865253824494</c:v>
                </c:pt>
                <c:pt idx="82">
                  <c:v>-7.7125524223374264E-2</c:v>
                </c:pt>
                <c:pt idx="83">
                  <c:v>1.1039935822999358</c:v>
                </c:pt>
                <c:pt idx="84">
                  <c:v>0.24810515122873278</c:v>
                </c:pt>
                <c:pt idx="85">
                  <c:v>1.205147710954908</c:v>
                </c:pt>
                <c:pt idx="86">
                  <c:v>0.97844192246386386</c:v>
                </c:pt>
                <c:pt idx="87">
                  <c:v>0.7125201562233926</c:v>
                </c:pt>
                <c:pt idx="88">
                  <c:v>0.5102982780509363</c:v>
                </c:pt>
                <c:pt idx="89">
                  <c:v>2.0480109184662925</c:v>
                </c:pt>
                <c:pt idx="90">
                  <c:v>2.8620949578573018</c:v>
                </c:pt>
                <c:pt idx="91">
                  <c:v>0.33601081414937661</c:v>
                </c:pt>
                <c:pt idx="92">
                  <c:v>3.5920661827383715</c:v>
                </c:pt>
                <c:pt idx="93">
                  <c:v>0.3881595437673917</c:v>
                </c:pt>
                <c:pt idx="94">
                  <c:v>0.2135575600948737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30-4134-A480-EB61221B2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0.1091474578981612</c:v>
              </c:pt>
            </c:numLit>
          </c:xVal>
          <c:yVal>
            <c:numLit>
              <c:formatCode>General</c:formatCode>
              <c:ptCount val="1"/>
              <c:pt idx="0">
                <c:v>-0.99751459403889042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30-4134-A480-EB61221B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25752"/>
        <c:axId val="804606336"/>
      </c:scatterChart>
      <c:valAx>
        <c:axId val="798125752"/>
        <c:scaling>
          <c:orientation val="minMax"/>
          <c:max val="0.300000000000000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Pred(PFUnA)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4606336"/>
        <c:crosses val="autoZero"/>
        <c:crossBetween val="midCat"/>
      </c:valAx>
      <c:valAx>
        <c:axId val="804606336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2575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Pred(PFUnA) - PFUnA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'PFUnAmotTOC p&lt;0.05'!$F$93:$F$187</c:f>
              <c:numCache>
                <c:formatCode>0.000</c:formatCode>
                <c:ptCount val="95"/>
                <c:pt idx="0">
                  <c:v>8.1511723978606759E-2</c:v>
                </c:pt>
                <c:pt idx="1">
                  <c:v>0.1091474578981612</c:v>
                </c:pt>
                <c:pt idx="2">
                  <c:v>8.7960061893169461E-2</c:v>
                </c:pt>
                <c:pt idx="3">
                  <c:v>8.7960061893169461E-2</c:v>
                </c:pt>
                <c:pt idx="4">
                  <c:v>7.2299812672088626E-2</c:v>
                </c:pt>
                <c:pt idx="5">
                  <c:v>0.10500209781022804</c:v>
                </c:pt>
                <c:pt idx="6">
                  <c:v>7.2299812672088626E-2</c:v>
                </c:pt>
                <c:pt idx="7">
                  <c:v>8.38147018052363E-2</c:v>
                </c:pt>
                <c:pt idx="8">
                  <c:v>7.9208746151977233E-2</c:v>
                </c:pt>
                <c:pt idx="9">
                  <c:v>0.11881996477000525</c:v>
                </c:pt>
                <c:pt idx="10">
                  <c:v>0.1215835381619607</c:v>
                </c:pt>
                <c:pt idx="11">
                  <c:v>3.8492098177167013E-2</c:v>
                </c:pt>
                <c:pt idx="12">
                  <c:v>9.2566017546428542E-2</c:v>
                </c:pt>
                <c:pt idx="13">
                  <c:v>9.5329590938383987E-2</c:v>
                </c:pt>
                <c:pt idx="14">
                  <c:v>8.2893510674584489E-2</c:v>
                </c:pt>
                <c:pt idx="15">
                  <c:v>0.11789877363935344</c:v>
                </c:pt>
                <c:pt idx="16">
                  <c:v>4.3420470726154223E-2</c:v>
                </c:pt>
                <c:pt idx="17">
                  <c:v>0.10131733328762078</c:v>
                </c:pt>
                <c:pt idx="18">
                  <c:v>4.3180961032184745E-2</c:v>
                </c:pt>
                <c:pt idx="19">
                  <c:v>4.7287170497065212E-2</c:v>
                </c:pt>
                <c:pt idx="20">
                  <c:v>3.5037631437222709E-2</c:v>
                </c:pt>
                <c:pt idx="21">
                  <c:v>4.4981889692609051E-2</c:v>
                </c:pt>
                <c:pt idx="22">
                  <c:v>5.6851437411057686E-2</c:v>
                </c:pt>
                <c:pt idx="23">
                  <c:v>6.0190755259670513E-2</c:v>
                </c:pt>
                <c:pt idx="24">
                  <c:v>3.4259224931821923E-2</c:v>
                </c:pt>
                <c:pt idx="25">
                  <c:v>4.1504393174398448E-2</c:v>
                </c:pt>
                <c:pt idx="26">
                  <c:v>4.4254148699394119E-2</c:v>
                </c:pt>
                <c:pt idx="27">
                  <c:v>7.6445172760021773E-2</c:v>
                </c:pt>
                <c:pt idx="28">
                  <c:v>9.2566017546428542E-2</c:v>
                </c:pt>
                <c:pt idx="29">
                  <c:v>0.1294136627725011</c:v>
                </c:pt>
                <c:pt idx="30">
                  <c:v>9.8553759895665324E-2</c:v>
                </c:pt>
                <c:pt idx="31">
                  <c:v>0.13079544946847887</c:v>
                </c:pt>
                <c:pt idx="32">
                  <c:v>0.15612820556140378</c:v>
                </c:pt>
                <c:pt idx="33">
                  <c:v>0.11098984015946484</c:v>
                </c:pt>
                <c:pt idx="34">
                  <c:v>0.10039614215696896</c:v>
                </c:pt>
                <c:pt idx="35">
                  <c:v>0.16718249912922556</c:v>
                </c:pt>
                <c:pt idx="36">
                  <c:v>0.11928056033533117</c:v>
                </c:pt>
                <c:pt idx="37">
                  <c:v>0.18836989513421726</c:v>
                </c:pt>
                <c:pt idx="38">
                  <c:v>0.14691629425488562</c:v>
                </c:pt>
                <c:pt idx="39">
                  <c:v>0.10500209781022804</c:v>
                </c:pt>
                <c:pt idx="40">
                  <c:v>0.10638388450620577</c:v>
                </c:pt>
                <c:pt idx="41">
                  <c:v>6.9075643714807261E-2</c:v>
                </c:pt>
                <c:pt idx="42">
                  <c:v>0.14645569868955971</c:v>
                </c:pt>
                <c:pt idx="43">
                  <c:v>0.11605639137804981</c:v>
                </c:pt>
                <c:pt idx="44">
                  <c:v>0.13217723616445656</c:v>
                </c:pt>
                <c:pt idx="45">
                  <c:v>5.9582769113440306E-2</c:v>
                </c:pt>
                <c:pt idx="46">
                  <c:v>3.5396895978176912E-2</c:v>
                </c:pt>
                <c:pt idx="47">
                  <c:v>5.3028494218852654E-2</c:v>
                </c:pt>
                <c:pt idx="48">
                  <c:v>3.9026389032945065E-2</c:v>
                </c:pt>
                <c:pt idx="49">
                  <c:v>7.151680021103457E-2</c:v>
                </c:pt>
                <c:pt idx="50">
                  <c:v>4.288617987037617E-2</c:v>
                </c:pt>
                <c:pt idx="51">
                  <c:v>3.6361843687534694E-2</c:v>
                </c:pt>
                <c:pt idx="52">
                  <c:v>5.0186619580791805E-2</c:v>
                </c:pt>
                <c:pt idx="53">
                  <c:v>4.3254656322636892E-2</c:v>
                </c:pt>
                <c:pt idx="54">
                  <c:v>4.7588860592353684E-2</c:v>
                </c:pt>
                <c:pt idx="55">
                  <c:v>5.0453765008680831E-2</c:v>
                </c:pt>
                <c:pt idx="56">
                  <c:v>4.3848824601907317E-2</c:v>
                </c:pt>
                <c:pt idx="57">
                  <c:v>6.2166710234918654E-2</c:v>
                </c:pt>
                <c:pt idx="58">
                  <c:v>0.10454150224490213</c:v>
                </c:pt>
                <c:pt idx="59">
                  <c:v>6.1153399991201653E-2</c:v>
                </c:pt>
                <c:pt idx="60">
                  <c:v>4.1670207577915772E-2</c:v>
                </c:pt>
                <c:pt idx="61">
                  <c:v>5.7744992807789941E-2</c:v>
                </c:pt>
                <c:pt idx="62">
                  <c:v>0.1091474578981612</c:v>
                </c:pt>
                <c:pt idx="63">
                  <c:v>0.11329281798609436</c:v>
                </c:pt>
                <c:pt idx="64">
                  <c:v>0.12250472929261251</c:v>
                </c:pt>
                <c:pt idx="65">
                  <c:v>0.13678319181771564</c:v>
                </c:pt>
                <c:pt idx="66">
                  <c:v>4.7427652144489615E-2</c:v>
                </c:pt>
                <c:pt idx="67">
                  <c:v>4.9270034405793244E-2</c:v>
                </c:pt>
                <c:pt idx="68">
                  <c:v>5.6639563451007763E-2</c:v>
                </c:pt>
                <c:pt idx="69">
                  <c:v>8.5196488501214029E-2</c:v>
                </c:pt>
                <c:pt idx="70">
                  <c:v>8.9802444154473096E-2</c:v>
                </c:pt>
                <c:pt idx="71">
                  <c:v>4.5401031657055627E-2</c:v>
                </c:pt>
                <c:pt idx="72">
                  <c:v>3.7156371037721882E-2</c:v>
                </c:pt>
                <c:pt idx="73">
                  <c:v>6.387091382662452E-2</c:v>
                </c:pt>
                <c:pt idx="74">
                  <c:v>5.1526952675890192E-2</c:v>
                </c:pt>
                <c:pt idx="75">
                  <c:v>5.6731682564072947E-2</c:v>
                </c:pt>
                <c:pt idx="76">
                  <c:v>4.9131855736195468E-2</c:v>
                </c:pt>
                <c:pt idx="77">
                  <c:v>5.5303836311562632E-2</c:v>
                </c:pt>
                <c:pt idx="78">
                  <c:v>5.7100159016333668E-2</c:v>
                </c:pt>
                <c:pt idx="79">
                  <c:v>0.1215835381619607</c:v>
                </c:pt>
                <c:pt idx="80">
                  <c:v>0.22982349601354896</c:v>
                </c:pt>
                <c:pt idx="81">
                  <c:v>0.23074468714420071</c:v>
                </c:pt>
                <c:pt idx="82">
                  <c:v>8.1972319543932665E-2</c:v>
                </c:pt>
                <c:pt idx="83">
                  <c:v>5.189542912815092E-2</c:v>
                </c:pt>
                <c:pt idx="84">
                  <c:v>4.9131855736195468E-2</c:v>
                </c:pt>
                <c:pt idx="85">
                  <c:v>7.7826959455999503E-2</c:v>
                </c:pt>
                <c:pt idx="86">
                  <c:v>5.1388774006292423E-2</c:v>
                </c:pt>
                <c:pt idx="87">
                  <c:v>4.2268981812839453E-2</c:v>
                </c:pt>
                <c:pt idx="88">
                  <c:v>4.5308912543990443E-2</c:v>
                </c:pt>
                <c:pt idx="89">
                  <c:v>0.12987425833782704</c:v>
                </c:pt>
                <c:pt idx="90">
                  <c:v>0.12342592042326433</c:v>
                </c:pt>
                <c:pt idx="91">
                  <c:v>0.11881996477000525</c:v>
                </c:pt>
                <c:pt idx="92">
                  <c:v>0.27588305254613971</c:v>
                </c:pt>
                <c:pt idx="93">
                  <c:v>0.11006864902881301</c:v>
                </c:pt>
                <c:pt idx="94">
                  <c:v>9.4868995373058082E-2</c:v>
                </c:pt>
              </c:numCache>
            </c:numRef>
          </c:xVal>
          <c:yVal>
            <c:numRef>
              <c:f>'PFUnAmotTOC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0.23195253226909401</c:v>
                </c:pt>
                <c:pt idx="8">
                  <c:v>0.18578558405825857</c:v>
                </c:pt>
                <c:pt idx="9">
                  <c:v>8.9367941153846164E-2</c:v>
                </c:pt>
                <c:pt idx="10">
                  <c:v>6.8450946122449008E-2</c:v>
                </c:pt>
                <c:pt idx="11">
                  <c:v>0</c:v>
                </c:pt>
                <c:pt idx="12">
                  <c:v>8.1082207984790905E-2</c:v>
                </c:pt>
                <c:pt idx="13">
                  <c:v>0.25375226133790757</c:v>
                </c:pt>
                <c:pt idx="14">
                  <c:v>0.17562184818306281</c:v>
                </c:pt>
                <c:pt idx="15">
                  <c:v>0</c:v>
                </c:pt>
                <c:pt idx="16">
                  <c:v>0.11378455261737534</c:v>
                </c:pt>
                <c:pt idx="17">
                  <c:v>0.27581659490294319</c:v>
                </c:pt>
                <c:pt idx="18">
                  <c:v>0.10891158580322609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0.2391569046148784</c:v>
                </c:pt>
                <c:pt idx="23">
                  <c:v>0.35203148079541102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0.10786380531771439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0.12809942645102865</c:v>
                </c:pt>
                <c:pt idx="32">
                  <c:v>0</c:v>
                </c:pt>
                <c:pt idx="33">
                  <c:v>0.12186781893401642</c:v>
                </c:pt>
                <c:pt idx="34">
                  <c:v>0.11929012379609587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6.1208418623481815E-2</c:v>
                </c:pt>
                <c:pt idx="41">
                  <c:v>8.3598093200000001E-2</c:v>
                </c:pt>
                <c:pt idx="42">
                  <c:v>0.12039552887620046</c:v>
                </c:pt>
                <c:pt idx="43">
                  <c:v>5.62414531048454E-2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0.19473184638739441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0.18694946789525421</c:v>
                </c:pt>
                <c:pt idx="60">
                  <c:v>0</c:v>
                </c:pt>
                <c:pt idx="61">
                  <c:v>0.23868193144912644</c:v>
                </c:pt>
                <c:pt idx="62">
                  <c:v>0.27018215576344867</c:v>
                </c:pt>
                <c:pt idx="63">
                  <c:v>0.19990211330746105</c:v>
                </c:pt>
                <c:pt idx="64">
                  <c:v>0.30522168679592571</c:v>
                </c:pt>
                <c:pt idx="65">
                  <c:v>0.12234590280194704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0.15</c:v>
                </c:pt>
                <c:pt idx="70">
                  <c:v>0</c:v>
                </c:pt>
                <c:pt idx="71">
                  <c:v>0</c:v>
                </c:pt>
                <c:pt idx="72">
                  <c:v>0.1069534399121143</c:v>
                </c:pt>
                <c:pt idx="73">
                  <c:v>0.17275357831125773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5.6099510989869282E-2</c:v>
                </c:pt>
                <c:pt idx="78">
                  <c:v>0</c:v>
                </c:pt>
                <c:pt idx="79">
                  <c:v>7.8321131322741197E-2</c:v>
                </c:pt>
                <c:pt idx="80">
                  <c:v>0.22631154137069717</c:v>
                </c:pt>
                <c:pt idx="81">
                  <c:v>7.2233981764997596E-2</c:v>
                </c:pt>
                <c:pt idx="82">
                  <c:v>7.3533290222105863E-2</c:v>
                </c:pt>
                <c:pt idx="83">
                  <c:v>0.17269375505141507</c:v>
                </c:pt>
                <c:pt idx="84">
                  <c:v>7.6279374890185159E-2</c:v>
                </c:pt>
                <c:pt idx="85">
                  <c:v>0.20969351041032855</c:v>
                </c:pt>
                <c:pt idx="86">
                  <c:v>0.1584493114421556</c:v>
                </c:pt>
                <c:pt idx="87">
                  <c:v>0.12023251659993246</c:v>
                </c:pt>
                <c:pt idx="88">
                  <c:v>0.10114544882317517</c:v>
                </c:pt>
                <c:pt idx="89">
                  <c:v>0.35396640379024641</c:v>
                </c:pt>
                <c:pt idx="90">
                  <c:v>0.43659466079067599</c:v>
                </c:pt>
                <c:pt idx="91">
                  <c:v>0.15558606965695401</c:v>
                </c:pt>
                <c:pt idx="92">
                  <c:v>0.66892481332919995</c:v>
                </c:pt>
                <c:pt idx="93">
                  <c:v>0.15254083711939556</c:v>
                </c:pt>
                <c:pt idx="94">
                  <c:v>0.11823633750377431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F7-46B1-99FC-92582C1BC6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0.1091474578981612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7F7-46B1-99FC-92582C1BC6E8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'PFUnAmotTOC p&lt;0.05'!xdata5</c:f>
              <c:numCache>
                <c:formatCode>General</c:formatCode>
                <c:ptCount val="70"/>
                <c:pt idx="0">
                  <c:v>2.4594271800000001E-2</c:v>
                </c:pt>
                <c:pt idx="1">
                  <c:v>2.90357992E-2</c:v>
                </c:pt>
                <c:pt idx="2">
                  <c:v>3.3477326600000003E-2</c:v>
                </c:pt>
                <c:pt idx="3">
                  <c:v>3.7918854000000002E-2</c:v>
                </c:pt>
                <c:pt idx="4">
                  <c:v>4.2360381400000001E-2</c:v>
                </c:pt>
                <c:pt idx="5">
                  <c:v>4.68019088E-2</c:v>
                </c:pt>
                <c:pt idx="6">
                  <c:v>5.1243436200000006E-2</c:v>
                </c:pt>
                <c:pt idx="7">
                  <c:v>5.5684963599999998E-2</c:v>
                </c:pt>
                <c:pt idx="8">
                  <c:v>6.0126491000000004E-2</c:v>
                </c:pt>
                <c:pt idx="9">
                  <c:v>6.4568018399999996E-2</c:v>
                </c:pt>
                <c:pt idx="10">
                  <c:v>6.9009545800000002E-2</c:v>
                </c:pt>
                <c:pt idx="11">
                  <c:v>7.3451073199999994E-2</c:v>
                </c:pt>
                <c:pt idx="12">
                  <c:v>7.78926006E-2</c:v>
                </c:pt>
                <c:pt idx="13">
                  <c:v>8.2334128000000006E-2</c:v>
                </c:pt>
                <c:pt idx="14">
                  <c:v>8.6775655399999999E-2</c:v>
                </c:pt>
                <c:pt idx="15">
                  <c:v>9.1217182799999991E-2</c:v>
                </c:pt>
                <c:pt idx="16">
                  <c:v>9.5658710199999997E-2</c:v>
                </c:pt>
                <c:pt idx="17">
                  <c:v>0.1001002376</c:v>
                </c:pt>
                <c:pt idx="18">
                  <c:v>0.10454176499999999</c:v>
                </c:pt>
                <c:pt idx="19">
                  <c:v>0.1089832924</c:v>
                </c:pt>
                <c:pt idx="20">
                  <c:v>0.11342481979999999</c:v>
                </c:pt>
                <c:pt idx="21">
                  <c:v>0.1178663472</c:v>
                </c:pt>
                <c:pt idx="22">
                  <c:v>0.12230787459999999</c:v>
                </c:pt>
                <c:pt idx="23">
                  <c:v>0.12674940200000001</c:v>
                </c:pt>
                <c:pt idx="24">
                  <c:v>0.13119092940000002</c:v>
                </c:pt>
                <c:pt idx="25">
                  <c:v>0.1356324568</c:v>
                </c:pt>
                <c:pt idx="26">
                  <c:v>0.1400739842</c:v>
                </c:pt>
                <c:pt idx="27">
                  <c:v>0.14451551160000001</c:v>
                </c:pt>
                <c:pt idx="28">
                  <c:v>0.14895703900000001</c:v>
                </c:pt>
                <c:pt idx="29">
                  <c:v>0.15339856640000002</c:v>
                </c:pt>
                <c:pt idx="30">
                  <c:v>0.1578400938</c:v>
                </c:pt>
                <c:pt idx="31">
                  <c:v>0.1622816212</c:v>
                </c:pt>
                <c:pt idx="32">
                  <c:v>0.16672314860000001</c:v>
                </c:pt>
                <c:pt idx="33">
                  <c:v>0.17116467600000002</c:v>
                </c:pt>
                <c:pt idx="34">
                  <c:v>0.17560620340000002</c:v>
                </c:pt>
                <c:pt idx="35">
                  <c:v>0.1800477308</c:v>
                </c:pt>
                <c:pt idx="36">
                  <c:v>0.18448925820000001</c:v>
                </c:pt>
                <c:pt idx="37">
                  <c:v>0.18893078560000001</c:v>
                </c:pt>
                <c:pt idx="38">
                  <c:v>0.19337231300000002</c:v>
                </c:pt>
                <c:pt idx="39">
                  <c:v>0.1978138404</c:v>
                </c:pt>
                <c:pt idx="40">
                  <c:v>0.2022553678</c:v>
                </c:pt>
                <c:pt idx="41">
                  <c:v>0.20669689520000001</c:v>
                </c:pt>
                <c:pt idx="42">
                  <c:v>0.21113842260000001</c:v>
                </c:pt>
                <c:pt idx="43">
                  <c:v>0.21557995000000002</c:v>
                </c:pt>
                <c:pt idx="44">
                  <c:v>0.2200214774</c:v>
                </c:pt>
                <c:pt idx="45">
                  <c:v>0.2244630048</c:v>
                </c:pt>
                <c:pt idx="46">
                  <c:v>0.22890453220000001</c:v>
                </c:pt>
                <c:pt idx="47">
                  <c:v>0.23334605960000002</c:v>
                </c:pt>
                <c:pt idx="48">
                  <c:v>0.23778758700000002</c:v>
                </c:pt>
                <c:pt idx="49">
                  <c:v>0.2422291144</c:v>
                </c:pt>
                <c:pt idx="50">
                  <c:v>0.24667064180000001</c:v>
                </c:pt>
                <c:pt idx="51">
                  <c:v>0.25111216920000001</c:v>
                </c:pt>
                <c:pt idx="52">
                  <c:v>0.25555369659999999</c:v>
                </c:pt>
                <c:pt idx="53">
                  <c:v>0.25999522399999997</c:v>
                </c:pt>
                <c:pt idx="54">
                  <c:v>0.2644367514</c:v>
                </c:pt>
                <c:pt idx="55">
                  <c:v>0.26887827879999998</c:v>
                </c:pt>
                <c:pt idx="56">
                  <c:v>0.27331980620000002</c:v>
                </c:pt>
                <c:pt idx="57">
                  <c:v>0.27776133359999999</c:v>
                </c:pt>
                <c:pt idx="58">
                  <c:v>0.28220286100000003</c:v>
                </c:pt>
                <c:pt idx="59">
                  <c:v>0.28664438840000001</c:v>
                </c:pt>
                <c:pt idx="60">
                  <c:v>0.29108591579999998</c:v>
                </c:pt>
                <c:pt idx="61">
                  <c:v>0.29552744320000002</c:v>
                </c:pt>
                <c:pt idx="62">
                  <c:v>0.2999689706</c:v>
                </c:pt>
                <c:pt idx="63">
                  <c:v>0.30441049800000003</c:v>
                </c:pt>
                <c:pt idx="64">
                  <c:v>0.30885202540000001</c:v>
                </c:pt>
                <c:pt idx="65">
                  <c:v>0.31329355279999999</c:v>
                </c:pt>
                <c:pt idx="66">
                  <c:v>0.31773508020000002</c:v>
                </c:pt>
                <c:pt idx="67">
                  <c:v>0.3221766076</c:v>
                </c:pt>
                <c:pt idx="68">
                  <c:v>0.32661813500000003</c:v>
                </c:pt>
                <c:pt idx="69">
                  <c:v>0.33105966240000001</c:v>
                </c:pt>
              </c:numCache>
            </c:numRef>
          </c:xVal>
          <c:yVal>
            <c:numRef>
              <c:f>'PFUnAmotTOC p&lt;0.05'!ydata5</c:f>
              <c:numCache>
                <c:formatCode>General</c:formatCode>
                <c:ptCount val="70"/>
                <c:pt idx="0">
                  <c:v>-0.19587577972296408</c:v>
                </c:pt>
                <c:pt idx="1">
                  <c:v>-0.19114956516578224</c:v>
                </c:pt>
                <c:pt idx="2">
                  <c:v>-0.18644445234704587</c:v>
                </c:pt>
                <c:pt idx="3">
                  <c:v>-0.18176051722443137</c:v>
                </c:pt>
                <c:pt idx="4">
                  <c:v>-0.17709782997491505</c:v>
                </c:pt>
                <c:pt idx="5">
                  <c:v>-0.17245645489493294</c:v>
                </c:pt>
                <c:pt idx="6">
                  <c:v>-0.1678364503082535</c:v>
                </c:pt>
                <c:pt idx="7">
                  <c:v>-0.16323786848186897</c:v>
                </c:pt>
                <c:pt idx="8">
                  <c:v>-0.1586607555501825</c:v>
                </c:pt>
                <c:pt idx="9">
                  <c:v>-0.15410515144774711</c:v>
                </c:pt>
                <c:pt idx="10">
                  <c:v>-0.14957108985078255</c:v>
                </c:pt>
                <c:pt idx="11">
                  <c:v>-0.14505859812766875</c:v>
                </c:pt>
                <c:pt idx="12">
                  <c:v>-0.14056769729858543</c:v>
                </c:pt>
                <c:pt idx="13">
                  <c:v>-0.13609840200443576</c:v>
                </c:pt>
                <c:pt idx="14">
                  <c:v>-0.13165072048516174</c:v>
                </c:pt>
                <c:pt idx="15">
                  <c:v>-0.12722465456752535</c:v>
                </c:pt>
                <c:pt idx="16">
                  <c:v>-0.12282019966239838</c:v>
                </c:pt>
                <c:pt idx="17">
                  <c:v>-0.11843734477157003</c:v>
                </c:pt>
                <c:pt idx="18">
                  <c:v>-0.11407607250404893</c:v>
                </c:pt>
                <c:pt idx="19">
                  <c:v>-0.10973635910180236</c:v>
                </c:pt>
                <c:pt idx="20">
                  <c:v>-0.10541817447484586</c:v>
                </c:pt>
                <c:pt idx="21">
                  <c:v>-0.10112148224556014</c:v>
                </c:pt>
                <c:pt idx="22">
                  <c:v>-9.6846239802085662E-2</c:v>
                </c:pt>
                <c:pt idx="23">
                  <c:v>-9.259239836061145E-2</c:v>
                </c:pt>
                <c:pt idx="24">
                  <c:v>-8.8359903036348053E-2</c:v>
                </c:pt>
                <c:pt idx="25">
                  <c:v>-8.414869292294519E-2</c:v>
                </c:pt>
                <c:pt idx="26">
                  <c:v>-7.9958701180088687E-2</c:v>
                </c:pt>
                <c:pt idx="27">
                  <c:v>-7.578985512898756E-2</c:v>
                </c:pt>
                <c:pt idx="28">
                  <c:v>-7.1642076355437206E-2</c:v>
                </c:pt>
                <c:pt idx="29">
                  <c:v>-6.7515280820124451E-2</c:v>
                </c:pt>
                <c:pt idx="30">
                  <c:v>-6.3409378975820802E-2</c:v>
                </c:pt>
                <c:pt idx="31">
                  <c:v>-5.9324275891092848E-2</c:v>
                </c:pt>
                <c:pt idx="32">
                  <c:v>-5.5259871380142989E-2</c:v>
                </c:pt>
                <c:pt idx="33">
                  <c:v>-5.121606013838112E-2</c:v>
                </c:pt>
                <c:pt idx="34">
                  <c:v>-4.719273188331588E-2</c:v>
                </c:pt>
                <c:pt idx="35">
                  <c:v>-4.3189771500346669E-2</c:v>
                </c:pt>
                <c:pt idx="36">
                  <c:v>-3.9207059193028526E-2</c:v>
                </c:pt>
                <c:pt idx="37">
                  <c:v>-3.5244470637380093E-2</c:v>
                </c:pt>
                <c:pt idx="38">
                  <c:v>-3.1301877139799206E-2</c:v>
                </c:pt>
                <c:pt idx="39">
                  <c:v>-2.7379145798152926E-2</c:v>
                </c:pt>
                <c:pt idx="40">
                  <c:v>-2.3476139665607215E-2</c:v>
                </c:pt>
                <c:pt idx="41">
                  <c:v>-1.9592717916768337E-2</c:v>
                </c:pt>
                <c:pt idx="42">
                  <c:v>-1.5728736015708539E-2</c:v>
                </c:pt>
                <c:pt idx="43">
                  <c:v>-1.1884045885460076E-2</c:v>
                </c:pt>
                <c:pt idx="44">
                  <c:v>-8.0584960785660131E-3</c:v>
                </c:pt>
                <c:pt idx="45">
                  <c:v>-4.251931948287796E-3</c:v>
                </c:pt>
                <c:pt idx="46">
                  <c:v>-4.6419582008208615E-4</c:v>
                </c:pt>
                <c:pt idx="47">
                  <c:v>3.304872837032069E-3</c:v>
                </c:pt>
                <c:pt idx="48">
                  <c:v>7.0554372395771892E-3</c:v>
                </c:pt>
                <c:pt idx="49">
                  <c:v>1.0787663119541518E-2</c:v>
                </c:pt>
                <c:pt idx="50">
                  <c:v>1.4501718555456622E-2</c:v>
                </c:pt>
                <c:pt idx="51">
                  <c:v>1.8197773804945638E-2</c:v>
                </c:pt>
                <c:pt idx="52">
                  <c:v>2.1876001139042617E-2</c:v>
                </c:pt>
                <c:pt idx="53">
                  <c:v>2.5536574678565599E-2</c:v>
                </c:pt>
                <c:pt idx="54">
                  <c:v>2.9179670232809818E-2</c:v>
                </c:pt>
                <c:pt idx="55">
                  <c:v>3.2805465140807816E-2</c:v>
                </c:pt>
                <c:pt idx="56">
                  <c:v>3.6414138115387462E-2</c:v>
                </c:pt>
                <c:pt idx="57">
                  <c:v>4.0005869090237872E-2</c:v>
                </c:pt>
                <c:pt idx="58">
                  <c:v>4.358083907017879E-2</c:v>
                </c:pt>
                <c:pt idx="59">
                  <c:v>4.7139229984807268E-2</c:v>
                </c:pt>
                <c:pt idx="60">
                  <c:v>5.0681224545681358E-2</c:v>
                </c:pt>
                <c:pt idx="61">
                  <c:v>5.420700610718121E-2</c:v>
                </c:pt>
                <c:pt idx="62">
                  <c:v>5.771675853117042E-2</c:v>
                </c:pt>
                <c:pt idx="63">
                  <c:v>6.1210666055567103E-2</c:v>
                </c:pt>
                <c:pt idx="64">
                  <c:v>6.4688913166913414E-2</c:v>
                </c:pt>
                <c:pt idx="65">
                  <c:v>6.8151684477021662E-2</c:v>
                </c:pt>
                <c:pt idx="66">
                  <c:v>7.159916460375626E-2</c:v>
                </c:pt>
                <c:pt idx="67">
                  <c:v>7.5031538055998798E-2</c:v>
                </c:pt>
                <c:pt idx="68">
                  <c:v>7.8448989122829466E-2</c:v>
                </c:pt>
                <c:pt idx="69">
                  <c:v>8.1851701766944257E-2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F7-46B1-99FC-92582C1BC6E8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'PFUnAmotTOC p&lt;0.05'!xdata6</c:f>
              <c:numCache>
                <c:formatCode>General</c:formatCode>
                <c:ptCount val="70"/>
                <c:pt idx="0">
                  <c:v>2.7407379900000001E-2</c:v>
                </c:pt>
                <c:pt idx="1">
                  <c:v>3.1808137600000001E-2</c:v>
                </c:pt>
                <c:pt idx="2">
                  <c:v>3.6208895300000002E-2</c:v>
                </c:pt>
                <c:pt idx="3">
                  <c:v>4.0609652999999996E-2</c:v>
                </c:pt>
                <c:pt idx="4">
                  <c:v>4.5010410700000003E-2</c:v>
                </c:pt>
                <c:pt idx="5">
                  <c:v>4.9411168399999997E-2</c:v>
                </c:pt>
                <c:pt idx="6">
                  <c:v>5.3811926099999997E-2</c:v>
                </c:pt>
                <c:pt idx="7">
                  <c:v>5.8212683799999998E-2</c:v>
                </c:pt>
                <c:pt idx="8">
                  <c:v>6.2613441500000006E-2</c:v>
                </c:pt>
                <c:pt idx="9">
                  <c:v>6.7014199199999999E-2</c:v>
                </c:pt>
                <c:pt idx="10">
                  <c:v>7.1414956899999993E-2</c:v>
                </c:pt>
                <c:pt idx="11">
                  <c:v>7.58157146E-2</c:v>
                </c:pt>
                <c:pt idx="12">
                  <c:v>8.0216472299999994E-2</c:v>
                </c:pt>
                <c:pt idx="13">
                  <c:v>8.4617229999999988E-2</c:v>
                </c:pt>
                <c:pt idx="14">
                  <c:v>8.9017987699999995E-2</c:v>
                </c:pt>
                <c:pt idx="15">
                  <c:v>9.3418745400000003E-2</c:v>
                </c:pt>
                <c:pt idx="16">
                  <c:v>9.7819503099999996E-2</c:v>
                </c:pt>
                <c:pt idx="17">
                  <c:v>0.10222026079999999</c:v>
                </c:pt>
                <c:pt idx="18">
                  <c:v>0.1066210185</c:v>
                </c:pt>
                <c:pt idx="19">
                  <c:v>0.11102177619999999</c:v>
                </c:pt>
                <c:pt idx="20">
                  <c:v>0.1154225339</c:v>
                </c:pt>
                <c:pt idx="21">
                  <c:v>0.11982329159999999</c:v>
                </c:pt>
                <c:pt idx="22">
                  <c:v>0.1242240493</c:v>
                </c:pt>
                <c:pt idx="23">
                  <c:v>0.12862480700000001</c:v>
                </c:pt>
                <c:pt idx="24">
                  <c:v>0.13302556469999999</c:v>
                </c:pt>
                <c:pt idx="25">
                  <c:v>0.13742632239999999</c:v>
                </c:pt>
                <c:pt idx="26">
                  <c:v>0.1418270801</c:v>
                </c:pt>
                <c:pt idx="27">
                  <c:v>0.14622783779999998</c:v>
                </c:pt>
                <c:pt idx="28">
                  <c:v>0.15062859549999999</c:v>
                </c:pt>
                <c:pt idx="29">
                  <c:v>0.1550293532</c:v>
                </c:pt>
                <c:pt idx="30">
                  <c:v>0.1594301109</c:v>
                </c:pt>
                <c:pt idx="31">
                  <c:v>0.16383086859999998</c:v>
                </c:pt>
                <c:pt idx="32">
                  <c:v>0.16823162629999999</c:v>
                </c:pt>
                <c:pt idx="33">
                  <c:v>0.172632384</c:v>
                </c:pt>
                <c:pt idx="34">
                  <c:v>0.17703314169999998</c:v>
                </c:pt>
                <c:pt idx="35">
                  <c:v>0.18143389939999999</c:v>
                </c:pt>
                <c:pt idx="36">
                  <c:v>0.18583465709999999</c:v>
                </c:pt>
                <c:pt idx="37">
                  <c:v>0.1902354148</c:v>
                </c:pt>
                <c:pt idx="38">
                  <c:v>0.19463617249999998</c:v>
                </c:pt>
                <c:pt idx="39">
                  <c:v>0.19903693019999999</c:v>
                </c:pt>
                <c:pt idx="40">
                  <c:v>0.2034376879</c:v>
                </c:pt>
                <c:pt idx="41">
                  <c:v>0.20783844559999998</c:v>
                </c:pt>
                <c:pt idx="42">
                  <c:v>0.21223920329999998</c:v>
                </c:pt>
                <c:pt idx="43">
                  <c:v>0.21663996099999999</c:v>
                </c:pt>
                <c:pt idx="44">
                  <c:v>0.2210407187</c:v>
                </c:pt>
                <c:pt idx="45">
                  <c:v>0.22544147639999998</c:v>
                </c:pt>
                <c:pt idx="46">
                  <c:v>0.22984223409999999</c:v>
                </c:pt>
                <c:pt idx="47">
                  <c:v>0.23424299179999999</c:v>
                </c:pt>
                <c:pt idx="48">
                  <c:v>0.23864374949999997</c:v>
                </c:pt>
                <c:pt idx="49">
                  <c:v>0.24304450719999998</c:v>
                </c:pt>
                <c:pt idx="50">
                  <c:v>0.24744526489999999</c:v>
                </c:pt>
                <c:pt idx="51">
                  <c:v>0.2518460226</c:v>
                </c:pt>
                <c:pt idx="52">
                  <c:v>0.25624678029999998</c:v>
                </c:pt>
                <c:pt idx="53">
                  <c:v>0.26064753799999996</c:v>
                </c:pt>
                <c:pt idx="54">
                  <c:v>0.26504829569999999</c:v>
                </c:pt>
                <c:pt idx="55">
                  <c:v>0.26944905340000003</c:v>
                </c:pt>
                <c:pt idx="56">
                  <c:v>0.27384981109999995</c:v>
                </c:pt>
                <c:pt idx="57">
                  <c:v>0.27825056879999999</c:v>
                </c:pt>
                <c:pt idx="58">
                  <c:v>0.28265132650000002</c:v>
                </c:pt>
                <c:pt idx="59">
                  <c:v>0.28705208419999995</c:v>
                </c:pt>
                <c:pt idx="60">
                  <c:v>0.29145284189999998</c:v>
                </c:pt>
                <c:pt idx="61">
                  <c:v>0.29585359960000002</c:v>
                </c:pt>
                <c:pt idx="62">
                  <c:v>0.30025435729999994</c:v>
                </c:pt>
                <c:pt idx="63">
                  <c:v>0.30465511499999998</c:v>
                </c:pt>
                <c:pt idx="64">
                  <c:v>0.30905587270000001</c:v>
                </c:pt>
                <c:pt idx="65">
                  <c:v>0.31345663039999994</c:v>
                </c:pt>
                <c:pt idx="66">
                  <c:v>0.31785738809999997</c:v>
                </c:pt>
                <c:pt idx="67">
                  <c:v>0.32225814580000001</c:v>
                </c:pt>
                <c:pt idx="68">
                  <c:v>0.32665890349999993</c:v>
                </c:pt>
                <c:pt idx="69">
                  <c:v>0.33105966119999997</c:v>
                </c:pt>
              </c:numCache>
            </c:numRef>
          </c:xVal>
          <c:yVal>
            <c:numRef>
              <c:f>'PFUnAmotTOC p&lt;0.05'!ydata6</c:f>
              <c:numCache>
                <c:formatCode>General</c:formatCode>
                <c:ptCount val="70"/>
                <c:pt idx="0">
                  <c:v>0.24769467467445613</c:v>
                </c:pt>
                <c:pt idx="1">
                  <c:v>0.25182649573733323</c:v>
                </c:pt>
                <c:pt idx="2">
                  <c:v>0.25597908013618093</c:v>
                </c:pt>
                <c:pt idx="3">
                  <c:v>0.26015249828422243</c:v>
                </c:pt>
                <c:pt idx="4">
                  <c:v>0.26434681496326062</c:v>
                </c:pt>
                <c:pt idx="5">
                  <c:v>0.26856208923279623</c:v>
                </c:pt>
                <c:pt idx="6">
                  <c:v>0.2727983743466213</c:v>
                </c:pt>
                <c:pt idx="7">
                  <c:v>0.27705571767715897</c:v>
                </c:pt>
                <c:pt idx="8">
                  <c:v>0.28133416064779848</c:v>
                </c:pt>
                <c:pt idx="9">
                  <c:v>0.28563373867344799</c:v>
                </c:pt>
                <c:pt idx="10">
                  <c:v>0.28995448110950406</c:v>
                </c:pt>
                <c:pt idx="11">
                  <c:v>0.29429641120940747</c:v>
                </c:pt>
                <c:pt idx="12">
                  <c:v>0.29865954609092848</c:v>
                </c:pt>
                <c:pt idx="13">
                  <c:v>0.30304389671129628</c:v>
                </c:pt>
                <c:pt idx="14">
                  <c:v>0.30744946785125471</c:v>
                </c:pt>
                <c:pt idx="15">
                  <c:v>0.31187625810810032</c:v>
                </c:pt>
                <c:pt idx="16">
                  <c:v>0.31632425989772567</c:v>
                </c:pt>
                <c:pt idx="17">
                  <c:v>0.3207934594656604</c:v>
                </c:pt>
                <c:pt idx="18">
                  <c:v>0.32528383690707352</c:v>
                </c:pt>
                <c:pt idx="19">
                  <c:v>0.32979536619566874</c:v>
                </c:pt>
                <c:pt idx="20">
                  <c:v>0.33432801522137462</c:v>
                </c:pt>
                <c:pt idx="21">
                  <c:v>0.33888174583670372</c:v>
                </c:pt>
                <c:pt idx="22">
                  <c:v>0.34345651391162391</c:v>
                </c:pt>
                <c:pt idx="23">
                  <c:v>0.34805226939675976</c:v>
                </c:pt>
                <c:pt idx="24">
                  <c:v>0.3526689563947138</c:v>
                </c:pt>
                <c:pt idx="25">
                  <c:v>0.35730651323927298</c:v>
                </c:pt>
                <c:pt idx="26">
                  <c:v>0.3619648725822413</c:v>
                </c:pt>
                <c:pt idx="27">
                  <c:v>0.36664396148761752</c:v>
                </c:pt>
                <c:pt idx="28">
                  <c:v>0.37134370153281659</c:v>
                </c:pt>
                <c:pt idx="29">
                  <c:v>0.37606400891661251</c:v>
                </c:pt>
                <c:pt idx="30">
                  <c:v>0.38080479457346561</c:v>
                </c:pt>
                <c:pt idx="31">
                  <c:v>0.3855659642938799</c:v>
                </c:pt>
                <c:pt idx="32">
                  <c:v>0.39034741885042357</c:v>
                </c:pt>
                <c:pt idx="33">
                  <c:v>0.39514905412903334</c:v>
                </c:pt>
                <c:pt idx="34">
                  <c:v>0.39997076126521586</c:v>
                </c:pt>
                <c:pt idx="35">
                  <c:v>0.40481242678474738</c:v>
                </c:pt>
                <c:pt idx="36">
                  <c:v>0.40967393274847363</c:v>
                </c:pt>
                <c:pt idx="37">
                  <c:v>0.41455515690080125</c:v>
                </c:pt>
                <c:pt idx="38">
                  <c:v>0.41945597282147551</c:v>
                </c:pt>
                <c:pt idx="39">
                  <c:v>0.42437625008023727</c:v>
                </c:pt>
                <c:pt idx="40">
                  <c:v>0.42931585439395137</c:v>
                </c:pt>
                <c:pt idx="41">
                  <c:v>0.43427464778580799</c:v>
                </c:pt>
                <c:pt idx="42">
                  <c:v>0.43925248874619721</c:v>
                </c:pt>
                <c:pt idx="43">
                  <c:v>0.44424923239486802</c:v>
                </c:pt>
                <c:pt idx="44">
                  <c:v>0.4492647306439897</c:v>
                </c:pt>
                <c:pt idx="45">
                  <c:v>0.45429883236174218</c:v>
                </c:pt>
                <c:pt idx="46">
                  <c:v>0.45935138353607452</c:v>
                </c:pt>
                <c:pt idx="47">
                  <c:v>0.46442222743827988</c:v>
                </c:pt>
                <c:pt idx="48">
                  <c:v>0.46951120478605091</c:v>
                </c:pt>
                <c:pt idx="49">
                  <c:v>0.47461815390569123</c:v>
                </c:pt>
                <c:pt idx="50">
                  <c:v>0.47974291089317278</c:v>
                </c:pt>
                <c:pt idx="51">
                  <c:v>0.48488530977374705</c:v>
                </c:pt>
                <c:pt idx="52">
                  <c:v>0.49004518265982888</c:v>
                </c:pt>
                <c:pt idx="53">
                  <c:v>0.4952223599068924</c:v>
                </c:pt>
                <c:pt idx="54">
                  <c:v>0.50041667026713199</c:v>
                </c:pt>
                <c:pt idx="55">
                  <c:v>0.50562794104065845</c:v>
                </c:pt>
                <c:pt idx="56">
                  <c:v>0.51085599822401873</c:v>
                </c:pt>
                <c:pt idx="57">
                  <c:v>0.51610066665584198</c:v>
                </c:pt>
                <c:pt idx="58">
                  <c:v>0.52136177015943308</c:v>
                </c:pt>
                <c:pt idx="59">
                  <c:v>0.52663913168215137</c:v>
                </c:pt>
                <c:pt idx="60">
                  <c:v>0.53193257343142786</c:v>
                </c:pt>
                <c:pt idx="61">
                  <c:v>0.53724191700728907</c:v>
                </c:pt>
                <c:pt idx="62">
                  <c:v>0.5425669835312763</c:v>
                </c:pt>
                <c:pt idx="63">
                  <c:v>0.54790759377165787</c:v>
                </c:pt>
                <c:pt idx="64">
                  <c:v>0.55326356826485146</c:v>
                </c:pt>
                <c:pt idx="65">
                  <c:v>0.55863472743298526</c:v>
                </c:pt>
                <c:pt idx="66">
                  <c:v>0.56402089169754466</c:v>
                </c:pt>
                <c:pt idx="67">
                  <c:v>0.56942188158905616</c:v>
                </c:pt>
                <c:pt idx="68">
                  <c:v>0.57483751785278403</c:v>
                </c:pt>
                <c:pt idx="69">
                  <c:v>0.58026762155041711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F7-46B1-99FC-92582C1BC6E8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-0.20000000000000004</c:v>
              </c:pt>
              <c:pt idx="1">
                <c:v>0.70000000000000007</c:v>
              </c:pt>
            </c:numLit>
          </c:xVal>
          <c:yVal>
            <c:numLit>
              <c:formatCode>General</c:formatCode>
              <c:ptCount val="2"/>
              <c:pt idx="0">
                <c:v>-0.20000000000000004</c:v>
              </c:pt>
              <c:pt idx="1">
                <c:v>0.70000000000000007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7F7-46B1-99FC-92582C1BC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336472"/>
        <c:axId val="843334832"/>
      </c:scatterChart>
      <c:valAx>
        <c:axId val="843336472"/>
        <c:scaling>
          <c:orientation val="minMax"/>
          <c:max val="0.70000000000000007"/>
          <c:min val="-0.2000000000000000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Pred(PFUnA)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3334832"/>
        <c:crosses val="autoZero"/>
        <c:crossBetween val="midCat"/>
      </c:valAx>
      <c:valAx>
        <c:axId val="843334832"/>
        <c:scaling>
          <c:orientation val="minMax"/>
          <c:max val="0.70000000000000007"/>
          <c:min val="-0.2000000000000000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PFUnA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33364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PFUnA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'PFUnAmotTOC p&lt;0.05'!$B$93:$B$187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'PFUnAmotTOC p&lt;0.05'!$H$93:$H$187</c:f>
              <c:numCache>
                <c:formatCode>0.000</c:formatCode>
                <c:ptCount val="95"/>
                <c:pt idx="0">
                  <c:v>-0.74494757660590294</c:v>
                </c:pt>
                <c:pt idx="1">
                  <c:v>-0.99751459403889042</c:v>
                </c:pt>
                <c:pt idx="2">
                  <c:v>-0.80387988067360006</c:v>
                </c:pt>
                <c:pt idx="3">
                  <c:v>-0.80387988067360006</c:v>
                </c:pt>
                <c:pt idx="4">
                  <c:v>-0.6607585707949073</c:v>
                </c:pt>
                <c:pt idx="5">
                  <c:v>-0.9596295414239423</c:v>
                </c:pt>
                <c:pt idx="6">
                  <c:v>-0.6607585707949073</c:v>
                </c:pt>
                <c:pt idx="7">
                  <c:v>1.3538533160784356</c:v>
                </c:pt>
                <c:pt idx="8">
                  <c:v>0.97402132166216837</c:v>
                </c:pt>
                <c:pt idx="9">
                  <c:v>-0.26916635482713969</c:v>
                </c:pt>
                <c:pt idx="10">
                  <c:v>-0.48558653585848088</c:v>
                </c:pt>
                <c:pt idx="11">
                  <c:v>-0.3517849194685525</c:v>
                </c:pt>
                <c:pt idx="12">
                  <c:v>-0.10495221651048532</c:v>
                </c:pt>
                <c:pt idx="13">
                  <c:v>1.4478479736796508</c:v>
                </c:pt>
                <c:pt idx="14">
                  <c:v>0.84745784947162994</c:v>
                </c:pt>
                <c:pt idx="15">
                  <c:v>-1.0774941495593364</c:v>
                </c:pt>
                <c:pt idx="16">
                  <c:v>0.64306764384865389</c:v>
                </c:pt>
                <c:pt idx="17">
                  <c:v>1.5947742939895528</c:v>
                </c:pt>
                <c:pt idx="18">
                  <c:v>0.60072180101147865</c:v>
                </c:pt>
                <c:pt idx="19">
                  <c:v>-0.43216437276660075</c:v>
                </c:pt>
                <c:pt idx="20">
                  <c:v>-0.32021404228942912</c:v>
                </c:pt>
                <c:pt idx="21">
                  <c:v>-0.41109607406239912</c:v>
                </c:pt>
                <c:pt idx="22">
                  <c:v>1.6661163494853426</c:v>
                </c:pt>
                <c:pt idx="23">
                  <c:v>2.6671751084521031</c:v>
                </c:pt>
                <c:pt idx="24">
                  <c:v>-0.31310007129839995</c:v>
                </c:pt>
                <c:pt idx="25">
                  <c:v>-0.37931472436874814</c:v>
                </c:pt>
                <c:pt idx="26">
                  <c:v>-0.40444514260333048</c:v>
                </c:pt>
                <c:pt idx="27">
                  <c:v>0.28713948180346771</c:v>
                </c:pt>
                <c:pt idx="28">
                  <c:v>-0.84597438357909793</c:v>
                </c:pt>
                <c:pt idx="29">
                  <c:v>-1.1827304068230811</c:v>
                </c:pt>
                <c:pt idx="30">
                  <c:v>-0.90069723735624518</c:v>
                </c:pt>
                <c:pt idx="31">
                  <c:v>-2.4639348983103295E-2</c:v>
                </c:pt>
                <c:pt idx="32">
                  <c:v>-1.4268785236749693</c:v>
                </c:pt>
                <c:pt idx="33">
                  <c:v>9.9415440269665659E-2</c:v>
                </c:pt>
                <c:pt idx="34">
                  <c:v>0.17267486378030836</c:v>
                </c:pt>
                <c:pt idx="35">
                  <c:v>-1.5279053306481643</c:v>
                </c:pt>
                <c:pt idx="36">
                  <c:v>-1.0901225004309858</c:v>
                </c:pt>
                <c:pt idx="37">
                  <c:v>-1.7215400440134543</c:v>
                </c:pt>
                <c:pt idx="38">
                  <c:v>-1.3426895178639733</c:v>
                </c:pt>
                <c:pt idx="39">
                  <c:v>-0.9596295414239423</c:v>
                </c:pt>
                <c:pt idx="40">
                  <c:v>-0.41286519519830522</c:v>
                </c:pt>
                <c:pt idx="41">
                  <c:v>0.13272279154855496</c:v>
                </c:pt>
                <c:pt idx="42">
                  <c:v>-0.23816770644546123</c:v>
                </c:pt>
                <c:pt idx="43">
                  <c:v>-0.54665747620734995</c:v>
                </c:pt>
                <c:pt idx="44">
                  <c:v>-1.2079871085663798</c:v>
                </c:pt>
                <c:pt idx="45">
                  <c:v>-0.54453564827282741</c:v>
                </c:pt>
                <c:pt idx="46">
                  <c:v>-0.32349741351605793</c:v>
                </c:pt>
                <c:pt idx="47">
                  <c:v>-0.48463517063830397</c:v>
                </c:pt>
                <c:pt idx="48">
                  <c:v>-0.35666788180559028</c:v>
                </c:pt>
                <c:pt idx="49">
                  <c:v>1.1260803424370487</c:v>
                </c:pt>
                <c:pt idx="50">
                  <c:v>-0.39194307524039756</c:v>
                </c:pt>
                <c:pt idx="51">
                  <c:v>-0.33231621187475979</c:v>
                </c:pt>
                <c:pt idx="52">
                  <c:v>-0.45866286234561177</c:v>
                </c:pt>
                <c:pt idx="53">
                  <c:v>-0.39531063547283735</c:v>
                </c:pt>
                <c:pt idx="54">
                  <c:v>-0.4349215627069109</c:v>
                </c:pt>
                <c:pt idx="55">
                  <c:v>-0.46110434351413065</c:v>
                </c:pt>
                <c:pt idx="56">
                  <c:v>-0.40074082634764663</c:v>
                </c:pt>
                <c:pt idx="57">
                  <c:v>-0.56815066440281181</c:v>
                </c:pt>
                <c:pt idx="58">
                  <c:v>-0.95542009113339255</c:v>
                </c:pt>
                <c:pt idx="59">
                  <c:v>1.1496686777999041</c:v>
                </c:pt>
                <c:pt idx="60">
                  <c:v>-0.38083012647334608</c:v>
                </c:pt>
                <c:pt idx="61">
                  <c:v>1.6536091666363313</c:v>
                </c:pt>
                <c:pt idx="62">
                  <c:v>1.4717196750211603</c:v>
                </c:pt>
                <c:pt idx="63">
                  <c:v>0.79153502725731306</c:v>
                </c:pt>
                <c:pt idx="64">
                  <c:v>1.6698770195637256</c:v>
                </c:pt>
                <c:pt idx="65">
                  <c:v>-0.13194449755324231</c:v>
                </c:pt>
                <c:pt idx="66">
                  <c:v>-0.43344825510521845</c:v>
                </c:pt>
                <c:pt idx="67">
                  <c:v>-0.45028605626741763</c:v>
                </c:pt>
                <c:pt idx="68">
                  <c:v>-0.51763726091621431</c:v>
                </c:pt>
                <c:pt idx="69">
                  <c:v>0.59224877711141888</c:v>
                </c:pt>
                <c:pt idx="70">
                  <c:v>-0.82071768183579918</c:v>
                </c:pt>
                <c:pt idx="71">
                  <c:v>-0.41492667382679943</c:v>
                </c:pt>
                <c:pt idx="72">
                  <c:v>0.63788562889211331</c:v>
                </c:pt>
                <c:pt idx="73">
                  <c:v>0.99509460827388985</c:v>
                </c:pt>
                <c:pt idx="74">
                  <c:v>-0.47091236269111159</c:v>
                </c:pt>
                <c:pt idx="75">
                  <c:v>-0.51847915097432429</c:v>
                </c:pt>
                <c:pt idx="76">
                  <c:v>-0.44902322118025262</c:v>
                </c:pt>
                <c:pt idx="77">
                  <c:v>7.2717873508206937E-3</c:v>
                </c:pt>
                <c:pt idx="78">
                  <c:v>-0.52184671120676407</c:v>
                </c:pt>
                <c:pt idx="79">
                  <c:v>-0.39538146857835693</c:v>
                </c:pt>
                <c:pt idx="80">
                  <c:v>-3.2096267538506834E-2</c:v>
                </c:pt>
                <c:pt idx="81">
                  <c:v>-1.44865253824494</c:v>
                </c:pt>
                <c:pt idx="82">
                  <c:v>-7.7125524223374264E-2</c:v>
                </c:pt>
                <c:pt idx="83">
                  <c:v>1.1039935822999358</c:v>
                </c:pt>
                <c:pt idx="84">
                  <c:v>0.24810515122873278</c:v>
                </c:pt>
                <c:pt idx="85">
                  <c:v>1.205147710954908</c:v>
                </c:pt>
                <c:pt idx="86">
                  <c:v>0.97844192246386386</c:v>
                </c:pt>
                <c:pt idx="87">
                  <c:v>0.7125201562233926</c:v>
                </c:pt>
                <c:pt idx="88">
                  <c:v>0.5102982780509363</c:v>
                </c:pt>
                <c:pt idx="89">
                  <c:v>2.0480109184662925</c:v>
                </c:pt>
                <c:pt idx="90">
                  <c:v>2.8620949578573018</c:v>
                </c:pt>
                <c:pt idx="91">
                  <c:v>0.33601081414937661</c:v>
                </c:pt>
                <c:pt idx="92">
                  <c:v>3.5920661827383715</c:v>
                </c:pt>
                <c:pt idx="93">
                  <c:v>0.3881595437673917</c:v>
                </c:pt>
                <c:pt idx="94">
                  <c:v>0.2135575600948737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F-4CDA-BE45-135976768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98127392"/>
        <c:axId val="798125096"/>
      </c:barChart>
      <c:catAx>
        <c:axId val="798127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125096"/>
        <c:crosses val="autoZero"/>
        <c:auto val="1"/>
        <c:lblAlgn val="ctr"/>
        <c:lblOffset val="100"/>
        <c:noMultiLvlLbl val="0"/>
      </c:catAx>
      <c:valAx>
        <c:axId val="798125096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273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PFDcA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0.19873312552322125</c:v>
                </c:pt>
              </c:numLit>
            </c:plus>
            <c:minus>
              <c:numLit>
                <c:formatCode>General</c:formatCode>
                <c:ptCount val="1"/>
                <c:pt idx="0">
                  <c:v>0.19873312552322125</c:v>
                </c:pt>
              </c:numLit>
            </c:minus>
          </c:errBars>
          <c:cat>
            <c:strRef>
              <c:f>'PFDcAmotTOC p&lt;0.05'!$B$67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'PFDcAmotTOC p&lt;0.05'!$C$67</c:f>
              <c:numCache>
                <c:formatCode>0.000</c:formatCode>
                <c:ptCount val="1"/>
                <c:pt idx="0">
                  <c:v>0.26185281840182645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6-444C-AEE0-3C6B00B78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798090104"/>
        <c:axId val="798092728"/>
      </c:barChart>
      <c:catAx>
        <c:axId val="798090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092728"/>
        <c:crosses val="autoZero"/>
        <c:auto val="1"/>
        <c:lblAlgn val="ctr"/>
        <c:lblOffset val="100"/>
        <c:noMultiLvlLbl val="0"/>
      </c:catAx>
      <c:valAx>
        <c:axId val="798092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09010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PFDcA by TOC% (R²=0,069)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'PFDcAmotTOC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'PFDcAmotTOC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8.06654868191157E-2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0.104870850010472</c:v>
                </c:pt>
                <c:pt idx="8">
                  <c:v>0.16395256917532053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0.1023883174590893</c:v>
                </c:pt>
                <c:pt idx="14">
                  <c:v>6.1550025809080464E-2</c:v>
                </c:pt>
                <c:pt idx="15">
                  <c:v>0.13112864208119923</c:v>
                </c:pt>
                <c:pt idx="16">
                  <c:v>0</c:v>
                </c:pt>
                <c:pt idx="17">
                  <c:v>0.17514776040556046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8.9999999999999993E-3</c:v>
                </c:pt>
                <c:pt idx="22">
                  <c:v>0.14672349285180225</c:v>
                </c:pt>
                <c:pt idx="23">
                  <c:v>0.14741770102434801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9.4959651196977024E-2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0.11012007784410931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6.722647165991906E-2</c:v>
                </c:pt>
                <c:pt idx="41">
                  <c:v>0</c:v>
                </c:pt>
                <c:pt idx="42">
                  <c:v>7.6341808129688951E-2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1.4999999999999999E-2</c:v>
                </c:pt>
                <c:pt idx="58">
                  <c:v>0</c:v>
                </c:pt>
                <c:pt idx="59">
                  <c:v>0.10302011440904754</c:v>
                </c:pt>
                <c:pt idx="60">
                  <c:v>0</c:v>
                </c:pt>
                <c:pt idx="61">
                  <c:v>0.12424093917655049</c:v>
                </c:pt>
                <c:pt idx="62">
                  <c:v>0.16593255993376849</c:v>
                </c:pt>
                <c:pt idx="63">
                  <c:v>0.14948490960374899</c:v>
                </c:pt>
                <c:pt idx="64">
                  <c:v>0.14239188527096189</c:v>
                </c:pt>
                <c:pt idx="65">
                  <c:v>9.1973836824887301E-2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0.09</c:v>
                </c:pt>
                <c:pt idx="70">
                  <c:v>0</c:v>
                </c:pt>
                <c:pt idx="71">
                  <c:v>0</c:v>
                </c:pt>
                <c:pt idx="72">
                  <c:v>5.639477781989316E-2</c:v>
                </c:pt>
                <c:pt idx="73">
                  <c:v>0.1073366655812751</c:v>
                </c:pt>
                <c:pt idx="74">
                  <c:v>6.1287985113705604E-2</c:v>
                </c:pt>
                <c:pt idx="75">
                  <c:v>8.4918073859067619E-2</c:v>
                </c:pt>
                <c:pt idx="76">
                  <c:v>5.5205503177001417E-2</c:v>
                </c:pt>
                <c:pt idx="77">
                  <c:v>0</c:v>
                </c:pt>
                <c:pt idx="78">
                  <c:v>0.10161090838851841</c:v>
                </c:pt>
                <c:pt idx="79">
                  <c:v>0</c:v>
                </c:pt>
                <c:pt idx="80">
                  <c:v>0.14145363947975201</c:v>
                </c:pt>
                <c:pt idx="81">
                  <c:v>6.0595771240022002E-2</c:v>
                </c:pt>
                <c:pt idx="82">
                  <c:v>0</c:v>
                </c:pt>
                <c:pt idx="83">
                  <c:v>9.9219199734384367E-2</c:v>
                </c:pt>
                <c:pt idx="84">
                  <c:v>0</c:v>
                </c:pt>
                <c:pt idx="85">
                  <c:v>8.5044308301704244E-2</c:v>
                </c:pt>
                <c:pt idx="86">
                  <c:v>8.0772347858972776E-2</c:v>
                </c:pt>
                <c:pt idx="87">
                  <c:v>0</c:v>
                </c:pt>
                <c:pt idx="88">
                  <c:v>0</c:v>
                </c:pt>
                <c:pt idx="89">
                  <c:v>0.2538549204435292</c:v>
                </c:pt>
                <c:pt idx="90">
                  <c:v>0.37655541465669118</c:v>
                </c:pt>
                <c:pt idx="91">
                  <c:v>8.4978411128866005E-2</c:v>
                </c:pt>
                <c:pt idx="92">
                  <c:v>0.1159026905499668</c:v>
                </c:pt>
                <c:pt idx="93">
                  <c:v>0</c:v>
                </c:pt>
                <c:pt idx="94">
                  <c:v>7.1256108300470619E-2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EE-46E3-8D5D-EEC319F741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6EE-46E3-8D5D-EEC319F74131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1.4902887392482488E-2</c:v>
              </c:pt>
              <c:pt idx="1">
                <c:v>0.12671837099189143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6EE-46E3-8D5D-EEC319F74131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'PFDcAmotTOC p&lt;0.05'!xdata1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'PFDcAmotTOC p&lt;0.05'!ydata1</c:f>
              <c:numCache>
                <c:formatCode>General</c:formatCode>
                <c:ptCount val="70"/>
                <c:pt idx="0">
                  <c:v>-1.0963080078126164E-2</c:v>
                </c:pt>
                <c:pt idx="1">
                  <c:v>-8.2968725414287389E-3</c:v>
                </c:pt>
                <c:pt idx="2">
                  <c:v>-5.6482887374173021E-3</c:v>
                </c:pt>
                <c:pt idx="3">
                  <c:v>-3.0197144530342591E-3</c:v>
                </c:pt>
                <c:pt idx="4">
                  <c:v>-4.139258066568445E-4</c:v>
                </c:pt>
                <c:pt idx="5">
                  <c:v>2.1658451101102261E-3</c:v>
                </c:pt>
                <c:pt idx="6">
                  <c:v>4.7158373930077692E-3</c:v>
                </c:pt>
                <c:pt idx="7">
                  <c:v>7.2316836398414949E-3</c:v>
                </c:pt>
                <c:pt idx="8">
                  <c:v>9.7083323309325488E-3</c:v>
                </c:pt>
                <c:pt idx="9">
                  <c:v>1.2139979069985506E-2</c:v>
                </c:pt>
                <c:pt idx="10">
                  <c:v>1.4520020928669358E-2</c:v>
                </c:pt>
                <c:pt idx="11">
                  <c:v>1.6841055013215103E-2</c:v>
                </c:pt>
                <c:pt idx="12">
                  <c:v>1.9094949651613326E-2</c:v>
                </c:pt>
                <c:pt idx="13">
                  <c:v>2.1273021709793088E-2</c:v>
                </c:pt>
                <c:pt idx="14">
                  <c:v>2.3366351857500755E-2</c:v>
                </c:pt>
                <c:pt idx="15">
                  <c:v>2.5366254983895963E-2</c:v>
                </c:pt>
                <c:pt idx="16">
                  <c:v>2.7264890569307872E-2</c:v>
                </c:pt>
                <c:pt idx="17">
                  <c:v>2.9055949573022218E-2</c:v>
                </c:pt>
                <c:pt idx="18">
                  <c:v>3.0735304451832018E-2</c:v>
                </c:pt>
                <c:pt idx="19">
                  <c:v>3.2301482646058532E-2</c:v>
                </c:pt>
                <c:pt idx="20">
                  <c:v>3.3755844881098174E-2</c:v>
                </c:pt>
                <c:pt idx="21">
                  <c:v>3.5102420233086219E-2</c:v>
                </c:pt>
                <c:pt idx="22">
                  <c:v>3.6347442469666195E-2</c:v>
                </c:pt>
                <c:pt idx="23">
                  <c:v>3.7498704361644403E-2</c:v>
                </c:pt>
                <c:pt idx="24">
                  <c:v>3.8564869805396702E-2</c:v>
                </c:pt>
                <c:pt idx="25">
                  <c:v>3.9554858830408157E-2</c:v>
                </c:pt>
                <c:pt idx="26">
                  <c:v>4.0477371032276166E-2</c:v>
                </c:pt>
                <c:pt idx="27">
                  <c:v>4.1340564294521084E-2</c:v>
                </c:pt>
                <c:pt idx="28">
                  <c:v>4.2151872533034242E-2</c:v>
                </c:pt>
                <c:pt idx="29">
                  <c:v>4.2917930935949991E-2</c:v>
                </c:pt>
                <c:pt idx="30">
                  <c:v>4.3644575090013425E-2</c:v>
                </c:pt>
                <c:pt idx="31">
                  <c:v>4.4336885325747824E-2</c:v>
                </c:pt>
                <c:pt idx="32">
                  <c:v>4.4999254869399978E-2</c:v>
                </c:pt>
                <c:pt idx="33">
                  <c:v>4.5635467308379668E-2</c:v>
                </c:pt>
                <c:pt idx="34">
                  <c:v>4.6248774388991006E-2</c:v>
                </c:pt>
                <c:pt idx="35">
                  <c:v>4.6841969107506889E-2</c:v>
                </c:pt>
                <c:pt idx="36">
                  <c:v>4.7417451661791905E-2</c:v>
                </c:pt>
                <c:pt idx="37">
                  <c:v>4.7977287439831678E-2</c:v>
                </c:pt>
                <c:pt idx="38">
                  <c:v>4.8523257145684263E-2</c:v>
                </c:pt>
                <c:pt idx="39">
                  <c:v>4.9056899644789383E-2</c:v>
                </c:pt>
                <c:pt idx="40">
                  <c:v>4.95795483205912E-2</c:v>
                </c:pt>
                <c:pt idx="41">
                  <c:v>5.009236178697539E-2</c:v>
                </c:pt>
                <c:pt idx="42">
                  <c:v>5.059634976836877E-2</c:v>
                </c:pt>
                <c:pt idx="43">
                  <c:v>5.1092394885507382E-2</c:v>
                </c:pt>
                <c:pt idx="44">
                  <c:v>5.1581270995519381E-2</c:v>
                </c:pt>
                <c:pt idx="45">
                  <c:v>5.2063658644298426E-2</c:v>
                </c:pt>
                <c:pt idx="46">
                  <c:v>5.2540158104423647E-2</c:v>
                </c:pt>
                <c:pt idx="47">
                  <c:v>5.3011300396308587E-2</c:v>
                </c:pt>
                <c:pt idx="48">
                  <c:v>5.3477556624745105E-2</c:v>
                </c:pt>
                <c:pt idx="49">
                  <c:v>5.3939345907249289E-2</c:v>
                </c:pt>
                <c:pt idx="50">
                  <c:v>5.4397042123739289E-2</c:v>
                </c:pt>
                <c:pt idx="51">
                  <c:v>5.4850979677981471E-2</c:v>
                </c:pt>
                <c:pt idx="52">
                  <c:v>5.5301458428811658E-2</c:v>
                </c:pt>
                <c:pt idx="53">
                  <c:v>5.5748747922323101E-2</c:v>
                </c:pt>
                <c:pt idx="54">
                  <c:v>5.6193091034080586E-2</c:v>
                </c:pt>
                <c:pt idx="55">
                  <c:v>5.663470711216588E-2</c:v>
                </c:pt>
                <c:pt idx="56">
                  <c:v>5.7073794696803154E-2</c:v>
                </c:pt>
                <c:pt idx="57">
                  <c:v>5.7510533879884029E-2</c:v>
                </c:pt>
                <c:pt idx="58">
                  <c:v>5.7945088357442005E-2</c:v>
                </c:pt>
                <c:pt idx="59">
                  <c:v>5.8377607219625649E-2</c:v>
                </c:pt>
                <c:pt idx="60">
                  <c:v>5.8808226515672225E-2</c:v>
                </c:pt>
                <c:pt idx="61">
                  <c:v>5.9237070625529298E-2</c:v>
                </c:pt>
                <c:pt idx="62">
                  <c:v>5.9664253464897551E-2</c:v>
                </c:pt>
                <c:pt idx="63">
                  <c:v>6.0089879546401652E-2</c:v>
                </c:pt>
                <c:pt idx="64">
                  <c:v>6.0514044916195289E-2</c:v>
                </c:pt>
                <c:pt idx="65">
                  <c:v>6.0936837982455479E-2</c:v>
                </c:pt>
                <c:pt idx="66">
                  <c:v>6.13583402498264E-2</c:v>
                </c:pt>
                <c:pt idx="67">
                  <c:v>6.1778626971855176E-2</c:v>
                </c:pt>
                <c:pt idx="68">
                  <c:v>6.2197767731758766E-2</c:v>
                </c:pt>
                <c:pt idx="69">
                  <c:v>6.2615826960419854E-2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EE-46E3-8D5D-EEC319F74131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'PFDcAmotTOC p&lt;0.05'!xdata2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'PFDcAmotTOC p&lt;0.05'!ydata2</c:f>
              <c:numCache>
                <c:formatCode>General</c:formatCode>
                <c:ptCount val="70"/>
                <c:pt idx="0">
                  <c:v>4.0768854863091133E-2</c:v>
                </c:pt>
                <c:pt idx="1">
                  <c:v>4.1343675837293793E-2</c:v>
                </c:pt>
                <c:pt idx="2">
                  <c:v>4.1936120544182436E-2</c:v>
                </c:pt>
                <c:pt idx="3">
                  <c:v>4.2548574770699468E-2</c:v>
                </c:pt>
                <c:pt idx="4">
                  <c:v>4.318381463522214E-2</c:v>
                </c:pt>
                <c:pt idx="5">
                  <c:v>4.3845072229355145E-2</c:v>
                </c:pt>
                <c:pt idx="6">
                  <c:v>4.4536108457357684E-2</c:v>
                </c:pt>
                <c:pt idx="7">
                  <c:v>4.5261290721424034E-2</c:v>
                </c:pt>
                <c:pt idx="8">
                  <c:v>4.6025670541233063E-2</c:v>
                </c:pt>
                <c:pt idx="9">
                  <c:v>4.6835052313080182E-2</c:v>
                </c:pt>
                <c:pt idx="10">
                  <c:v>4.7696038965296408E-2</c:v>
                </c:pt>
                <c:pt idx="11">
                  <c:v>4.8616033391650743E-2</c:v>
                </c:pt>
                <c:pt idx="12">
                  <c:v>4.9603167264152599E-2</c:v>
                </c:pt>
                <c:pt idx="13">
                  <c:v>5.0666123716872916E-2</c:v>
                </c:pt>
                <c:pt idx="14">
                  <c:v>5.1813822080065325E-2</c:v>
                </c:pt>
                <c:pt idx="15">
                  <c:v>5.30549474645702E-2</c:v>
                </c:pt>
                <c:pt idx="16">
                  <c:v>5.4397340390058356E-2</c:v>
                </c:pt>
                <c:pt idx="17">
                  <c:v>5.5847309897244089E-2</c:v>
                </c:pt>
                <c:pt idx="18">
                  <c:v>5.7408983529334365E-2</c:v>
                </c:pt>
                <c:pt idx="19">
                  <c:v>5.908383384600796E-2</c:v>
                </c:pt>
                <c:pt idx="20">
                  <c:v>6.0870500121868398E-2</c:v>
                </c:pt>
                <c:pt idx="21">
                  <c:v>6.2764953280780411E-2</c:v>
                </c:pt>
                <c:pt idx="22">
                  <c:v>6.4760959555100528E-2</c:v>
                </c:pt>
                <c:pt idx="23">
                  <c:v>6.6850726174022393E-2</c:v>
                </c:pt>
                <c:pt idx="24">
                  <c:v>6.9025589241170165E-2</c:v>
                </c:pt>
                <c:pt idx="25">
                  <c:v>7.1276628727058797E-2</c:v>
                </c:pt>
                <c:pt idx="26">
                  <c:v>7.3595145036090853E-2</c:v>
                </c:pt>
                <c:pt idx="27">
                  <c:v>7.5972980284746014E-2</c:v>
                </c:pt>
                <c:pt idx="28">
                  <c:v>7.8402700557132943E-2</c:v>
                </c:pt>
                <c:pt idx="29">
                  <c:v>8.0877670665117279E-2</c:v>
                </c:pt>
                <c:pt idx="30">
                  <c:v>8.3392055021953931E-2</c:v>
                </c:pt>
                <c:pt idx="31">
                  <c:v>8.5940773297119619E-2</c:v>
                </c:pt>
                <c:pt idx="32">
                  <c:v>8.8519432264367537E-2</c:v>
                </c:pt>
                <c:pt idx="33">
                  <c:v>9.1124248336287933E-2</c:v>
                </c:pt>
                <c:pt idx="34">
                  <c:v>9.3751969766576682E-2</c:v>
                </c:pt>
                <c:pt idx="35">
                  <c:v>9.6399803558960842E-2</c:v>
                </c:pt>
                <c:pt idx="36">
                  <c:v>9.9065349515575912E-2</c:v>
                </c:pt>
                <c:pt idx="37">
                  <c:v>0.10174654224843624</c:v>
                </c:pt>
                <c:pt idx="38">
                  <c:v>0.10444160105348374</c:v>
                </c:pt>
                <c:pt idx="39">
                  <c:v>0.1071489870652787</c:v>
                </c:pt>
                <c:pt idx="40">
                  <c:v>0.10986736690037696</c:v>
                </c:pt>
                <c:pt idx="41">
                  <c:v>0.11259558194489284</c:v>
                </c:pt>
                <c:pt idx="42">
                  <c:v>0.11533262247439954</c:v>
                </c:pt>
                <c:pt idx="43">
                  <c:v>0.11807760586816102</c:v>
                </c:pt>
                <c:pt idx="44">
                  <c:v>0.1208297582690491</c:v>
                </c:pt>
                <c:pt idx="45">
                  <c:v>0.12358839913117012</c:v>
                </c:pt>
                <c:pt idx="46">
                  <c:v>0.12635292818194499</c:v>
                </c:pt>
                <c:pt idx="47">
                  <c:v>0.12912281440096013</c:v>
                </c:pt>
                <c:pt idx="48">
                  <c:v>0.13189758668342369</c:v>
                </c:pt>
                <c:pt idx="49">
                  <c:v>0.13467682591181956</c:v>
                </c:pt>
                <c:pt idx="50">
                  <c:v>0.13746015820622964</c:v>
                </c:pt>
                <c:pt idx="51">
                  <c:v>0.14024724916288756</c:v>
                </c:pt>
                <c:pt idx="52">
                  <c:v>0.14303779892295745</c:v>
                </c:pt>
                <c:pt idx="53">
                  <c:v>0.14583153794034609</c:v>
                </c:pt>
                <c:pt idx="54">
                  <c:v>0.14862822333948866</c:v>
                </c:pt>
                <c:pt idx="55">
                  <c:v>0.15142763577230345</c:v>
                </c:pt>
                <c:pt idx="56">
                  <c:v>0.15422957669856627</c:v>
                </c:pt>
                <c:pt idx="57">
                  <c:v>0.15703386602638547</c:v>
                </c:pt>
                <c:pt idx="58">
                  <c:v>0.15984034005972758</c:v>
                </c:pt>
                <c:pt idx="59">
                  <c:v>0.16264884970844401</c:v>
                </c:pt>
                <c:pt idx="60">
                  <c:v>0.16545925892329752</c:v>
                </c:pt>
                <c:pt idx="61">
                  <c:v>0.16827144332434052</c:v>
                </c:pt>
                <c:pt idx="62">
                  <c:v>0.17108528899587233</c:v>
                </c:pt>
                <c:pt idx="63">
                  <c:v>0.17390069142526832</c:v>
                </c:pt>
                <c:pt idx="64">
                  <c:v>0.17671755456637478</c:v>
                </c:pt>
                <c:pt idx="65">
                  <c:v>0.17953579001101466</c:v>
                </c:pt>
                <c:pt idx="66">
                  <c:v>0.18235531625454382</c:v>
                </c:pt>
                <c:pt idx="67">
                  <c:v>0.18517605804341511</c:v>
                </c:pt>
                <c:pt idx="68">
                  <c:v>0.18799794579441159</c:v>
                </c:pt>
                <c:pt idx="69">
                  <c:v>0.19082091507665061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EE-46E3-8D5D-EEC319F74131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'PFDcAmotTOC p&lt;0.05'!xdata3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'PFDcAmotTOC p&lt;0.05'!ydata3</c:f>
              <c:numCache>
                <c:formatCode>General</c:formatCode>
                <c:ptCount val="100"/>
                <c:pt idx="0">
                  <c:v>-0.11763678050529276</c:v>
                </c:pt>
                <c:pt idx="1">
                  <c:v>-0.11636669320054911</c:v>
                </c:pt>
                <c:pt idx="2">
                  <c:v>-0.11510201190487108</c:v>
                </c:pt>
                <c:pt idx="3">
                  <c:v>-0.11384275321653034</c:v>
                </c:pt>
                <c:pt idx="4">
                  <c:v>-0.11258893313220733</c:v>
                </c:pt>
                <c:pt idx="5">
                  <c:v>-0.11134056703744435</c:v>
                </c:pt>
                <c:pt idx="6">
                  <c:v>-0.11009766969740349</c:v>
                </c:pt>
                <c:pt idx="7">
                  <c:v>-0.10886025524794095</c:v>
                </c:pt>
                <c:pt idx="8">
                  <c:v>-0.10762833718701098</c:v>
                </c:pt>
                <c:pt idx="9">
                  <c:v>-0.10640192836641058</c:v>
                </c:pt>
                <c:pt idx="10">
                  <c:v>-0.10518104098387715</c:v>
                </c:pt>
                <c:pt idx="11">
                  <c:v>-0.10396568657554955</c:v>
                </c:pt>
                <c:pt idx="12">
                  <c:v>-0.10275587600880366</c:v>
                </c:pt>
                <c:pt idx="13">
                  <c:v>-0.10155161947547245</c:v>
                </c:pt>
                <c:pt idx="14">
                  <c:v>-0.10035292648546046</c:v>
                </c:pt>
                <c:pt idx="15">
                  <c:v>-9.9159805860761896E-2</c:v>
                </c:pt>
                <c:pt idx="16">
                  <c:v>-9.7972265729890762E-2</c:v>
                </c:pt>
                <c:pt idx="17">
                  <c:v>-9.6790313522731472E-2</c:v>
                </c:pt>
                <c:pt idx="18">
                  <c:v>-9.5613955965817302E-2</c:v>
                </c:pt>
                <c:pt idx="19">
                  <c:v>-9.4443199078043882E-2</c:v>
                </c:pt>
                <c:pt idx="20">
                  <c:v>-9.3278048166823585E-2</c:v>
                </c:pt>
                <c:pt idx="21">
                  <c:v>-9.211850782468714E-2</c:v>
                </c:pt>
                <c:pt idx="22">
                  <c:v>-9.0964581926337107E-2</c:v>
                </c:pt>
                <c:pt idx="23">
                  <c:v>-8.9816273626157697E-2</c:v>
                </c:pt>
                <c:pt idx="24">
                  <c:v>-8.8673585356184637E-2</c:v>
                </c:pt>
                <c:pt idx="25">
                  <c:v>-8.753651882453839E-2</c:v>
                </c:pt>
                <c:pt idx="26">
                  <c:v>-8.6405075014322652E-2</c:v>
                </c:pt>
                <c:pt idx="27">
                  <c:v>-8.5279254182990191E-2</c:v>
                </c:pt>
                <c:pt idx="28">
                  <c:v>-8.4159055862176604E-2</c:v>
                </c:pt>
                <c:pt idx="29">
                  <c:v>-8.3044478858002632E-2</c:v>
                </c:pt>
                <c:pt idx="30">
                  <c:v>-8.1935521251844307E-2</c:v>
                </c:pt>
                <c:pt idx="31">
                  <c:v>-8.0832180401569725E-2</c:v>
                </c:pt>
                <c:pt idx="32">
                  <c:v>-7.9734452943240886E-2</c:v>
                </c:pt>
                <c:pt idx="33">
                  <c:v>-7.8642334793277813E-2</c:v>
                </c:pt>
                <c:pt idx="34">
                  <c:v>-7.7555821151081769E-2</c:v>
                </c:pt>
                <c:pt idx="35">
                  <c:v>-7.6474906502113527E-2</c:v>
                </c:pt>
                <c:pt idx="36">
                  <c:v>-7.5399584621422322E-2</c:v>
                </c:pt>
                <c:pt idx="37">
                  <c:v>-7.432984857762015E-2</c:v>
                </c:pt>
                <c:pt idx="38">
                  <c:v>-7.326569073729558E-2</c:v>
                </c:pt>
                <c:pt idx="39">
                  <c:v>-7.2207102769860074E-2</c:v>
                </c:pt>
                <c:pt idx="40">
                  <c:v>-7.1154075652820545E-2</c:v>
                </c:pt>
                <c:pt idx="41">
                  <c:v>-7.0106599677469766E-2</c:v>
                </c:pt>
                <c:pt idx="42">
                  <c:v>-6.9064664454986519E-2</c:v>
                </c:pt>
                <c:pt idx="43">
                  <c:v>-6.8028258922936763E-2</c:v>
                </c:pt>
                <c:pt idx="44">
                  <c:v>-6.6997371352166213E-2</c:v>
                </c:pt>
                <c:pt idx="45">
                  <c:v>-6.5971989354074792E-2</c:v>
                </c:pt>
                <c:pt idx="46">
                  <c:v>-6.4952099888262102E-2</c:v>
                </c:pt>
                <c:pt idx="47">
                  <c:v>-6.3937689270533699E-2</c:v>
                </c:pt>
                <c:pt idx="48">
                  <c:v>-6.292874318125663E-2</c:v>
                </c:pt>
                <c:pt idx="49">
                  <c:v>-6.1925246674052456E-2</c:v>
                </c:pt>
                <c:pt idx="50">
                  <c:v>-6.0927184184815977E-2</c:v>
                </c:pt>
                <c:pt idx="51">
                  <c:v>-5.9934539541047549E-2</c:v>
                </c:pt>
                <c:pt idx="52">
                  <c:v>-5.8947295971485764E-2</c:v>
                </c:pt>
                <c:pt idx="53">
                  <c:v>-5.7965436116028141E-2</c:v>
                </c:pt>
                <c:pt idx="54">
                  <c:v>-5.6988942035926249E-2</c:v>
                </c:pt>
                <c:pt idx="55">
                  <c:v>-5.6017795224242009E-2</c:v>
                </c:pt>
                <c:pt idx="56">
                  <c:v>-5.5051976616551854E-2</c:v>
                </c:pt>
                <c:pt idx="57">
                  <c:v>-5.4091466601884436E-2</c:v>
                </c:pt>
                <c:pt idx="58">
                  <c:v>-5.313624503387851E-2</c:v>
                </c:pt>
                <c:pt idx="59">
                  <c:v>-5.2186291242146715E-2</c:v>
                </c:pt>
                <c:pt idx="60">
                  <c:v>-5.1241584043831334E-2</c:v>
                </c:pt>
                <c:pt idx="61">
                  <c:v>-5.0302101755338113E-2</c:v>
                </c:pt>
                <c:pt idx="62">
                  <c:v>-4.9367822204233469E-2</c:v>
                </c:pt>
                <c:pt idx="63">
                  <c:v>-4.8438722741291573E-2</c:v>
                </c:pt>
                <c:pt idx="64">
                  <c:v>-4.7514780252677219E-2</c:v>
                </c:pt>
                <c:pt idx="65">
                  <c:v>-4.659597117224995E-2</c:v>
                </c:pt>
                <c:pt idx="66">
                  <c:v>-4.5682271493976245E-2</c:v>
                </c:pt>
                <c:pt idx="67">
                  <c:v>-4.4773656784435539E-2</c:v>
                </c:pt>
                <c:pt idx="68">
                  <c:v>-4.3870102195406574E-2</c:v>
                </c:pt>
                <c:pt idx="69">
                  <c:v>-4.2971582476520831E-2</c:v>
                </c:pt>
                <c:pt idx="70">
                  <c:v>-4.2078071987969173E-2</c:v>
                </c:pt>
                <c:pt idx="71">
                  <c:v>-4.1189544713249482E-2</c:v>
                </c:pt>
                <c:pt idx="72">
                  <c:v>-4.030597427194163E-2</c:v>
                </c:pt>
                <c:pt idx="73">
                  <c:v>-3.9427333932497838E-2</c:v>
                </c:pt>
                <c:pt idx="74">
                  <c:v>-3.8553596625035408E-2</c:v>
                </c:pt>
                <c:pt idx="75">
                  <c:v>-3.7684734954120669E-2</c:v>
                </c:pt>
                <c:pt idx="76">
                  <c:v>-3.6820721211531265E-2</c:v>
                </c:pt>
                <c:pt idx="77">
                  <c:v>-3.5961527388986503E-2</c:v>
                </c:pt>
                <c:pt idx="78">
                  <c:v>-3.5107125190833754E-2</c:v>
                </c:pt>
                <c:pt idx="79">
                  <c:v>-3.425748604668033E-2</c:v>
                </c:pt>
                <c:pt idx="80">
                  <c:v>-3.3412581123960755E-2</c:v>
                </c:pt>
                <c:pt idx="81">
                  <c:v>-3.2572381340428697E-2</c:v>
                </c:pt>
                <c:pt idx="82">
                  <c:v>-3.1736857376564342E-2</c:v>
                </c:pt>
                <c:pt idx="83">
                  <c:v>-3.0905979687887802E-2</c:v>
                </c:pt>
                <c:pt idx="84">
                  <c:v>-3.0079718517168841E-2</c:v>
                </c:pt>
                <c:pt idx="85">
                  <c:v>-2.925804390652556E-2</c:v>
                </c:pt>
                <c:pt idx="86">
                  <c:v>-2.8440925709402404E-2</c:v>
                </c:pt>
                <c:pt idx="87">
                  <c:v>-2.7628333602420757E-2</c:v>
                </c:pt>
                <c:pt idx="88">
                  <c:v>-2.6820237097093996E-2</c:v>
                </c:pt>
                <c:pt idx="89">
                  <c:v>-2.601660555140009E-2</c:v>
                </c:pt>
                <c:pt idx="90">
                  <c:v>-2.5217408181205242E-2</c:v>
                </c:pt>
                <c:pt idx="91">
                  <c:v>-2.442261407153179E-2</c:v>
                </c:pt>
                <c:pt idx="92">
                  <c:v>-2.3632192187665074E-2</c:v>
                </c:pt>
                <c:pt idx="93">
                  <c:v>-2.2846111386092854E-2</c:v>
                </c:pt>
                <c:pt idx="94">
                  <c:v>-2.2064340425273221E-2</c:v>
                </c:pt>
                <c:pt idx="95">
                  <c:v>-2.1286847976225126E-2</c:v>
                </c:pt>
                <c:pt idx="96">
                  <c:v>-2.0513602632937639E-2</c:v>
                </c:pt>
                <c:pt idx="97">
                  <c:v>-1.9744572922593795E-2</c:v>
                </c:pt>
                <c:pt idx="98">
                  <c:v>-1.897972731560546E-2</c:v>
                </c:pt>
                <c:pt idx="99">
                  <c:v>-1.8219034235455372E-2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EE-46E3-8D5D-EEC319F74131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'PFDcAmotTOC p&lt;0.05'!xdata4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'PFDcAmotTOC p&lt;0.05'!ydata4</c:f>
              <c:numCache>
                <c:formatCode>General</c:formatCode>
                <c:ptCount val="100"/>
                <c:pt idx="0">
                  <c:v>0.14744255529025774</c:v>
                </c:pt>
                <c:pt idx="1">
                  <c:v>0.14843136664527218</c:v>
                </c:pt>
                <c:pt idx="2">
                  <c:v>0.14942558400935221</c:v>
                </c:pt>
                <c:pt idx="3">
                  <c:v>0.15042522398076955</c:v>
                </c:pt>
                <c:pt idx="4">
                  <c:v>0.15143030255620463</c:v>
                </c:pt>
                <c:pt idx="5">
                  <c:v>0.15244083512119974</c:v>
                </c:pt>
                <c:pt idx="6">
                  <c:v>0.15345683644091695</c:v>
                </c:pt>
                <c:pt idx="7">
                  <c:v>0.15447832065121248</c:v>
                </c:pt>
                <c:pt idx="8">
                  <c:v>0.15550530125004058</c:v>
                </c:pt>
                <c:pt idx="9">
                  <c:v>0.15653779108919827</c:v>
                </c:pt>
                <c:pt idx="10">
                  <c:v>0.15757580236642293</c:v>
                </c:pt>
                <c:pt idx="11">
                  <c:v>0.15861934661785343</c:v>
                </c:pt>
                <c:pt idx="12">
                  <c:v>0.15966843471086561</c:v>
                </c:pt>
                <c:pt idx="13">
                  <c:v>0.16072307683729245</c:v>
                </c:pt>
                <c:pt idx="14">
                  <c:v>0.16178328250703855</c:v>
                </c:pt>
                <c:pt idx="15">
                  <c:v>0.16284906054209808</c:v>
                </c:pt>
                <c:pt idx="16">
                  <c:v>0.16392041907098504</c:v>
                </c:pt>
                <c:pt idx="17">
                  <c:v>0.16499736552358379</c:v>
                </c:pt>
                <c:pt idx="18">
                  <c:v>0.16607990662642774</c:v>
                </c:pt>
                <c:pt idx="19">
                  <c:v>0.16716804839841237</c:v>
                </c:pt>
                <c:pt idx="20">
                  <c:v>0.16826179614695017</c:v>
                </c:pt>
                <c:pt idx="21">
                  <c:v>0.16936115446457181</c:v>
                </c:pt>
                <c:pt idx="22">
                  <c:v>0.17046612722597987</c:v>
                </c:pt>
                <c:pt idx="23">
                  <c:v>0.17157671758555854</c:v>
                </c:pt>
                <c:pt idx="24">
                  <c:v>0.17269292797534352</c:v>
                </c:pt>
                <c:pt idx="25">
                  <c:v>0.17381476010345537</c:v>
                </c:pt>
                <c:pt idx="26">
                  <c:v>0.17494221495299772</c:v>
                </c:pt>
                <c:pt idx="27">
                  <c:v>0.17607529278142331</c:v>
                </c:pt>
                <c:pt idx="28">
                  <c:v>0.17721399312036784</c:v>
                </c:pt>
                <c:pt idx="29">
                  <c:v>0.17835831477595193</c:v>
                </c:pt>
                <c:pt idx="30">
                  <c:v>0.17950825582955168</c:v>
                </c:pt>
                <c:pt idx="31">
                  <c:v>0.18066381363903519</c:v>
                </c:pt>
                <c:pt idx="32">
                  <c:v>0.18182498484046444</c:v>
                </c:pt>
                <c:pt idx="33">
                  <c:v>0.18299176535025946</c:v>
                </c:pt>
                <c:pt idx="34">
                  <c:v>0.18416415036782147</c:v>
                </c:pt>
                <c:pt idx="35">
                  <c:v>0.1853421343786113</c:v>
                </c:pt>
                <c:pt idx="36">
                  <c:v>0.18652571115767819</c:v>
                </c:pt>
                <c:pt idx="37">
                  <c:v>0.18771487377363411</c:v>
                </c:pt>
                <c:pt idx="38">
                  <c:v>0.18890961459306763</c:v>
                </c:pt>
                <c:pt idx="39">
                  <c:v>0.19010992528539017</c:v>
                </c:pt>
                <c:pt idx="40">
                  <c:v>0.19131579682810873</c:v>
                </c:pt>
                <c:pt idx="41">
                  <c:v>0.19252721951251603</c:v>
                </c:pt>
                <c:pt idx="42">
                  <c:v>0.19374418294979087</c:v>
                </c:pt>
                <c:pt idx="43">
                  <c:v>0.19496667607749921</c:v>
                </c:pt>
                <c:pt idx="44">
                  <c:v>0.19619468716648675</c:v>
                </c:pt>
                <c:pt idx="45">
                  <c:v>0.1974282038281534</c:v>
                </c:pt>
                <c:pt idx="46">
                  <c:v>0.19866721302209878</c:v>
                </c:pt>
                <c:pt idx="47">
                  <c:v>0.19991170106412845</c:v>
                </c:pt>
                <c:pt idx="48">
                  <c:v>0.20116165363460947</c:v>
                </c:pt>
                <c:pt idx="49">
                  <c:v>0.20241705578716335</c:v>
                </c:pt>
                <c:pt idx="50">
                  <c:v>0.20367789195768499</c:v>
                </c:pt>
                <c:pt idx="51">
                  <c:v>0.20494414597367461</c:v>
                </c:pt>
                <c:pt idx="52">
                  <c:v>0.20621580106387091</c:v>
                </c:pt>
                <c:pt idx="53">
                  <c:v>0.20749283986817138</c:v>
                </c:pt>
                <c:pt idx="54">
                  <c:v>0.20877524444782758</c:v>
                </c:pt>
                <c:pt idx="55">
                  <c:v>0.21006299629590142</c:v>
                </c:pt>
                <c:pt idx="56">
                  <c:v>0.21135607634796932</c:v>
                </c:pt>
                <c:pt idx="57">
                  <c:v>0.21265446499305998</c:v>
                </c:pt>
                <c:pt idx="58">
                  <c:v>0.21395814208481215</c:v>
                </c:pt>
                <c:pt idx="59">
                  <c:v>0.21526708695283844</c:v>
                </c:pt>
                <c:pt idx="60">
                  <c:v>0.21658127841428115</c:v>
                </c:pt>
                <c:pt idx="61">
                  <c:v>0.21790069478554602</c:v>
                </c:pt>
                <c:pt idx="62">
                  <c:v>0.21922531389419941</c:v>
                </c:pt>
                <c:pt idx="63">
                  <c:v>0.22055511309101561</c:v>
                </c:pt>
                <c:pt idx="64">
                  <c:v>0.22189006926215935</c:v>
                </c:pt>
                <c:pt idx="65">
                  <c:v>0.22323015884149017</c:v>
                </c:pt>
                <c:pt idx="66">
                  <c:v>0.22457535782297455</c:v>
                </c:pt>
                <c:pt idx="67">
                  <c:v>0.22592564177319188</c:v>
                </c:pt>
                <c:pt idx="68">
                  <c:v>0.22728098584392106</c:v>
                </c:pt>
                <c:pt idx="69">
                  <c:v>0.22864136478479336</c:v>
                </c:pt>
                <c:pt idx="70">
                  <c:v>0.23000675295599979</c:v>
                </c:pt>
                <c:pt idx="71">
                  <c:v>0.23137712434103819</c:v>
                </c:pt>
                <c:pt idx="72">
                  <c:v>0.23275245255948843</c:v>
                </c:pt>
                <c:pt idx="73">
                  <c:v>0.23413271087980272</c:v>
                </c:pt>
                <c:pt idx="74">
                  <c:v>0.23551787223209839</c:v>
                </c:pt>
                <c:pt idx="75">
                  <c:v>0.23690790922094168</c:v>
                </c:pt>
                <c:pt idx="76">
                  <c:v>0.23830279413811037</c:v>
                </c:pt>
                <c:pt idx="77">
                  <c:v>0.2397024989753237</c:v>
                </c:pt>
                <c:pt idx="78">
                  <c:v>0.24110699543692904</c:v>
                </c:pt>
                <c:pt idx="79">
                  <c:v>0.24251625495253371</c:v>
                </c:pt>
                <c:pt idx="80">
                  <c:v>0.24393024868957222</c:v>
                </c:pt>
                <c:pt idx="81">
                  <c:v>0.2453489475657982</c:v>
                </c:pt>
                <c:pt idx="82">
                  <c:v>0.24677232226169193</c:v>
                </c:pt>
                <c:pt idx="83">
                  <c:v>0.24820034323277348</c:v>
                </c:pt>
                <c:pt idx="84">
                  <c:v>0.24963298072181261</c:v>
                </c:pt>
                <c:pt idx="85">
                  <c:v>0.25107020477092745</c:v>
                </c:pt>
                <c:pt idx="86">
                  <c:v>0.25251198523356233</c:v>
                </c:pt>
                <c:pt idx="87">
                  <c:v>0.25395829178633877</c:v>
                </c:pt>
                <c:pt idx="88">
                  <c:v>0.25540909394077005</c:v>
                </c:pt>
                <c:pt idx="89">
                  <c:v>0.25686436105483423</c:v>
                </c:pt>
                <c:pt idx="90">
                  <c:v>0.25832406234439753</c:v>
                </c:pt>
                <c:pt idx="91">
                  <c:v>0.25978816689448214</c:v>
                </c:pt>
                <c:pt idx="92">
                  <c:v>0.26125664367037349</c:v>
                </c:pt>
                <c:pt idx="93">
                  <c:v>0.26272946152855936</c:v>
                </c:pt>
                <c:pt idx="94">
                  <c:v>0.26420658922749779</c:v>
                </c:pt>
                <c:pt idx="95">
                  <c:v>0.26568799543820776</c:v>
                </c:pt>
                <c:pt idx="96">
                  <c:v>0.26717364875467831</c:v>
                </c:pt>
                <c:pt idx="97">
                  <c:v>0.26866351770409258</c:v>
                </c:pt>
                <c:pt idx="98">
                  <c:v>0.27015757075686231</c:v>
                </c:pt>
                <c:pt idx="99">
                  <c:v>0.27165577633647031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E-46E3-8D5D-EEC319F74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93712"/>
        <c:axId val="798096664"/>
      </c:scatterChart>
      <c:valAx>
        <c:axId val="798093712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096664"/>
        <c:crosses val="autoZero"/>
        <c:crossBetween val="midCat"/>
      </c:valAx>
      <c:valAx>
        <c:axId val="798096664"/>
        <c:scaling>
          <c:orientation val="minMax"/>
          <c:max val="0.4"/>
          <c:min val="-0.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PFDcA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0937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'PFDcAmotTOC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'PFDcAmotTOC p&lt;0.05'!$H$93:$H$187</c:f>
              <c:numCache>
                <c:formatCode>0.000</c:formatCode>
                <c:ptCount val="95"/>
                <c:pt idx="0">
                  <c:v>-0.64838139723930166</c:v>
                </c:pt>
                <c:pt idx="1">
                  <c:v>-0.81118868902950914</c:v>
                </c:pt>
                <c:pt idx="2">
                  <c:v>-0.68636976532368343</c:v>
                </c:pt>
                <c:pt idx="3">
                  <c:v>0.54591099551190447</c:v>
                </c:pt>
                <c:pt idx="4">
                  <c:v>-0.59411229997589921</c:v>
                </c:pt>
                <c:pt idx="5">
                  <c:v>-0.78676759526097806</c:v>
                </c:pt>
                <c:pt idx="6">
                  <c:v>-0.59411229997589921</c:v>
                </c:pt>
                <c:pt idx="7">
                  <c:v>0.94010365511294758</c:v>
                </c:pt>
                <c:pt idx="8">
                  <c:v>1.8697960226442312</c:v>
                </c:pt>
                <c:pt idx="9">
                  <c:v>-0.8681712411560818</c:v>
                </c:pt>
                <c:pt idx="10">
                  <c:v>-0.88445197033510259</c:v>
                </c:pt>
                <c:pt idx="11">
                  <c:v>-0.39494471301921208</c:v>
                </c:pt>
                <c:pt idx="12">
                  <c:v>-0.71350431395538472</c:v>
                </c:pt>
                <c:pt idx="13">
                  <c:v>0.83434304577291729</c:v>
                </c:pt>
                <c:pt idx="14">
                  <c:v>0.28374297373948454</c:v>
                </c:pt>
                <c:pt idx="15">
                  <c:v>1.1404333496707404</c:v>
                </c:pt>
                <c:pt idx="16">
                  <c:v>-0.42397868005513245</c:v>
                </c:pt>
                <c:pt idx="17">
                  <c:v>1.9105727579822165</c:v>
                </c:pt>
                <c:pt idx="18">
                  <c:v>-0.42256768352628393</c:v>
                </c:pt>
                <c:pt idx="19">
                  <c:v>-0.44675813363144562</c:v>
                </c:pt>
                <c:pt idx="20">
                  <c:v>-0.37459380154543614</c:v>
                </c:pt>
                <c:pt idx="21">
                  <c:v>-0.29568941110417296</c:v>
                </c:pt>
                <c:pt idx="22">
                  <c:v>1.738308322344265</c:v>
                </c:pt>
                <c:pt idx="23">
                  <c:v>1.72924079798323</c:v>
                </c:pt>
                <c:pt idx="24">
                  <c:v>-0.37000806282667864</c:v>
                </c:pt>
                <c:pt idx="25">
                  <c:v>-0.41269070782434469</c:v>
                </c:pt>
                <c:pt idx="26">
                  <c:v>-0.42889003335747033</c:v>
                </c:pt>
                <c:pt idx="27">
                  <c:v>0.83211118598880451</c:v>
                </c:pt>
                <c:pt idx="28">
                  <c:v>-0.71350431395538472</c:v>
                </c:pt>
                <c:pt idx="29">
                  <c:v>-0.93058070300899465</c:v>
                </c:pt>
                <c:pt idx="30">
                  <c:v>-0.74877922717659628</c:v>
                </c:pt>
                <c:pt idx="31">
                  <c:v>-0.93872106759850515</c:v>
                </c:pt>
                <c:pt idx="32">
                  <c:v>-1.0879610850728618</c:v>
                </c:pt>
                <c:pt idx="33">
                  <c:v>0.86019928611956242</c:v>
                </c:pt>
                <c:pt idx="34">
                  <c:v>-0.75963304662927689</c:v>
                </c:pt>
                <c:pt idx="35">
                  <c:v>-1.153084001788945</c:v>
                </c:pt>
                <c:pt idx="36">
                  <c:v>-0.870884696019252</c:v>
                </c:pt>
                <c:pt idx="37">
                  <c:v>-1.2779029254947707</c:v>
                </c:pt>
                <c:pt idx="38">
                  <c:v>-1.0336919878094595</c:v>
                </c:pt>
                <c:pt idx="39">
                  <c:v>-0.78676759526097806</c:v>
                </c:pt>
                <c:pt idx="40">
                  <c:v>0.23207261030514451</c:v>
                </c:pt>
                <c:pt idx="41">
                  <c:v>-0.57511811593370832</c:v>
                </c:pt>
                <c:pt idx="42">
                  <c:v>0.13525184779349769</c:v>
                </c:pt>
                <c:pt idx="43">
                  <c:v>-0.85189051197706089</c:v>
                </c:pt>
                <c:pt idx="44">
                  <c:v>-0.94686143218801544</c:v>
                </c:pt>
                <c:pt idx="45">
                  <c:v>-0.51919381120377206</c:v>
                </c:pt>
                <c:pt idx="46">
                  <c:v>-0.37671029633870884</c:v>
                </c:pt>
                <c:pt idx="47">
                  <c:v>-0.48058134850086115</c:v>
                </c:pt>
                <c:pt idx="48">
                  <c:v>-0.39809232066048938</c:v>
                </c:pt>
                <c:pt idx="49">
                  <c:v>-0.58949942670850997</c:v>
                </c:pt>
                <c:pt idx="50">
                  <c:v>-0.42083107241385503</c:v>
                </c:pt>
                <c:pt idx="51">
                  <c:v>-0.38239498427705026</c:v>
                </c:pt>
                <c:pt idx="52">
                  <c:v>-0.46383933199510152</c:v>
                </c:pt>
                <c:pt idx="53">
                  <c:v>-0.4230018363043912</c:v>
                </c:pt>
                <c:pt idx="54">
                  <c:v>-0.44853544656682204</c:v>
                </c:pt>
                <c:pt idx="55">
                  <c:v>-0.46541313581574023</c:v>
                </c:pt>
                <c:pt idx="56">
                  <c:v>-0.42650219307788062</c:v>
                </c:pt>
                <c:pt idx="57">
                  <c:v>-0.30526982475764614</c:v>
                </c:pt>
                <c:pt idx="58">
                  <c:v>-0.78405414039780796</c:v>
                </c:pt>
                <c:pt idx="59">
                  <c:v>1.0453329992681721</c:v>
                </c:pt>
                <c:pt idx="60">
                  <c:v>-0.41366755157508595</c:v>
                </c:pt>
                <c:pt idx="61">
                  <c:v>1.3895910351469245</c:v>
                </c:pt>
                <c:pt idx="62">
                  <c:v>1.7236686491664024</c:v>
                </c:pt>
                <c:pt idx="63">
                  <c:v>1.4479861564791072</c:v>
                </c:pt>
                <c:pt idx="64">
                  <c:v>1.2853609608879013</c:v>
                </c:pt>
                <c:pt idx="65">
                  <c:v>0.43103601103683237</c:v>
                </c:pt>
                <c:pt idx="66">
                  <c:v>-0.44758573736471247</c:v>
                </c:pt>
                <c:pt idx="67">
                  <c:v>-0.45843955681739296</c:v>
                </c:pt>
                <c:pt idx="68">
                  <c:v>-0.50185483462811498</c:v>
                </c:pt>
                <c:pt idx="69">
                  <c:v>0.70478977322639935</c:v>
                </c:pt>
                <c:pt idx="70">
                  <c:v>-0.69722358477636392</c:v>
                </c:pt>
                <c:pt idx="71">
                  <c:v>-0.43564653596676395</c:v>
                </c:pt>
                <c:pt idx="72">
                  <c:v>0.47443525034798456</c:v>
                </c:pt>
                <c:pt idx="73">
                  <c:v>1.0952651126450406</c:v>
                </c:pt>
                <c:pt idx="74">
                  <c:v>0.46452620326288391</c:v>
                </c:pt>
                <c:pt idx="75">
                  <c:v>0.79484758863745997</c:v>
                </c:pt>
                <c:pt idx="76">
                  <c:v>0.38571755162740368</c:v>
                </c:pt>
                <c:pt idx="77">
                  <c:v>-0.4939858155249216</c:v>
                </c:pt>
                <c:pt idx="78">
                  <c:v>1.0476837632233624</c:v>
                </c:pt>
                <c:pt idx="79">
                  <c:v>-0.88445197033510259</c:v>
                </c:pt>
                <c:pt idx="80">
                  <c:v>0.63879293047686159</c:v>
                </c:pt>
                <c:pt idx="81">
                  <c:v>-0.60185364162416977</c:v>
                </c:pt>
                <c:pt idx="82">
                  <c:v>-0.65109485210247187</c:v>
                </c:pt>
                <c:pt idx="83">
                  <c:v>1.0418090304354259</c:v>
                </c:pt>
                <c:pt idx="84">
                  <c:v>-0.4576255203584419</c:v>
                </c:pt>
                <c:pt idx="85">
                  <c:v>0.67249976768420017</c:v>
                </c:pt>
                <c:pt idx="86">
                  <c:v>0.76299176697257731</c:v>
                </c:pt>
                <c:pt idx="87">
                  <c:v>-0.4171950428972071</c:v>
                </c:pt>
                <c:pt idx="88">
                  <c:v>-0.43510384499412991</c:v>
                </c:pt>
                <c:pt idx="89">
                  <c:v>2.9447030729321146</c:v>
                </c:pt>
                <c:pt idx="90">
                  <c:v>4.8571171009390861</c:v>
                </c:pt>
                <c:pt idx="91">
                  <c:v>0.42999561123391733</c:v>
                </c:pt>
                <c:pt idx="92">
                  <c:v>-2.2879869649971948E-2</c:v>
                </c:pt>
                <c:pt idx="93">
                  <c:v>-0.81661559875584944</c:v>
                </c:pt>
                <c:pt idx="94">
                  <c:v>0.36146744884617027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19-443A-BFE4-31CF3A7FDF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-0.81118868902950914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019-443A-BFE4-31CF3A7FD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00928"/>
        <c:axId val="798100272"/>
      </c:scatterChart>
      <c:valAx>
        <c:axId val="798100928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100272"/>
        <c:crosses val="autoZero"/>
        <c:crossBetween val="midCat"/>
      </c:valAx>
      <c:valAx>
        <c:axId val="798100272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009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PFDcA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'PFDcAmotTOC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8.06654868191157E-2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0.104870850010472</c:v>
                </c:pt>
                <c:pt idx="8">
                  <c:v>0.16395256917532053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0.1023883174590893</c:v>
                </c:pt>
                <c:pt idx="14">
                  <c:v>6.1550025809080464E-2</c:v>
                </c:pt>
                <c:pt idx="15">
                  <c:v>0.13112864208119923</c:v>
                </c:pt>
                <c:pt idx="16">
                  <c:v>0</c:v>
                </c:pt>
                <c:pt idx="17">
                  <c:v>0.17514776040556046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8.9999999999999993E-3</c:v>
                </c:pt>
                <c:pt idx="22">
                  <c:v>0.14672349285180225</c:v>
                </c:pt>
                <c:pt idx="23">
                  <c:v>0.14741770102434801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9.4959651196977024E-2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0.11012007784410931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6.722647165991906E-2</c:v>
                </c:pt>
                <c:pt idx="41">
                  <c:v>0</c:v>
                </c:pt>
                <c:pt idx="42">
                  <c:v>7.6341808129688951E-2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1.4999999999999999E-2</c:v>
                </c:pt>
                <c:pt idx="58">
                  <c:v>0</c:v>
                </c:pt>
                <c:pt idx="59">
                  <c:v>0.10302011440904754</c:v>
                </c:pt>
                <c:pt idx="60">
                  <c:v>0</c:v>
                </c:pt>
                <c:pt idx="61">
                  <c:v>0.12424093917655049</c:v>
                </c:pt>
                <c:pt idx="62">
                  <c:v>0.16593255993376849</c:v>
                </c:pt>
                <c:pt idx="63">
                  <c:v>0.14948490960374899</c:v>
                </c:pt>
                <c:pt idx="64">
                  <c:v>0.14239188527096189</c:v>
                </c:pt>
                <c:pt idx="65">
                  <c:v>9.1973836824887301E-2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0.09</c:v>
                </c:pt>
                <c:pt idx="70">
                  <c:v>0</c:v>
                </c:pt>
                <c:pt idx="71">
                  <c:v>0</c:v>
                </c:pt>
                <c:pt idx="72">
                  <c:v>5.639477781989316E-2</c:v>
                </c:pt>
                <c:pt idx="73">
                  <c:v>0.1073366655812751</c:v>
                </c:pt>
                <c:pt idx="74">
                  <c:v>6.1287985113705604E-2</c:v>
                </c:pt>
                <c:pt idx="75">
                  <c:v>8.4918073859067619E-2</c:v>
                </c:pt>
                <c:pt idx="76">
                  <c:v>5.5205503177001417E-2</c:v>
                </c:pt>
                <c:pt idx="77">
                  <c:v>0</c:v>
                </c:pt>
                <c:pt idx="78">
                  <c:v>0.10161090838851841</c:v>
                </c:pt>
                <c:pt idx="79">
                  <c:v>0</c:v>
                </c:pt>
                <c:pt idx="80">
                  <c:v>0.14145363947975201</c:v>
                </c:pt>
                <c:pt idx="81">
                  <c:v>6.0595771240022002E-2</c:v>
                </c:pt>
                <c:pt idx="82">
                  <c:v>0</c:v>
                </c:pt>
                <c:pt idx="83">
                  <c:v>9.9219199734384367E-2</c:v>
                </c:pt>
                <c:pt idx="84">
                  <c:v>0</c:v>
                </c:pt>
                <c:pt idx="85">
                  <c:v>8.5044308301704244E-2</c:v>
                </c:pt>
                <c:pt idx="86">
                  <c:v>8.0772347858972776E-2</c:v>
                </c:pt>
                <c:pt idx="87">
                  <c:v>0</c:v>
                </c:pt>
                <c:pt idx="88">
                  <c:v>0</c:v>
                </c:pt>
                <c:pt idx="89">
                  <c:v>0.2538549204435292</c:v>
                </c:pt>
                <c:pt idx="90">
                  <c:v>0.37655541465669118</c:v>
                </c:pt>
                <c:pt idx="91">
                  <c:v>8.4978411128866005E-2</c:v>
                </c:pt>
                <c:pt idx="92">
                  <c:v>0.1159026905499668</c:v>
                </c:pt>
                <c:pt idx="93">
                  <c:v>0</c:v>
                </c:pt>
                <c:pt idx="94">
                  <c:v>7.1256108300470619E-2</c:v>
                </c:pt>
              </c:numCache>
            </c:numRef>
          </c:xVal>
          <c:yVal>
            <c:numRef>
              <c:f>'PFDcAmotTOC p&lt;0.05'!$H$93:$H$187</c:f>
              <c:numCache>
                <c:formatCode>0.000</c:formatCode>
                <c:ptCount val="95"/>
                <c:pt idx="0">
                  <c:v>-0.64838139723930166</c:v>
                </c:pt>
                <c:pt idx="1">
                  <c:v>-0.81118868902950914</c:v>
                </c:pt>
                <c:pt idx="2">
                  <c:v>-0.68636976532368343</c:v>
                </c:pt>
                <c:pt idx="3">
                  <c:v>0.54591099551190447</c:v>
                </c:pt>
                <c:pt idx="4">
                  <c:v>-0.59411229997589921</c:v>
                </c:pt>
                <c:pt idx="5">
                  <c:v>-0.78676759526097806</c:v>
                </c:pt>
                <c:pt idx="6">
                  <c:v>-0.59411229997589921</c:v>
                </c:pt>
                <c:pt idx="7">
                  <c:v>0.94010365511294758</c:v>
                </c:pt>
                <c:pt idx="8">
                  <c:v>1.8697960226442312</c:v>
                </c:pt>
                <c:pt idx="9">
                  <c:v>-0.8681712411560818</c:v>
                </c:pt>
                <c:pt idx="10">
                  <c:v>-0.88445197033510259</c:v>
                </c:pt>
                <c:pt idx="11">
                  <c:v>-0.39494471301921208</c:v>
                </c:pt>
                <c:pt idx="12">
                  <c:v>-0.71350431395538472</c:v>
                </c:pt>
                <c:pt idx="13">
                  <c:v>0.83434304577291729</c:v>
                </c:pt>
                <c:pt idx="14">
                  <c:v>0.28374297373948454</c:v>
                </c:pt>
                <c:pt idx="15">
                  <c:v>1.1404333496707404</c:v>
                </c:pt>
                <c:pt idx="16">
                  <c:v>-0.42397868005513245</c:v>
                </c:pt>
                <c:pt idx="17">
                  <c:v>1.9105727579822165</c:v>
                </c:pt>
                <c:pt idx="18">
                  <c:v>-0.42256768352628393</c:v>
                </c:pt>
                <c:pt idx="19">
                  <c:v>-0.44675813363144562</c:v>
                </c:pt>
                <c:pt idx="20">
                  <c:v>-0.37459380154543614</c:v>
                </c:pt>
                <c:pt idx="21">
                  <c:v>-0.29568941110417296</c:v>
                </c:pt>
                <c:pt idx="22">
                  <c:v>1.738308322344265</c:v>
                </c:pt>
                <c:pt idx="23">
                  <c:v>1.72924079798323</c:v>
                </c:pt>
                <c:pt idx="24">
                  <c:v>-0.37000806282667864</c:v>
                </c:pt>
                <c:pt idx="25">
                  <c:v>-0.41269070782434469</c:v>
                </c:pt>
                <c:pt idx="26">
                  <c:v>-0.42889003335747033</c:v>
                </c:pt>
                <c:pt idx="27">
                  <c:v>0.83211118598880451</c:v>
                </c:pt>
                <c:pt idx="28">
                  <c:v>-0.71350431395538472</c:v>
                </c:pt>
                <c:pt idx="29">
                  <c:v>-0.93058070300899465</c:v>
                </c:pt>
                <c:pt idx="30">
                  <c:v>-0.74877922717659628</c:v>
                </c:pt>
                <c:pt idx="31">
                  <c:v>-0.93872106759850515</c:v>
                </c:pt>
                <c:pt idx="32">
                  <c:v>-1.0879610850728618</c:v>
                </c:pt>
                <c:pt idx="33">
                  <c:v>0.86019928611956242</c:v>
                </c:pt>
                <c:pt idx="34">
                  <c:v>-0.75963304662927689</c:v>
                </c:pt>
                <c:pt idx="35">
                  <c:v>-1.153084001788945</c:v>
                </c:pt>
                <c:pt idx="36">
                  <c:v>-0.870884696019252</c:v>
                </c:pt>
                <c:pt idx="37">
                  <c:v>-1.2779029254947707</c:v>
                </c:pt>
                <c:pt idx="38">
                  <c:v>-1.0336919878094595</c:v>
                </c:pt>
                <c:pt idx="39">
                  <c:v>-0.78676759526097806</c:v>
                </c:pt>
                <c:pt idx="40">
                  <c:v>0.23207261030514451</c:v>
                </c:pt>
                <c:pt idx="41">
                  <c:v>-0.57511811593370832</c:v>
                </c:pt>
                <c:pt idx="42">
                  <c:v>0.13525184779349769</c:v>
                </c:pt>
                <c:pt idx="43">
                  <c:v>-0.85189051197706089</c:v>
                </c:pt>
                <c:pt idx="44">
                  <c:v>-0.94686143218801544</c:v>
                </c:pt>
                <c:pt idx="45">
                  <c:v>-0.51919381120377206</c:v>
                </c:pt>
                <c:pt idx="46">
                  <c:v>-0.37671029633870884</c:v>
                </c:pt>
                <c:pt idx="47">
                  <c:v>-0.48058134850086115</c:v>
                </c:pt>
                <c:pt idx="48">
                  <c:v>-0.39809232066048938</c:v>
                </c:pt>
                <c:pt idx="49">
                  <c:v>-0.58949942670850997</c:v>
                </c:pt>
                <c:pt idx="50">
                  <c:v>-0.42083107241385503</c:v>
                </c:pt>
                <c:pt idx="51">
                  <c:v>-0.38239498427705026</c:v>
                </c:pt>
                <c:pt idx="52">
                  <c:v>-0.46383933199510152</c:v>
                </c:pt>
                <c:pt idx="53">
                  <c:v>-0.4230018363043912</c:v>
                </c:pt>
                <c:pt idx="54">
                  <c:v>-0.44853544656682204</c:v>
                </c:pt>
                <c:pt idx="55">
                  <c:v>-0.46541313581574023</c:v>
                </c:pt>
                <c:pt idx="56">
                  <c:v>-0.42650219307788062</c:v>
                </c:pt>
                <c:pt idx="57">
                  <c:v>-0.30526982475764614</c:v>
                </c:pt>
                <c:pt idx="58">
                  <c:v>-0.78405414039780796</c:v>
                </c:pt>
                <c:pt idx="59">
                  <c:v>1.0453329992681721</c:v>
                </c:pt>
                <c:pt idx="60">
                  <c:v>-0.41366755157508595</c:v>
                </c:pt>
                <c:pt idx="61">
                  <c:v>1.3895910351469245</c:v>
                </c:pt>
                <c:pt idx="62">
                  <c:v>1.7236686491664024</c:v>
                </c:pt>
                <c:pt idx="63">
                  <c:v>1.4479861564791072</c:v>
                </c:pt>
                <c:pt idx="64">
                  <c:v>1.2853609608879013</c:v>
                </c:pt>
                <c:pt idx="65">
                  <c:v>0.43103601103683237</c:v>
                </c:pt>
                <c:pt idx="66">
                  <c:v>-0.44758573736471247</c:v>
                </c:pt>
                <c:pt idx="67">
                  <c:v>-0.45843955681739296</c:v>
                </c:pt>
                <c:pt idx="68">
                  <c:v>-0.50185483462811498</c:v>
                </c:pt>
                <c:pt idx="69">
                  <c:v>0.70478977322639935</c:v>
                </c:pt>
                <c:pt idx="70">
                  <c:v>-0.69722358477636392</c:v>
                </c:pt>
                <c:pt idx="71">
                  <c:v>-0.43564653596676395</c:v>
                </c:pt>
                <c:pt idx="72">
                  <c:v>0.47443525034798456</c:v>
                </c:pt>
                <c:pt idx="73">
                  <c:v>1.0952651126450406</c:v>
                </c:pt>
                <c:pt idx="74">
                  <c:v>0.46452620326288391</c:v>
                </c:pt>
                <c:pt idx="75">
                  <c:v>0.79484758863745997</c:v>
                </c:pt>
                <c:pt idx="76">
                  <c:v>0.38571755162740368</c:v>
                </c:pt>
                <c:pt idx="77">
                  <c:v>-0.4939858155249216</c:v>
                </c:pt>
                <c:pt idx="78">
                  <c:v>1.0476837632233624</c:v>
                </c:pt>
                <c:pt idx="79">
                  <c:v>-0.88445197033510259</c:v>
                </c:pt>
                <c:pt idx="80">
                  <c:v>0.63879293047686159</c:v>
                </c:pt>
                <c:pt idx="81">
                  <c:v>-0.60185364162416977</c:v>
                </c:pt>
                <c:pt idx="82">
                  <c:v>-0.65109485210247187</c:v>
                </c:pt>
                <c:pt idx="83">
                  <c:v>1.0418090304354259</c:v>
                </c:pt>
                <c:pt idx="84">
                  <c:v>-0.4576255203584419</c:v>
                </c:pt>
                <c:pt idx="85">
                  <c:v>0.67249976768420017</c:v>
                </c:pt>
                <c:pt idx="86">
                  <c:v>0.76299176697257731</c:v>
                </c:pt>
                <c:pt idx="87">
                  <c:v>-0.4171950428972071</c:v>
                </c:pt>
                <c:pt idx="88">
                  <c:v>-0.43510384499412991</c:v>
                </c:pt>
                <c:pt idx="89">
                  <c:v>2.9447030729321146</c:v>
                </c:pt>
                <c:pt idx="90">
                  <c:v>4.8571171009390861</c:v>
                </c:pt>
                <c:pt idx="91">
                  <c:v>0.42999561123391733</c:v>
                </c:pt>
                <c:pt idx="92">
                  <c:v>-2.2879869649971948E-2</c:v>
                </c:pt>
                <c:pt idx="93">
                  <c:v>-0.81661559875584944</c:v>
                </c:pt>
                <c:pt idx="94">
                  <c:v>0.36146744884617027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2D-4FEC-8C1C-C8575502B0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-0.81118868902950914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42D-4FEC-8C1C-C8575502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05192"/>
        <c:axId val="798099944"/>
      </c:scatterChart>
      <c:valAx>
        <c:axId val="798105192"/>
        <c:scaling>
          <c:orientation val="minMax"/>
          <c:max val="0.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PFDcA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98099944"/>
        <c:crosses val="autoZero"/>
        <c:crossBetween val="midCat"/>
      </c:valAx>
      <c:valAx>
        <c:axId val="798099944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981051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Pred(PFDcA)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'PFDcAmotTOC p&lt;0.05'!$F$93:$F$187</c:f>
              <c:numCache>
                <c:formatCode>0.000</c:formatCode>
                <c:ptCount val="95"/>
                <c:pt idx="0">
                  <c:v>4.2443250527827478E-2</c:v>
                </c:pt>
                <c:pt idx="1">
                  <c:v>5.3100667138838833E-2</c:v>
                </c:pt>
                <c:pt idx="2">
                  <c:v>4.4929981070396793E-2</c:v>
                </c:pt>
                <c:pt idx="3">
                  <c:v>4.4929981070396793E-2</c:v>
                </c:pt>
                <c:pt idx="4">
                  <c:v>3.8890778324157028E-2</c:v>
                </c:pt>
                <c:pt idx="5">
                  <c:v>5.1502054647187129E-2</c:v>
                </c:pt>
                <c:pt idx="6">
                  <c:v>3.8890778324157028E-2</c:v>
                </c:pt>
                <c:pt idx="7">
                  <c:v>4.3331368578745089E-2</c:v>
                </c:pt>
                <c:pt idx="8">
                  <c:v>4.1555132476909867E-2</c:v>
                </c:pt>
                <c:pt idx="9">
                  <c:v>5.6830762952692807E-2</c:v>
                </c:pt>
                <c:pt idx="10">
                  <c:v>5.7896504613793948E-2</c:v>
                </c:pt>
                <c:pt idx="11">
                  <c:v>2.5853205336686471E-2</c:v>
                </c:pt>
                <c:pt idx="12">
                  <c:v>4.6706217172232022E-2</c:v>
                </c:pt>
                <c:pt idx="13">
                  <c:v>4.7771958833333156E-2</c:v>
                </c:pt>
                <c:pt idx="14">
                  <c:v>4.2976121358378049E-2</c:v>
                </c:pt>
                <c:pt idx="15">
                  <c:v>5.6475515732325759E-2</c:v>
                </c:pt>
                <c:pt idx="16">
                  <c:v>2.7753777965650164E-2</c:v>
                </c:pt>
                <c:pt idx="17">
                  <c:v>5.0081065765718955E-2</c:v>
                </c:pt>
                <c:pt idx="18">
                  <c:v>2.766141368835473E-2</c:v>
                </c:pt>
                <c:pt idx="19">
                  <c:v>2.9244928173140835E-2</c:v>
                </c:pt>
                <c:pt idx="20">
                  <c:v>2.4521028260310052E-2</c:v>
                </c:pt>
                <c:pt idx="21">
                  <c:v>2.8355922004172304E-2</c:v>
                </c:pt>
                <c:pt idx="22">
                  <c:v>3.2933282438601677E-2</c:v>
                </c:pt>
                <c:pt idx="23">
                  <c:v>3.4221053612432217E-2</c:v>
                </c:pt>
                <c:pt idx="24">
                  <c:v>2.4220844359099897E-2</c:v>
                </c:pt>
                <c:pt idx="25">
                  <c:v>2.7014863747286708E-2</c:v>
                </c:pt>
                <c:pt idx="26">
                  <c:v>2.8075276700082339E-2</c:v>
                </c:pt>
                <c:pt idx="27">
                  <c:v>4.0489390815808726E-2</c:v>
                </c:pt>
                <c:pt idx="28">
                  <c:v>4.6706217172232022E-2</c:v>
                </c:pt>
                <c:pt idx="29">
                  <c:v>6.0916105986913827E-2</c:v>
                </c:pt>
                <c:pt idx="30">
                  <c:v>4.9015324104617813E-2</c:v>
                </c:pt>
                <c:pt idx="31">
                  <c:v>6.1448976817464404E-2</c:v>
                </c:pt>
                <c:pt idx="32">
                  <c:v>7.1218275377558135E-2</c:v>
                </c:pt>
                <c:pt idx="33">
                  <c:v>5.3811161579572928E-2</c:v>
                </c:pt>
                <c:pt idx="34">
                  <c:v>4.9725818545351907E-2</c:v>
                </c:pt>
                <c:pt idx="35">
                  <c:v>7.5481242021962686E-2</c:v>
                </c:pt>
                <c:pt idx="36">
                  <c:v>5.7008386562876337E-2</c:v>
                </c:pt>
                <c:pt idx="37">
                  <c:v>8.3651928090404726E-2</c:v>
                </c:pt>
                <c:pt idx="38">
                  <c:v>6.7665803173887693E-2</c:v>
                </c:pt>
                <c:pt idx="39">
                  <c:v>5.1502054647187129E-2</c:v>
                </c:pt>
                <c:pt idx="40">
                  <c:v>5.2034925477737706E-2</c:v>
                </c:pt>
                <c:pt idx="41">
                  <c:v>3.7647413052872371E-2</c:v>
                </c:pt>
                <c:pt idx="42">
                  <c:v>6.7488179563704162E-2</c:v>
                </c:pt>
                <c:pt idx="43">
                  <c:v>5.5765021291591665E-2</c:v>
                </c:pt>
                <c:pt idx="44">
                  <c:v>6.1981847648014968E-2</c:v>
                </c:pt>
                <c:pt idx="45">
                  <c:v>3.398659044698997E-2</c:v>
                </c:pt>
                <c:pt idx="46">
                  <c:v>2.4659574676253199E-2</c:v>
                </c:pt>
                <c:pt idx="47">
                  <c:v>3.1459006474078441E-2</c:v>
                </c:pt>
                <c:pt idx="48">
                  <c:v>2.6059248724499356E-2</c:v>
                </c:pt>
                <c:pt idx="49">
                  <c:v>3.8588818186845036E-2</c:v>
                </c:pt>
                <c:pt idx="50">
                  <c:v>2.7547734577837275E-2</c:v>
                </c:pt>
                <c:pt idx="51">
                  <c:v>2.5031696139587681E-2</c:v>
                </c:pt>
                <c:pt idx="52">
                  <c:v>3.0363068799246107E-2</c:v>
                </c:pt>
                <c:pt idx="53">
                  <c:v>2.7689833465984096E-2</c:v>
                </c:pt>
                <c:pt idx="54">
                  <c:v>2.9361271637811041E-2</c:v>
                </c:pt>
                <c:pt idx="55">
                  <c:v>3.0466090493152555E-2</c:v>
                </c:pt>
                <c:pt idx="56">
                  <c:v>2.791896792312084E-2</c:v>
                </c:pt>
                <c:pt idx="57">
                  <c:v>3.4983058900119532E-2</c:v>
                </c:pt>
                <c:pt idx="58">
                  <c:v>5.1324431037003612E-2</c:v>
                </c:pt>
                <c:pt idx="59">
                  <c:v>3.4592286957715782E-2</c:v>
                </c:pt>
                <c:pt idx="60">
                  <c:v>2.7078808246952777E-2</c:v>
                </c:pt>
                <c:pt idx="61">
                  <c:v>3.3277872242357717E-2</c:v>
                </c:pt>
                <c:pt idx="62">
                  <c:v>5.3100667138838833E-2</c:v>
                </c:pt>
                <c:pt idx="63">
                  <c:v>5.4699279630490538E-2</c:v>
                </c:pt>
                <c:pt idx="64">
                  <c:v>5.8251751834160995E-2</c:v>
                </c:pt>
                <c:pt idx="65">
                  <c:v>6.3758083749850189E-2</c:v>
                </c:pt>
                <c:pt idx="66">
                  <c:v>2.9299103374246807E-2</c:v>
                </c:pt>
                <c:pt idx="67">
                  <c:v>3.0009597814980898E-2</c:v>
                </c:pt>
                <c:pt idx="68">
                  <c:v>3.2851575577917264E-2</c:v>
                </c:pt>
                <c:pt idx="69">
                  <c:v>4.3864239409295666E-2</c:v>
                </c:pt>
                <c:pt idx="70">
                  <c:v>4.5640475511130887E-2</c:v>
                </c:pt>
                <c:pt idx="71">
                  <c:v>2.851755948943931E-2</c:v>
                </c:pt>
                <c:pt idx="72">
                  <c:v>2.5338096867154256E-2</c:v>
                </c:pt>
                <c:pt idx="73">
                  <c:v>3.5640266257798564E-2</c:v>
                </c:pt>
                <c:pt idx="74">
                  <c:v>3.087995350488016E-2</c:v>
                </c:pt>
                <c:pt idx="75">
                  <c:v>3.2887100299953967E-2</c:v>
                </c:pt>
                <c:pt idx="76">
                  <c:v>2.9956310731925839E-2</c:v>
                </c:pt>
                <c:pt idx="77">
                  <c:v>3.2336467108385045E-2</c:v>
                </c:pt>
                <c:pt idx="78">
                  <c:v>3.302919918810078E-2</c:v>
                </c:pt>
                <c:pt idx="79">
                  <c:v>5.7896504613793948E-2</c:v>
                </c:pt>
                <c:pt idx="80">
                  <c:v>9.9638053006921759E-2</c:v>
                </c:pt>
                <c:pt idx="81">
                  <c:v>9.9993300227288792E-2</c:v>
                </c:pt>
                <c:pt idx="82">
                  <c:v>4.2620874138011001E-2</c:v>
                </c:pt>
                <c:pt idx="83">
                  <c:v>3.102205239302698E-2</c:v>
                </c:pt>
                <c:pt idx="84">
                  <c:v>2.9956310731925839E-2</c:v>
                </c:pt>
                <c:pt idx="85">
                  <c:v>4.1022261646359297E-2</c:v>
                </c:pt>
                <c:pt idx="86">
                  <c:v>3.0826666421825105E-2</c:v>
                </c:pt>
                <c:pt idx="87">
                  <c:v>2.7309718940191356E-2</c:v>
                </c:pt>
                <c:pt idx="88">
                  <c:v>2.8482034767402603E-2</c:v>
                </c:pt>
                <c:pt idx="89">
                  <c:v>6.1093729597097357E-2</c:v>
                </c:pt>
                <c:pt idx="90">
                  <c:v>5.8606999054528028E-2</c:v>
                </c:pt>
                <c:pt idx="91">
                  <c:v>5.6830762952692807E-2</c:v>
                </c:pt>
                <c:pt idx="92">
                  <c:v>0.11740041402527401</c:v>
                </c:pt>
                <c:pt idx="93">
                  <c:v>5.3455914359205881E-2</c:v>
                </c:pt>
                <c:pt idx="94">
                  <c:v>4.7594335223149639E-2</c:v>
                </c:pt>
              </c:numCache>
            </c:numRef>
          </c:xVal>
          <c:yVal>
            <c:numRef>
              <c:f>'PFDcAmotTOC p&lt;0.05'!$H$93:$H$187</c:f>
              <c:numCache>
                <c:formatCode>0.000</c:formatCode>
                <c:ptCount val="95"/>
                <c:pt idx="0">
                  <c:v>-0.64838139723930166</c:v>
                </c:pt>
                <c:pt idx="1">
                  <c:v>-0.81118868902950914</c:v>
                </c:pt>
                <c:pt idx="2">
                  <c:v>-0.68636976532368343</c:v>
                </c:pt>
                <c:pt idx="3">
                  <c:v>0.54591099551190447</c:v>
                </c:pt>
                <c:pt idx="4">
                  <c:v>-0.59411229997589921</c:v>
                </c:pt>
                <c:pt idx="5">
                  <c:v>-0.78676759526097806</c:v>
                </c:pt>
                <c:pt idx="6">
                  <c:v>-0.59411229997589921</c:v>
                </c:pt>
                <c:pt idx="7">
                  <c:v>0.94010365511294758</c:v>
                </c:pt>
                <c:pt idx="8">
                  <c:v>1.8697960226442312</c:v>
                </c:pt>
                <c:pt idx="9">
                  <c:v>-0.8681712411560818</c:v>
                </c:pt>
                <c:pt idx="10">
                  <c:v>-0.88445197033510259</c:v>
                </c:pt>
                <c:pt idx="11">
                  <c:v>-0.39494471301921208</c:v>
                </c:pt>
                <c:pt idx="12">
                  <c:v>-0.71350431395538472</c:v>
                </c:pt>
                <c:pt idx="13">
                  <c:v>0.83434304577291729</c:v>
                </c:pt>
                <c:pt idx="14">
                  <c:v>0.28374297373948454</c:v>
                </c:pt>
                <c:pt idx="15">
                  <c:v>1.1404333496707404</c:v>
                </c:pt>
                <c:pt idx="16">
                  <c:v>-0.42397868005513245</c:v>
                </c:pt>
                <c:pt idx="17">
                  <c:v>1.9105727579822165</c:v>
                </c:pt>
                <c:pt idx="18">
                  <c:v>-0.42256768352628393</c:v>
                </c:pt>
                <c:pt idx="19">
                  <c:v>-0.44675813363144562</c:v>
                </c:pt>
                <c:pt idx="20">
                  <c:v>-0.37459380154543614</c:v>
                </c:pt>
                <c:pt idx="21">
                  <c:v>-0.29568941110417296</c:v>
                </c:pt>
                <c:pt idx="22">
                  <c:v>1.738308322344265</c:v>
                </c:pt>
                <c:pt idx="23">
                  <c:v>1.72924079798323</c:v>
                </c:pt>
                <c:pt idx="24">
                  <c:v>-0.37000806282667864</c:v>
                </c:pt>
                <c:pt idx="25">
                  <c:v>-0.41269070782434469</c:v>
                </c:pt>
                <c:pt idx="26">
                  <c:v>-0.42889003335747033</c:v>
                </c:pt>
                <c:pt idx="27">
                  <c:v>0.83211118598880451</c:v>
                </c:pt>
                <c:pt idx="28">
                  <c:v>-0.71350431395538472</c:v>
                </c:pt>
                <c:pt idx="29">
                  <c:v>-0.93058070300899465</c:v>
                </c:pt>
                <c:pt idx="30">
                  <c:v>-0.74877922717659628</c:v>
                </c:pt>
                <c:pt idx="31">
                  <c:v>-0.93872106759850515</c:v>
                </c:pt>
                <c:pt idx="32">
                  <c:v>-1.0879610850728618</c:v>
                </c:pt>
                <c:pt idx="33">
                  <c:v>0.86019928611956242</c:v>
                </c:pt>
                <c:pt idx="34">
                  <c:v>-0.75963304662927689</c:v>
                </c:pt>
                <c:pt idx="35">
                  <c:v>-1.153084001788945</c:v>
                </c:pt>
                <c:pt idx="36">
                  <c:v>-0.870884696019252</c:v>
                </c:pt>
                <c:pt idx="37">
                  <c:v>-1.2779029254947707</c:v>
                </c:pt>
                <c:pt idx="38">
                  <c:v>-1.0336919878094595</c:v>
                </c:pt>
                <c:pt idx="39">
                  <c:v>-0.78676759526097806</c:v>
                </c:pt>
                <c:pt idx="40">
                  <c:v>0.23207261030514451</c:v>
                </c:pt>
                <c:pt idx="41">
                  <c:v>-0.57511811593370832</c:v>
                </c:pt>
                <c:pt idx="42">
                  <c:v>0.13525184779349769</c:v>
                </c:pt>
                <c:pt idx="43">
                  <c:v>-0.85189051197706089</c:v>
                </c:pt>
                <c:pt idx="44">
                  <c:v>-0.94686143218801544</c:v>
                </c:pt>
                <c:pt idx="45">
                  <c:v>-0.51919381120377206</c:v>
                </c:pt>
                <c:pt idx="46">
                  <c:v>-0.37671029633870884</c:v>
                </c:pt>
                <c:pt idx="47">
                  <c:v>-0.48058134850086115</c:v>
                </c:pt>
                <c:pt idx="48">
                  <c:v>-0.39809232066048938</c:v>
                </c:pt>
                <c:pt idx="49">
                  <c:v>-0.58949942670850997</c:v>
                </c:pt>
                <c:pt idx="50">
                  <c:v>-0.42083107241385503</c:v>
                </c:pt>
                <c:pt idx="51">
                  <c:v>-0.38239498427705026</c:v>
                </c:pt>
                <c:pt idx="52">
                  <c:v>-0.46383933199510152</c:v>
                </c:pt>
                <c:pt idx="53">
                  <c:v>-0.4230018363043912</c:v>
                </c:pt>
                <c:pt idx="54">
                  <c:v>-0.44853544656682204</c:v>
                </c:pt>
                <c:pt idx="55">
                  <c:v>-0.46541313581574023</c:v>
                </c:pt>
                <c:pt idx="56">
                  <c:v>-0.42650219307788062</c:v>
                </c:pt>
                <c:pt idx="57">
                  <c:v>-0.30526982475764614</c:v>
                </c:pt>
                <c:pt idx="58">
                  <c:v>-0.78405414039780796</c:v>
                </c:pt>
                <c:pt idx="59">
                  <c:v>1.0453329992681721</c:v>
                </c:pt>
                <c:pt idx="60">
                  <c:v>-0.41366755157508595</c:v>
                </c:pt>
                <c:pt idx="61">
                  <c:v>1.3895910351469245</c:v>
                </c:pt>
                <c:pt idx="62">
                  <c:v>1.7236686491664024</c:v>
                </c:pt>
                <c:pt idx="63">
                  <c:v>1.4479861564791072</c:v>
                </c:pt>
                <c:pt idx="64">
                  <c:v>1.2853609608879013</c:v>
                </c:pt>
                <c:pt idx="65">
                  <c:v>0.43103601103683237</c:v>
                </c:pt>
                <c:pt idx="66">
                  <c:v>-0.44758573736471247</c:v>
                </c:pt>
                <c:pt idx="67">
                  <c:v>-0.45843955681739296</c:v>
                </c:pt>
                <c:pt idx="68">
                  <c:v>-0.50185483462811498</c:v>
                </c:pt>
                <c:pt idx="69">
                  <c:v>0.70478977322639935</c:v>
                </c:pt>
                <c:pt idx="70">
                  <c:v>-0.69722358477636392</c:v>
                </c:pt>
                <c:pt idx="71">
                  <c:v>-0.43564653596676395</c:v>
                </c:pt>
                <c:pt idx="72">
                  <c:v>0.47443525034798456</c:v>
                </c:pt>
                <c:pt idx="73">
                  <c:v>1.0952651126450406</c:v>
                </c:pt>
                <c:pt idx="74">
                  <c:v>0.46452620326288391</c:v>
                </c:pt>
                <c:pt idx="75">
                  <c:v>0.79484758863745997</c:v>
                </c:pt>
                <c:pt idx="76">
                  <c:v>0.38571755162740368</c:v>
                </c:pt>
                <c:pt idx="77">
                  <c:v>-0.4939858155249216</c:v>
                </c:pt>
                <c:pt idx="78">
                  <c:v>1.0476837632233624</c:v>
                </c:pt>
                <c:pt idx="79">
                  <c:v>-0.88445197033510259</c:v>
                </c:pt>
                <c:pt idx="80">
                  <c:v>0.63879293047686159</c:v>
                </c:pt>
                <c:pt idx="81">
                  <c:v>-0.60185364162416977</c:v>
                </c:pt>
                <c:pt idx="82">
                  <c:v>-0.65109485210247187</c:v>
                </c:pt>
                <c:pt idx="83">
                  <c:v>1.0418090304354259</c:v>
                </c:pt>
                <c:pt idx="84">
                  <c:v>-0.4576255203584419</c:v>
                </c:pt>
                <c:pt idx="85">
                  <c:v>0.67249976768420017</c:v>
                </c:pt>
                <c:pt idx="86">
                  <c:v>0.76299176697257731</c:v>
                </c:pt>
                <c:pt idx="87">
                  <c:v>-0.4171950428972071</c:v>
                </c:pt>
                <c:pt idx="88">
                  <c:v>-0.43510384499412991</c:v>
                </c:pt>
                <c:pt idx="89">
                  <c:v>2.9447030729321146</c:v>
                </c:pt>
                <c:pt idx="90">
                  <c:v>4.8571171009390861</c:v>
                </c:pt>
                <c:pt idx="91">
                  <c:v>0.42999561123391733</c:v>
                </c:pt>
                <c:pt idx="92">
                  <c:v>-2.2879869649971948E-2</c:v>
                </c:pt>
                <c:pt idx="93">
                  <c:v>-0.81661559875584944</c:v>
                </c:pt>
                <c:pt idx="94">
                  <c:v>0.36146744884617027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05-40DF-BD34-E9835B103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5.3100667138838833E-2</c:v>
              </c:pt>
            </c:numLit>
          </c:xVal>
          <c:yVal>
            <c:numLit>
              <c:formatCode>General</c:formatCode>
              <c:ptCount val="1"/>
              <c:pt idx="0">
                <c:v>-0.81118868902950914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705-40DF-BD34-E9835B103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010032"/>
        <c:axId val="97436152"/>
      </c:scatterChart>
      <c:valAx>
        <c:axId val="386010032"/>
        <c:scaling>
          <c:orientation val="minMax"/>
          <c:max val="0.12000000000000001"/>
          <c:min val="2.0000000000000004E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Pred(PFDcA)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7436152"/>
        <c:crosses val="autoZero"/>
        <c:crossBetween val="midCat"/>
      </c:valAx>
      <c:valAx>
        <c:axId val="97436152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860100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Pred(PFDcA) - PFDcA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'PFDcAmotTOC p&lt;0.05'!$F$93:$F$187</c:f>
              <c:numCache>
                <c:formatCode>0.000</c:formatCode>
                <c:ptCount val="95"/>
                <c:pt idx="0">
                  <c:v>4.2443250527827478E-2</c:v>
                </c:pt>
                <c:pt idx="1">
                  <c:v>5.3100667138838833E-2</c:v>
                </c:pt>
                <c:pt idx="2">
                  <c:v>4.4929981070396793E-2</c:v>
                </c:pt>
                <c:pt idx="3">
                  <c:v>4.4929981070396793E-2</c:v>
                </c:pt>
                <c:pt idx="4">
                  <c:v>3.8890778324157028E-2</c:v>
                </c:pt>
                <c:pt idx="5">
                  <c:v>5.1502054647187129E-2</c:v>
                </c:pt>
                <c:pt idx="6">
                  <c:v>3.8890778324157028E-2</c:v>
                </c:pt>
                <c:pt idx="7">
                  <c:v>4.3331368578745089E-2</c:v>
                </c:pt>
                <c:pt idx="8">
                  <c:v>4.1555132476909867E-2</c:v>
                </c:pt>
                <c:pt idx="9">
                  <c:v>5.6830762952692807E-2</c:v>
                </c:pt>
                <c:pt idx="10">
                  <c:v>5.7896504613793948E-2</c:v>
                </c:pt>
                <c:pt idx="11">
                  <c:v>2.5853205336686471E-2</c:v>
                </c:pt>
                <c:pt idx="12">
                  <c:v>4.6706217172232022E-2</c:v>
                </c:pt>
                <c:pt idx="13">
                  <c:v>4.7771958833333156E-2</c:v>
                </c:pt>
                <c:pt idx="14">
                  <c:v>4.2976121358378049E-2</c:v>
                </c:pt>
                <c:pt idx="15">
                  <c:v>5.6475515732325759E-2</c:v>
                </c:pt>
                <c:pt idx="16">
                  <c:v>2.7753777965650164E-2</c:v>
                </c:pt>
                <c:pt idx="17">
                  <c:v>5.0081065765718955E-2</c:v>
                </c:pt>
                <c:pt idx="18">
                  <c:v>2.766141368835473E-2</c:v>
                </c:pt>
                <c:pt idx="19">
                  <c:v>2.9244928173140835E-2</c:v>
                </c:pt>
                <c:pt idx="20">
                  <c:v>2.4521028260310052E-2</c:v>
                </c:pt>
                <c:pt idx="21">
                  <c:v>2.8355922004172304E-2</c:v>
                </c:pt>
                <c:pt idx="22">
                  <c:v>3.2933282438601677E-2</c:v>
                </c:pt>
                <c:pt idx="23">
                  <c:v>3.4221053612432217E-2</c:v>
                </c:pt>
                <c:pt idx="24">
                  <c:v>2.4220844359099897E-2</c:v>
                </c:pt>
                <c:pt idx="25">
                  <c:v>2.7014863747286708E-2</c:v>
                </c:pt>
                <c:pt idx="26">
                  <c:v>2.8075276700082339E-2</c:v>
                </c:pt>
                <c:pt idx="27">
                  <c:v>4.0489390815808726E-2</c:v>
                </c:pt>
                <c:pt idx="28">
                  <c:v>4.6706217172232022E-2</c:v>
                </c:pt>
                <c:pt idx="29">
                  <c:v>6.0916105986913827E-2</c:v>
                </c:pt>
                <c:pt idx="30">
                  <c:v>4.9015324104617813E-2</c:v>
                </c:pt>
                <c:pt idx="31">
                  <c:v>6.1448976817464404E-2</c:v>
                </c:pt>
                <c:pt idx="32">
                  <c:v>7.1218275377558135E-2</c:v>
                </c:pt>
                <c:pt idx="33">
                  <c:v>5.3811161579572928E-2</c:v>
                </c:pt>
                <c:pt idx="34">
                  <c:v>4.9725818545351907E-2</c:v>
                </c:pt>
                <c:pt idx="35">
                  <c:v>7.5481242021962686E-2</c:v>
                </c:pt>
                <c:pt idx="36">
                  <c:v>5.7008386562876337E-2</c:v>
                </c:pt>
                <c:pt idx="37">
                  <c:v>8.3651928090404726E-2</c:v>
                </c:pt>
                <c:pt idx="38">
                  <c:v>6.7665803173887693E-2</c:v>
                </c:pt>
                <c:pt idx="39">
                  <c:v>5.1502054647187129E-2</c:v>
                </c:pt>
                <c:pt idx="40">
                  <c:v>5.2034925477737706E-2</c:v>
                </c:pt>
                <c:pt idx="41">
                  <c:v>3.7647413052872371E-2</c:v>
                </c:pt>
                <c:pt idx="42">
                  <c:v>6.7488179563704162E-2</c:v>
                </c:pt>
                <c:pt idx="43">
                  <c:v>5.5765021291591665E-2</c:v>
                </c:pt>
                <c:pt idx="44">
                  <c:v>6.1981847648014968E-2</c:v>
                </c:pt>
                <c:pt idx="45">
                  <c:v>3.398659044698997E-2</c:v>
                </c:pt>
                <c:pt idx="46">
                  <c:v>2.4659574676253199E-2</c:v>
                </c:pt>
                <c:pt idx="47">
                  <c:v>3.1459006474078441E-2</c:v>
                </c:pt>
                <c:pt idx="48">
                  <c:v>2.6059248724499356E-2</c:v>
                </c:pt>
                <c:pt idx="49">
                  <c:v>3.8588818186845036E-2</c:v>
                </c:pt>
                <c:pt idx="50">
                  <c:v>2.7547734577837275E-2</c:v>
                </c:pt>
                <c:pt idx="51">
                  <c:v>2.5031696139587681E-2</c:v>
                </c:pt>
                <c:pt idx="52">
                  <c:v>3.0363068799246107E-2</c:v>
                </c:pt>
                <c:pt idx="53">
                  <c:v>2.7689833465984096E-2</c:v>
                </c:pt>
                <c:pt idx="54">
                  <c:v>2.9361271637811041E-2</c:v>
                </c:pt>
                <c:pt idx="55">
                  <c:v>3.0466090493152555E-2</c:v>
                </c:pt>
                <c:pt idx="56">
                  <c:v>2.791896792312084E-2</c:v>
                </c:pt>
                <c:pt idx="57">
                  <c:v>3.4983058900119532E-2</c:v>
                </c:pt>
                <c:pt idx="58">
                  <c:v>5.1324431037003612E-2</c:v>
                </c:pt>
                <c:pt idx="59">
                  <c:v>3.4592286957715782E-2</c:v>
                </c:pt>
                <c:pt idx="60">
                  <c:v>2.7078808246952777E-2</c:v>
                </c:pt>
                <c:pt idx="61">
                  <c:v>3.3277872242357717E-2</c:v>
                </c:pt>
                <c:pt idx="62">
                  <c:v>5.3100667138838833E-2</c:v>
                </c:pt>
                <c:pt idx="63">
                  <c:v>5.4699279630490538E-2</c:v>
                </c:pt>
                <c:pt idx="64">
                  <c:v>5.8251751834160995E-2</c:v>
                </c:pt>
                <c:pt idx="65">
                  <c:v>6.3758083749850189E-2</c:v>
                </c:pt>
                <c:pt idx="66">
                  <c:v>2.9299103374246807E-2</c:v>
                </c:pt>
                <c:pt idx="67">
                  <c:v>3.0009597814980898E-2</c:v>
                </c:pt>
                <c:pt idx="68">
                  <c:v>3.2851575577917264E-2</c:v>
                </c:pt>
                <c:pt idx="69">
                  <c:v>4.3864239409295666E-2</c:v>
                </c:pt>
                <c:pt idx="70">
                  <c:v>4.5640475511130887E-2</c:v>
                </c:pt>
                <c:pt idx="71">
                  <c:v>2.851755948943931E-2</c:v>
                </c:pt>
                <c:pt idx="72">
                  <c:v>2.5338096867154256E-2</c:v>
                </c:pt>
                <c:pt idx="73">
                  <c:v>3.5640266257798564E-2</c:v>
                </c:pt>
                <c:pt idx="74">
                  <c:v>3.087995350488016E-2</c:v>
                </c:pt>
                <c:pt idx="75">
                  <c:v>3.2887100299953967E-2</c:v>
                </c:pt>
                <c:pt idx="76">
                  <c:v>2.9956310731925839E-2</c:v>
                </c:pt>
                <c:pt idx="77">
                  <c:v>3.2336467108385045E-2</c:v>
                </c:pt>
                <c:pt idx="78">
                  <c:v>3.302919918810078E-2</c:v>
                </c:pt>
                <c:pt idx="79">
                  <c:v>5.7896504613793948E-2</c:v>
                </c:pt>
                <c:pt idx="80">
                  <c:v>9.9638053006921759E-2</c:v>
                </c:pt>
                <c:pt idx="81">
                  <c:v>9.9993300227288792E-2</c:v>
                </c:pt>
                <c:pt idx="82">
                  <c:v>4.2620874138011001E-2</c:v>
                </c:pt>
                <c:pt idx="83">
                  <c:v>3.102205239302698E-2</c:v>
                </c:pt>
                <c:pt idx="84">
                  <c:v>2.9956310731925839E-2</c:v>
                </c:pt>
                <c:pt idx="85">
                  <c:v>4.1022261646359297E-2</c:v>
                </c:pt>
                <c:pt idx="86">
                  <c:v>3.0826666421825105E-2</c:v>
                </c:pt>
                <c:pt idx="87">
                  <c:v>2.7309718940191356E-2</c:v>
                </c:pt>
                <c:pt idx="88">
                  <c:v>2.8482034767402603E-2</c:v>
                </c:pt>
                <c:pt idx="89">
                  <c:v>6.1093729597097357E-2</c:v>
                </c:pt>
                <c:pt idx="90">
                  <c:v>5.8606999054528028E-2</c:v>
                </c:pt>
                <c:pt idx="91">
                  <c:v>5.6830762952692807E-2</c:v>
                </c:pt>
                <c:pt idx="92">
                  <c:v>0.11740041402527401</c:v>
                </c:pt>
                <c:pt idx="93">
                  <c:v>5.3455914359205881E-2</c:v>
                </c:pt>
                <c:pt idx="94">
                  <c:v>4.7594335223149639E-2</c:v>
                </c:pt>
              </c:numCache>
            </c:numRef>
          </c:xVal>
          <c:yVal>
            <c:numRef>
              <c:f>'PFDcAmotTOC p&lt;0.05'!$E$93:$E$187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8.06654868191157E-2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0.104870850010472</c:v>
                </c:pt>
                <c:pt idx="8">
                  <c:v>0.16395256917532053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0.1023883174590893</c:v>
                </c:pt>
                <c:pt idx="14">
                  <c:v>6.1550025809080464E-2</c:v>
                </c:pt>
                <c:pt idx="15">
                  <c:v>0.13112864208119923</c:v>
                </c:pt>
                <c:pt idx="16">
                  <c:v>0</c:v>
                </c:pt>
                <c:pt idx="17">
                  <c:v>0.17514776040556046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8.9999999999999993E-3</c:v>
                </c:pt>
                <c:pt idx="22">
                  <c:v>0.14672349285180225</c:v>
                </c:pt>
                <c:pt idx="23">
                  <c:v>0.14741770102434801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9.4959651196977024E-2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0.11012007784410931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6.722647165991906E-2</c:v>
                </c:pt>
                <c:pt idx="41">
                  <c:v>0</c:v>
                </c:pt>
                <c:pt idx="42">
                  <c:v>7.6341808129688951E-2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1.4999999999999999E-2</c:v>
                </c:pt>
                <c:pt idx="58">
                  <c:v>0</c:v>
                </c:pt>
                <c:pt idx="59">
                  <c:v>0.10302011440904754</c:v>
                </c:pt>
                <c:pt idx="60">
                  <c:v>0</c:v>
                </c:pt>
                <c:pt idx="61">
                  <c:v>0.12424093917655049</c:v>
                </c:pt>
                <c:pt idx="62">
                  <c:v>0.16593255993376849</c:v>
                </c:pt>
                <c:pt idx="63">
                  <c:v>0.14948490960374899</c:v>
                </c:pt>
                <c:pt idx="64">
                  <c:v>0.14239188527096189</c:v>
                </c:pt>
                <c:pt idx="65">
                  <c:v>9.1973836824887301E-2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0.09</c:v>
                </c:pt>
                <c:pt idx="70">
                  <c:v>0</c:v>
                </c:pt>
                <c:pt idx="71">
                  <c:v>0</c:v>
                </c:pt>
                <c:pt idx="72">
                  <c:v>5.639477781989316E-2</c:v>
                </c:pt>
                <c:pt idx="73">
                  <c:v>0.1073366655812751</c:v>
                </c:pt>
                <c:pt idx="74">
                  <c:v>6.1287985113705604E-2</c:v>
                </c:pt>
                <c:pt idx="75">
                  <c:v>8.4918073859067619E-2</c:v>
                </c:pt>
                <c:pt idx="76">
                  <c:v>5.5205503177001417E-2</c:v>
                </c:pt>
                <c:pt idx="77">
                  <c:v>0</c:v>
                </c:pt>
                <c:pt idx="78">
                  <c:v>0.10161090838851841</c:v>
                </c:pt>
                <c:pt idx="79">
                  <c:v>0</c:v>
                </c:pt>
                <c:pt idx="80">
                  <c:v>0.14145363947975201</c:v>
                </c:pt>
                <c:pt idx="81">
                  <c:v>6.0595771240022002E-2</c:v>
                </c:pt>
                <c:pt idx="82">
                  <c:v>0</c:v>
                </c:pt>
                <c:pt idx="83">
                  <c:v>9.9219199734384367E-2</c:v>
                </c:pt>
                <c:pt idx="84">
                  <c:v>0</c:v>
                </c:pt>
                <c:pt idx="85">
                  <c:v>8.5044308301704244E-2</c:v>
                </c:pt>
                <c:pt idx="86">
                  <c:v>8.0772347858972776E-2</c:v>
                </c:pt>
                <c:pt idx="87">
                  <c:v>0</c:v>
                </c:pt>
                <c:pt idx="88">
                  <c:v>0</c:v>
                </c:pt>
                <c:pt idx="89">
                  <c:v>0.2538549204435292</c:v>
                </c:pt>
                <c:pt idx="90">
                  <c:v>0.37655541465669118</c:v>
                </c:pt>
                <c:pt idx="91">
                  <c:v>8.4978411128866005E-2</c:v>
                </c:pt>
                <c:pt idx="92">
                  <c:v>0.1159026905499668</c:v>
                </c:pt>
                <c:pt idx="93">
                  <c:v>0</c:v>
                </c:pt>
                <c:pt idx="94">
                  <c:v>7.1256108300470619E-2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28-4E00-9B80-3DA72DDA55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5.3100667138838833E-2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B28-4E00-9B80-3DA72DDA55F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'PFDcAmotTOC p&lt;0.05'!xdata5</c:f>
              <c:numCache>
                <c:formatCode>General</c:formatCode>
                <c:ptCount val="70"/>
                <c:pt idx="0">
                  <c:v>2.0493661600000001E-2</c:v>
                </c:pt>
                <c:pt idx="1">
                  <c:v>2.22383983E-2</c:v>
                </c:pt>
                <c:pt idx="2">
                  <c:v>2.3983135000000003E-2</c:v>
                </c:pt>
                <c:pt idx="3">
                  <c:v>2.5727871700000002E-2</c:v>
                </c:pt>
                <c:pt idx="4">
                  <c:v>2.7472608400000001E-2</c:v>
                </c:pt>
                <c:pt idx="5">
                  <c:v>2.92173451E-2</c:v>
                </c:pt>
                <c:pt idx="6">
                  <c:v>3.0962081799999999E-2</c:v>
                </c:pt>
                <c:pt idx="7">
                  <c:v>3.2706818499999998E-2</c:v>
                </c:pt>
                <c:pt idx="8">
                  <c:v>3.4451555199999997E-2</c:v>
                </c:pt>
                <c:pt idx="9">
                  <c:v>3.6196291899999997E-2</c:v>
                </c:pt>
                <c:pt idx="10">
                  <c:v>3.7941028599999996E-2</c:v>
                </c:pt>
                <c:pt idx="11">
                  <c:v>3.9685765300000002E-2</c:v>
                </c:pt>
                <c:pt idx="12">
                  <c:v>4.1430502000000001E-2</c:v>
                </c:pt>
                <c:pt idx="13">
                  <c:v>4.31752387E-2</c:v>
                </c:pt>
                <c:pt idx="14">
                  <c:v>4.4919975400000006E-2</c:v>
                </c:pt>
                <c:pt idx="15">
                  <c:v>4.6664712100000005E-2</c:v>
                </c:pt>
                <c:pt idx="16">
                  <c:v>4.8409448800000004E-2</c:v>
                </c:pt>
                <c:pt idx="17">
                  <c:v>5.0154185500000004E-2</c:v>
                </c:pt>
                <c:pt idx="18">
                  <c:v>5.1898922200000003E-2</c:v>
                </c:pt>
                <c:pt idx="19">
                  <c:v>5.3643658900000002E-2</c:v>
                </c:pt>
                <c:pt idx="20">
                  <c:v>5.5388395600000001E-2</c:v>
                </c:pt>
                <c:pt idx="21">
                  <c:v>5.71331323E-2</c:v>
                </c:pt>
                <c:pt idx="22">
                  <c:v>5.8877868999999999E-2</c:v>
                </c:pt>
                <c:pt idx="23">
                  <c:v>6.0622605699999998E-2</c:v>
                </c:pt>
                <c:pt idx="24">
                  <c:v>6.2367342399999998E-2</c:v>
                </c:pt>
                <c:pt idx="25">
                  <c:v>6.4112079099999997E-2</c:v>
                </c:pt>
                <c:pt idx="26">
                  <c:v>6.5856815799999996E-2</c:v>
                </c:pt>
                <c:pt idx="27">
                  <c:v>6.7601552499999995E-2</c:v>
                </c:pt>
                <c:pt idx="28">
                  <c:v>6.9346289200000008E-2</c:v>
                </c:pt>
                <c:pt idx="29">
                  <c:v>7.1091025900000007E-2</c:v>
                </c:pt>
                <c:pt idx="30">
                  <c:v>7.2835762600000006E-2</c:v>
                </c:pt>
                <c:pt idx="31">
                  <c:v>7.4580499300000005E-2</c:v>
                </c:pt>
                <c:pt idx="32">
                  <c:v>7.6325236000000005E-2</c:v>
                </c:pt>
                <c:pt idx="33">
                  <c:v>7.8069972700000004E-2</c:v>
                </c:pt>
                <c:pt idx="34">
                  <c:v>7.9814709400000003E-2</c:v>
                </c:pt>
                <c:pt idx="35">
                  <c:v>8.1559446100000002E-2</c:v>
                </c:pt>
                <c:pt idx="36">
                  <c:v>8.3304182800000001E-2</c:v>
                </c:pt>
                <c:pt idx="37">
                  <c:v>8.50489195E-2</c:v>
                </c:pt>
                <c:pt idx="38">
                  <c:v>8.6793656199999999E-2</c:v>
                </c:pt>
                <c:pt idx="39">
                  <c:v>8.8538392899999999E-2</c:v>
                </c:pt>
                <c:pt idx="40">
                  <c:v>9.0283129599999998E-2</c:v>
                </c:pt>
                <c:pt idx="41">
                  <c:v>9.2027866300000011E-2</c:v>
                </c:pt>
                <c:pt idx="42">
                  <c:v>9.377260300000001E-2</c:v>
                </c:pt>
                <c:pt idx="43">
                  <c:v>9.5517339700000009E-2</c:v>
                </c:pt>
                <c:pt idx="44">
                  <c:v>9.7262076400000008E-2</c:v>
                </c:pt>
                <c:pt idx="45">
                  <c:v>9.9006813100000007E-2</c:v>
                </c:pt>
                <c:pt idx="46">
                  <c:v>0.10075154980000001</c:v>
                </c:pt>
                <c:pt idx="47">
                  <c:v>0.10249628650000001</c:v>
                </c:pt>
                <c:pt idx="48">
                  <c:v>0.1042410232</c:v>
                </c:pt>
                <c:pt idx="49">
                  <c:v>0.1059857599</c:v>
                </c:pt>
                <c:pt idx="50">
                  <c:v>0.1077304966</c:v>
                </c:pt>
                <c:pt idx="51">
                  <c:v>0.1094752333</c:v>
                </c:pt>
                <c:pt idx="52">
                  <c:v>0.11121997</c:v>
                </c:pt>
                <c:pt idx="53">
                  <c:v>0.1129647067</c:v>
                </c:pt>
                <c:pt idx="54">
                  <c:v>0.1147094434</c:v>
                </c:pt>
                <c:pt idx="55">
                  <c:v>0.1164541801</c:v>
                </c:pt>
                <c:pt idx="56">
                  <c:v>0.11819891680000001</c:v>
                </c:pt>
                <c:pt idx="57">
                  <c:v>0.11994365350000001</c:v>
                </c:pt>
                <c:pt idx="58">
                  <c:v>0.12168839020000001</c:v>
                </c:pt>
                <c:pt idx="59">
                  <c:v>0.12343312690000001</c:v>
                </c:pt>
                <c:pt idx="60">
                  <c:v>0.12517786359999999</c:v>
                </c:pt>
                <c:pt idx="61">
                  <c:v>0.12692260029999999</c:v>
                </c:pt>
                <c:pt idx="62">
                  <c:v>0.12866733699999999</c:v>
                </c:pt>
                <c:pt idx="63">
                  <c:v>0.13041207369999999</c:v>
                </c:pt>
                <c:pt idx="64">
                  <c:v>0.13215681039999999</c:v>
                </c:pt>
                <c:pt idx="65">
                  <c:v>0.13390154709999999</c:v>
                </c:pt>
                <c:pt idx="66">
                  <c:v>0.13564628379999999</c:v>
                </c:pt>
                <c:pt idx="67">
                  <c:v>0.13739102049999999</c:v>
                </c:pt>
                <c:pt idx="68">
                  <c:v>0.13913575719999999</c:v>
                </c:pt>
                <c:pt idx="69">
                  <c:v>0.14088049389999999</c:v>
                </c:pt>
              </c:numCache>
            </c:numRef>
          </c:xVal>
          <c:yVal>
            <c:numRef>
              <c:f>'PFDcAmotTOC p&lt;0.05'!ydata5</c:f>
              <c:numCache>
                <c:formatCode>General</c:formatCode>
                <c:ptCount val="70"/>
                <c:pt idx="0">
                  <c:v>-0.11140285555230318</c:v>
                </c:pt>
                <c:pt idx="1">
                  <c:v>-0.10948475098473455</c:v>
                </c:pt>
                <c:pt idx="2">
                  <c:v>-0.10757974622763149</c:v>
                </c:pt>
                <c:pt idx="3">
                  <c:v>-0.10568788920861412</c:v>
                </c:pt>
                <c:pt idx="4">
                  <c:v>-0.10380922412952769</c:v>
                </c:pt>
                <c:pt idx="5">
                  <c:v>-0.10194379140117031</c:v>
                </c:pt>
                <c:pt idx="6">
                  <c:v>-0.10009162758318783</c:v>
                </c:pt>
                <c:pt idx="7">
                  <c:v>-9.8252765329341171E-2</c:v>
                </c:pt>
                <c:pt idx="8">
                  <c:v>-9.6427233338334875E-2</c:v>
                </c:pt>
                <c:pt idx="9">
                  <c:v>-9.4615056310378406E-2</c:v>
                </c:pt>
                <c:pt idx="10">
                  <c:v>-9.2816254909632148E-2</c:v>
                </c:pt>
                <c:pt idx="11">
                  <c:v>-9.1030845732670673E-2</c:v>
                </c:pt>
                <c:pt idx="12">
                  <c:v>-8.9258841283075208E-2</c:v>
                </c:pt>
                <c:pt idx="13">
                  <c:v>-8.7500249952245701E-2</c:v>
                </c:pt>
                <c:pt idx="14">
                  <c:v>-8.5755076006500952E-2</c:v>
                </c:pt>
                <c:pt idx="15">
                  <c:v>-8.4023319580513456E-2</c:v>
                </c:pt>
                <c:pt idx="16">
                  <c:v>-8.2304976677102071E-2</c:v>
                </c:pt>
                <c:pt idx="17">
                  <c:v>-8.0600039173383348E-2</c:v>
                </c:pt>
                <c:pt idx="18">
                  <c:v>-7.8908494833259624E-2</c:v>
                </c:pt>
                <c:pt idx="19">
                  <c:v>-7.7230327326199055E-2</c:v>
                </c:pt>
                <c:pt idx="20">
                  <c:v>-7.5565516252240394E-2</c:v>
                </c:pt>
                <c:pt idx="21">
                  <c:v>-7.3914037173133246E-2</c:v>
                </c:pt>
                <c:pt idx="22">
                  <c:v>-7.2275861649503892E-2</c:v>
                </c:pt>
                <c:pt idx="23">
                  <c:v>-7.0650957283914934E-2</c:v>
                </c:pt>
                <c:pt idx="24">
                  <c:v>-6.9039287769668028E-2</c:v>
                </c:pt>
                <c:pt idx="25">
                  <c:v>-6.7440812945179618E-2</c:v>
                </c:pt>
                <c:pt idx="26">
                  <c:v>-6.5855488853742261E-2</c:v>
                </c:pt>
                <c:pt idx="27">
                  <c:v>-6.4283267808466521E-2</c:v>
                </c:pt>
                <c:pt idx="28">
                  <c:v>-6.272409846218395E-2</c:v>
                </c:pt>
                <c:pt idx="29">
                  <c:v>-6.1177925882076753E-2</c:v>
                </c:pt>
                <c:pt idx="30">
                  <c:v>-5.9644691628787647E-2</c:v>
                </c:pt>
                <c:pt idx="31">
                  <c:v>-5.8124333839751199E-2</c:v>
                </c:pt>
                <c:pt idx="32">
                  <c:v>-5.6616787316479081E-2</c:v>
                </c:pt>
                <c:pt idx="33">
                  <c:v>-5.5121983615522632E-2</c:v>
                </c:pt>
                <c:pt idx="34">
                  <c:v>-5.3639851142829195E-2</c:v>
                </c:pt>
                <c:pt idx="35">
                  <c:v>-5.2170315251204066E-2</c:v>
                </c:pt>
                <c:pt idx="36">
                  <c:v>-5.0713298340585092E-2</c:v>
                </c:pt>
                <c:pt idx="37">
                  <c:v>-4.9268719960835219E-2</c:v>
                </c:pt>
                <c:pt idx="38">
                  <c:v>-4.7836496916757301E-2</c:v>
                </c:pt>
                <c:pt idx="39">
                  <c:v>-4.641654337503541E-2</c:v>
                </c:pt>
                <c:pt idx="40">
                  <c:v>-4.5008770972809517E-2</c:v>
                </c:pt>
                <c:pt idx="41">
                  <c:v>-4.3613088927592802E-2</c:v>
                </c:pt>
                <c:pt idx="42">
                  <c:v>-4.2229404148245608E-2</c:v>
                </c:pt>
                <c:pt idx="43">
                  <c:v>-4.0857621346725215E-2</c:v>
                </c:pt>
                <c:pt idx="44">
                  <c:v>-3.9497643150337436E-2</c:v>
                </c:pt>
                <c:pt idx="45">
                  <c:v>-3.8149370214223322E-2</c:v>
                </c:pt>
                <c:pt idx="46">
                  <c:v>-3.6812701333822834E-2</c:v>
                </c:pt>
                <c:pt idx="47">
                  <c:v>-3.5487533557066325E-2</c:v>
                </c:pt>
                <c:pt idx="48">
                  <c:v>-3.4173762296055343E-2</c:v>
                </c:pt>
                <c:pt idx="49">
                  <c:v>-3.2871281438003164E-2</c:v>
                </c:pt>
                <c:pt idx="50">
                  <c:v>-3.1579983455219007E-2</c:v>
                </c:pt>
                <c:pt idx="51">
                  <c:v>-3.0299759513929297E-2</c:v>
                </c:pt>
                <c:pt idx="52">
                  <c:v>-2.9030499581742059E-2</c:v>
                </c:pt>
                <c:pt idx="53">
                  <c:v>-2.7772092533573156E-2</c:v>
                </c:pt>
                <c:pt idx="54">
                  <c:v>-2.6524426255864625E-2</c:v>
                </c:pt>
                <c:pt idx="55">
                  <c:v>-2.528738774893835E-2</c:v>
                </c:pt>
                <c:pt idx="56">
                  <c:v>-2.4060863227340759E-2</c:v>
                </c:pt>
                <c:pt idx="57">
                  <c:v>-2.2844738218046626E-2</c:v>
                </c:pt>
                <c:pt idx="58">
                  <c:v>-2.1638897656402381E-2</c:v>
                </c:pt>
                <c:pt idx="59">
                  <c:v>-2.0443225979701815E-2</c:v>
                </c:pt>
                <c:pt idx="60">
                  <c:v>-1.9257607218298972E-2</c:v>
                </c:pt>
                <c:pt idx="61">
                  <c:v>-1.8081925084174333E-2</c:v>
                </c:pt>
                <c:pt idx="62">
                  <c:v>-1.6916063056882785E-2</c:v>
                </c:pt>
                <c:pt idx="63">
                  <c:v>-1.5759904466821906E-2</c:v>
                </c:pt>
                <c:pt idx="64">
                  <c:v>-1.461333257577041E-2</c:v>
                </c:pt>
                <c:pt idx="65">
                  <c:v>-1.3476230654657029E-2</c:v>
                </c:pt>
                <c:pt idx="66">
                  <c:v>-1.2348482058529009E-2</c:v>
                </c:pt>
                <c:pt idx="67">
                  <c:v>-1.1229970298700154E-2</c:v>
                </c:pt>
                <c:pt idx="68">
                  <c:v>-1.0120579112066042E-2</c:v>
                </c:pt>
                <c:pt idx="69">
                  <c:v>-9.0201925275830153E-3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28-4E00-9B80-3DA72DDA55F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'PFDcAmotTOC p&lt;0.05'!xdata6</c:f>
              <c:numCache>
                <c:formatCode>General</c:formatCode>
                <c:ptCount val="70"/>
                <c:pt idx="0">
                  <c:v>1.9376675499999999E-2</c:v>
                </c:pt>
                <c:pt idx="1">
                  <c:v>2.1137600399999998E-2</c:v>
                </c:pt>
                <c:pt idx="2">
                  <c:v>2.28985253E-2</c:v>
                </c:pt>
                <c:pt idx="3">
                  <c:v>2.4659450199999999E-2</c:v>
                </c:pt>
                <c:pt idx="4">
                  <c:v>2.6420375099999997E-2</c:v>
                </c:pt>
                <c:pt idx="5">
                  <c:v>2.8181299999999999E-2</c:v>
                </c:pt>
                <c:pt idx="6">
                  <c:v>2.9942224899999998E-2</c:v>
                </c:pt>
                <c:pt idx="7">
                  <c:v>3.1703149799999997E-2</c:v>
                </c:pt>
                <c:pt idx="8">
                  <c:v>3.3464074699999999E-2</c:v>
                </c:pt>
                <c:pt idx="9">
                  <c:v>3.5224999600000001E-2</c:v>
                </c:pt>
                <c:pt idx="10">
                  <c:v>3.6985924500000003E-2</c:v>
                </c:pt>
                <c:pt idx="11">
                  <c:v>3.8746849399999998E-2</c:v>
                </c:pt>
                <c:pt idx="12">
                  <c:v>4.0507774299999993E-2</c:v>
                </c:pt>
                <c:pt idx="13">
                  <c:v>4.2268699199999996E-2</c:v>
                </c:pt>
                <c:pt idx="14">
                  <c:v>4.4029624099999998E-2</c:v>
                </c:pt>
                <c:pt idx="15">
                  <c:v>4.5790549E-2</c:v>
                </c:pt>
                <c:pt idx="16">
                  <c:v>4.7551473900000002E-2</c:v>
                </c:pt>
                <c:pt idx="17">
                  <c:v>4.9312398799999997E-2</c:v>
                </c:pt>
                <c:pt idx="18">
                  <c:v>5.1073323699999992E-2</c:v>
                </c:pt>
                <c:pt idx="19">
                  <c:v>5.2834248599999994E-2</c:v>
                </c:pt>
                <c:pt idx="20">
                  <c:v>5.4595173499999997E-2</c:v>
                </c:pt>
                <c:pt idx="21">
                  <c:v>5.6356098399999999E-2</c:v>
                </c:pt>
                <c:pt idx="22">
                  <c:v>5.8117023300000001E-2</c:v>
                </c:pt>
                <c:pt idx="23">
                  <c:v>5.9877948200000003E-2</c:v>
                </c:pt>
                <c:pt idx="24">
                  <c:v>6.1638873099999991E-2</c:v>
                </c:pt>
                <c:pt idx="25">
                  <c:v>6.3399797999999993E-2</c:v>
                </c:pt>
                <c:pt idx="26">
                  <c:v>6.5160722899999995E-2</c:v>
                </c:pt>
                <c:pt idx="27">
                  <c:v>6.6921647799999998E-2</c:v>
                </c:pt>
                <c:pt idx="28">
                  <c:v>6.86825727E-2</c:v>
                </c:pt>
                <c:pt idx="29">
                  <c:v>7.0443497600000002E-2</c:v>
                </c:pt>
                <c:pt idx="30">
                  <c:v>7.2204422500000004E-2</c:v>
                </c:pt>
                <c:pt idx="31">
                  <c:v>7.3965347399999992E-2</c:v>
                </c:pt>
                <c:pt idx="32">
                  <c:v>7.5726272299999994E-2</c:v>
                </c:pt>
                <c:pt idx="33">
                  <c:v>7.7487197199999996E-2</c:v>
                </c:pt>
                <c:pt idx="34">
                  <c:v>7.9248122099999999E-2</c:v>
                </c:pt>
                <c:pt idx="35">
                  <c:v>8.1009047000000001E-2</c:v>
                </c:pt>
                <c:pt idx="36">
                  <c:v>8.2769971899999989E-2</c:v>
                </c:pt>
                <c:pt idx="37">
                  <c:v>8.4530896799999991E-2</c:v>
                </c:pt>
                <c:pt idx="38">
                  <c:v>8.6291821699999993E-2</c:v>
                </c:pt>
                <c:pt idx="39">
                  <c:v>8.8052746599999995E-2</c:v>
                </c:pt>
                <c:pt idx="40">
                  <c:v>8.9813671499999997E-2</c:v>
                </c:pt>
                <c:pt idx="41">
                  <c:v>9.15745964E-2</c:v>
                </c:pt>
                <c:pt idx="42">
                  <c:v>9.3335521299999988E-2</c:v>
                </c:pt>
                <c:pt idx="43">
                  <c:v>9.509644619999999E-2</c:v>
                </c:pt>
                <c:pt idx="44">
                  <c:v>9.6857371099999992E-2</c:v>
                </c:pt>
                <c:pt idx="45">
                  <c:v>9.8618295999999994E-2</c:v>
                </c:pt>
                <c:pt idx="46">
                  <c:v>0.1003792209</c:v>
                </c:pt>
                <c:pt idx="47">
                  <c:v>0.1021401458</c:v>
                </c:pt>
                <c:pt idx="48">
                  <c:v>0.10390107069999999</c:v>
                </c:pt>
                <c:pt idx="49">
                  <c:v>0.10566199559999999</c:v>
                </c:pt>
                <c:pt idx="50">
                  <c:v>0.10742292049999999</c:v>
                </c:pt>
                <c:pt idx="51">
                  <c:v>0.10918384539999999</c:v>
                </c:pt>
                <c:pt idx="52">
                  <c:v>0.1109447703</c:v>
                </c:pt>
                <c:pt idx="53">
                  <c:v>0.1127056952</c:v>
                </c:pt>
                <c:pt idx="54">
                  <c:v>0.1144666201</c:v>
                </c:pt>
                <c:pt idx="55">
                  <c:v>0.11622754499999999</c:v>
                </c:pt>
                <c:pt idx="56">
                  <c:v>0.11798846989999999</c:v>
                </c:pt>
                <c:pt idx="57">
                  <c:v>0.11974939479999999</c:v>
                </c:pt>
                <c:pt idx="58">
                  <c:v>0.12151031969999999</c:v>
                </c:pt>
                <c:pt idx="59">
                  <c:v>0.1232712446</c:v>
                </c:pt>
                <c:pt idx="60">
                  <c:v>0.12503216950000001</c:v>
                </c:pt>
                <c:pt idx="61">
                  <c:v>0.1267930944</c:v>
                </c:pt>
                <c:pt idx="62">
                  <c:v>0.12855401929999999</c:v>
                </c:pt>
                <c:pt idx="63">
                  <c:v>0.1303149442</c:v>
                </c:pt>
                <c:pt idx="64">
                  <c:v>0.13207586909999999</c:v>
                </c:pt>
                <c:pt idx="65">
                  <c:v>0.13383679400000001</c:v>
                </c:pt>
                <c:pt idx="66">
                  <c:v>0.1355977189</c:v>
                </c:pt>
                <c:pt idx="67">
                  <c:v>0.13735864380000001</c:v>
                </c:pt>
                <c:pt idx="68">
                  <c:v>0.1391195687</c:v>
                </c:pt>
                <c:pt idx="69">
                  <c:v>0.14088049359999999</c:v>
                </c:pt>
              </c:numCache>
            </c:numRef>
          </c:xVal>
          <c:yVal>
            <c:numRef>
              <c:f>'PFDcAmotTOC p&lt;0.05'!ydata6</c:f>
              <c:numCache>
                <c:formatCode>General</c:formatCode>
                <c:ptCount val="70"/>
                <c:pt idx="0">
                  <c:v>0.15139103745503643</c:v>
                </c:pt>
                <c:pt idx="1">
                  <c:v>0.15296860978088545</c:v>
                </c:pt>
                <c:pt idx="2">
                  <c:v>0.15455949340427344</c:v>
                </c:pt>
                <c:pt idx="3">
                  <c:v>0.1561637399616255</c:v>
                </c:pt>
                <c:pt idx="4">
                  <c:v>0.15778139726810086</c:v>
                </c:pt>
                <c:pt idx="5">
                  <c:v>0.15941250924601227</c:v>
                </c:pt>
                <c:pt idx="6">
                  <c:v>0.16105711585856616</c:v>
                </c:pt>
                <c:pt idx="7">
                  <c:v>0.16271525304915171</c:v>
                </c:pt>
                <c:pt idx="8">
                  <c:v>0.1643869526863922</c:v>
                </c:pt>
                <c:pt idx="9">
                  <c:v>0.16607224251515187</c:v>
                </c:pt>
                <c:pt idx="10">
                  <c:v>0.16777114611367255</c:v>
                </c:pt>
                <c:pt idx="11">
                  <c:v>0.16948368285699394</c:v>
                </c:pt>
                <c:pt idx="12">
                  <c:v>0.17120986788678905</c:v>
                </c:pt>
                <c:pt idx="13">
                  <c:v>0.17294971208772375</c:v>
                </c:pt>
                <c:pt idx="14">
                  <c:v>0.17470322207042679</c:v>
                </c:pt>
                <c:pt idx="15">
                  <c:v>0.17647040016113236</c:v>
                </c:pt>
                <c:pt idx="16">
                  <c:v>0.17825124439803239</c:v>
                </c:pt>
                <c:pt idx="17">
                  <c:v>0.18004574853435285</c:v>
                </c:pt>
                <c:pt idx="18">
                  <c:v>0.18185390204814228</c:v>
                </c:pt>
                <c:pt idx="19">
                  <c:v>0.18367569015873622</c:v>
                </c:pt>
                <c:pt idx="20">
                  <c:v>0.18551109384983927</c:v>
                </c:pt>
                <c:pt idx="21">
                  <c:v>0.1873600898991386</c:v>
                </c:pt>
                <c:pt idx="22">
                  <c:v>0.18922265091434376</c:v>
                </c:pt>
                <c:pt idx="23">
                  <c:v>0.19109874537552102</c:v>
                </c:pt>
                <c:pt idx="24">
                  <c:v>0.19298833768357235</c:v>
                </c:pt>
                <c:pt idx="25">
                  <c:v>0.19489138821468521</c:v>
                </c:pt>
                <c:pt idx="26">
                  <c:v>0.19680785338056123</c:v>
                </c:pt>
                <c:pt idx="27">
                  <c:v>0.19873768569421379</c:v>
                </c:pt>
                <c:pt idx="28">
                  <c:v>0.20068083384110502</c:v>
                </c:pt>
                <c:pt idx="29">
                  <c:v>0.20263724275538003</c:v>
                </c:pt>
                <c:pt idx="30">
                  <c:v>0.20460685370093912</c:v>
                </c:pt>
                <c:pt idx="31">
                  <c:v>0.20658960435707757</c:v>
                </c:pt>
                <c:pt idx="32">
                  <c:v>0.20858542890841042</c:v>
                </c:pt>
                <c:pt idx="33">
                  <c:v>0.21059425813879079</c:v>
                </c:pt>
                <c:pt idx="34">
                  <c:v>0.21261601952892206</c:v>
                </c:pt>
                <c:pt idx="35">
                  <c:v>0.21465063735735704</c:v>
                </c:pt>
                <c:pt idx="36">
                  <c:v>0.21669803280457461</c:v>
                </c:pt>
                <c:pt idx="37">
                  <c:v>0.21875812405981837</c:v>
                </c:pt>
                <c:pt idx="38">
                  <c:v>0.22083082643038318</c:v>
                </c:pt>
                <c:pt idx="39">
                  <c:v>0.22291605245303353</c:v>
                </c:pt>
                <c:pt idx="40">
                  <c:v>0.22501371200723996</c:v>
                </c:pt>
                <c:pt idx="41">
                  <c:v>0.22712371242992274</c:v>
                </c:pt>
                <c:pt idx="42">
                  <c:v>0.22924595863139563</c:v>
                </c:pt>
                <c:pt idx="43">
                  <c:v>0.23138035321220984</c:v>
                </c:pt>
                <c:pt idx="44">
                  <c:v>0.23352679658060177</c:v>
                </c:pt>
                <c:pt idx="45">
                  <c:v>0.23568518707025995</c:v>
                </c:pt>
                <c:pt idx="46">
                  <c:v>0.23785542105813257</c:v>
                </c:pt>
                <c:pt idx="47">
                  <c:v>0.24003739308200708</c:v>
                </c:pt>
                <c:pt idx="48">
                  <c:v>0.24223099595760553</c:v>
                </c:pt>
                <c:pt idx="49">
                  <c:v>0.24443612089494876</c:v>
                </c:pt>
                <c:pt idx="50">
                  <c:v>0.24665265761375452</c:v>
                </c:pt>
                <c:pt idx="51">
                  <c:v>0.24888049445764882</c:v>
                </c:pt>
                <c:pt idx="52">
                  <c:v>0.25111951850698011</c:v>
                </c:pt>
                <c:pt idx="53">
                  <c:v>0.25336961569004002</c:v>
                </c:pt>
                <c:pt idx="54">
                  <c:v>0.25563067089250879</c:v>
                </c:pt>
                <c:pt idx="55">
                  <c:v>0.25790256806495437</c:v>
                </c:pt>
                <c:pt idx="56">
                  <c:v>0.26018519032823051</c:v>
                </c:pt>
                <c:pt idx="57">
                  <c:v>0.26247842007663047</c:v>
                </c:pt>
                <c:pt idx="58">
                  <c:v>0.26478213907866693</c:v>
                </c:pt>
                <c:pt idx="59">
                  <c:v>0.26709622857536275</c:v>
                </c:pt>
                <c:pt idx="60">
                  <c:v>0.26942056937594916</c:v>
                </c:pt>
                <c:pt idx="61">
                  <c:v>0.27175504195088074</c:v>
                </c:pt>
                <c:pt idx="62">
                  <c:v>0.27409952652208935</c:v>
                </c:pt>
                <c:pt idx="63">
                  <c:v>0.27645390315041096</c:v>
                </c:pt>
                <c:pt idx="64">
                  <c:v>0.27881805182013053</c:v>
                </c:pt>
                <c:pt idx="65">
                  <c:v>0.2811918525206023</c:v>
                </c:pt>
                <c:pt idx="66">
                  <c:v>0.28357518532491122</c:v>
                </c:pt>
                <c:pt idx="67">
                  <c:v>0.28596793046555469</c:v>
                </c:pt>
                <c:pt idx="68">
                  <c:v>0.28836996840712947</c:v>
                </c:pt>
                <c:pt idx="69">
                  <c:v>0.29078117991602226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28-4E00-9B80-3DA72DDA55F7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</c:v>
              </c:pt>
              <c:pt idx="1">
                <c:v>0.4</c:v>
              </c:pt>
            </c:numLit>
          </c:xVal>
          <c:yVal>
            <c:numLit>
              <c:formatCode>General</c:formatCode>
              <c:ptCount val="2"/>
              <c:pt idx="0">
                <c:v>-0.2</c:v>
              </c:pt>
              <c:pt idx="1">
                <c:v>0.4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B28-4E00-9B80-3DA72DDA5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829288"/>
        <c:axId val="548827648"/>
      </c:scatterChart>
      <c:valAx>
        <c:axId val="548829288"/>
        <c:scaling>
          <c:orientation val="minMax"/>
          <c:max val="0.4"/>
          <c:min val="-0.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Pred(PFDcA)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48827648"/>
        <c:crosses val="autoZero"/>
        <c:crossBetween val="midCat"/>
      </c:valAx>
      <c:valAx>
        <c:axId val="548827648"/>
        <c:scaling>
          <c:orientation val="minMax"/>
          <c:max val="0.4"/>
          <c:min val="-0.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PFDcA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4882928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PFDcA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'PFDcAmotTOC p&lt;0.05'!$B$93:$B$187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'PFDcAmotTOC p&lt;0.05'!$H$93:$H$187</c:f>
              <c:numCache>
                <c:formatCode>0.000</c:formatCode>
                <c:ptCount val="95"/>
                <c:pt idx="0">
                  <c:v>-0.64838139723930166</c:v>
                </c:pt>
                <c:pt idx="1">
                  <c:v>-0.81118868902950914</c:v>
                </c:pt>
                <c:pt idx="2">
                  <c:v>-0.68636976532368343</c:v>
                </c:pt>
                <c:pt idx="3">
                  <c:v>0.54591099551190447</c:v>
                </c:pt>
                <c:pt idx="4">
                  <c:v>-0.59411229997589921</c:v>
                </c:pt>
                <c:pt idx="5">
                  <c:v>-0.78676759526097806</c:v>
                </c:pt>
                <c:pt idx="6">
                  <c:v>-0.59411229997589921</c:v>
                </c:pt>
                <c:pt idx="7">
                  <c:v>0.94010365511294758</c:v>
                </c:pt>
                <c:pt idx="8">
                  <c:v>1.8697960226442312</c:v>
                </c:pt>
                <c:pt idx="9">
                  <c:v>-0.8681712411560818</c:v>
                </c:pt>
                <c:pt idx="10">
                  <c:v>-0.88445197033510259</c:v>
                </c:pt>
                <c:pt idx="11">
                  <c:v>-0.39494471301921208</c:v>
                </c:pt>
                <c:pt idx="12">
                  <c:v>-0.71350431395538472</c:v>
                </c:pt>
                <c:pt idx="13">
                  <c:v>0.83434304577291729</c:v>
                </c:pt>
                <c:pt idx="14">
                  <c:v>0.28374297373948454</c:v>
                </c:pt>
                <c:pt idx="15">
                  <c:v>1.1404333496707404</c:v>
                </c:pt>
                <c:pt idx="16">
                  <c:v>-0.42397868005513245</c:v>
                </c:pt>
                <c:pt idx="17">
                  <c:v>1.9105727579822165</c:v>
                </c:pt>
                <c:pt idx="18">
                  <c:v>-0.42256768352628393</c:v>
                </c:pt>
                <c:pt idx="19">
                  <c:v>-0.44675813363144562</c:v>
                </c:pt>
                <c:pt idx="20">
                  <c:v>-0.37459380154543614</c:v>
                </c:pt>
                <c:pt idx="21">
                  <c:v>-0.29568941110417296</c:v>
                </c:pt>
                <c:pt idx="22">
                  <c:v>1.738308322344265</c:v>
                </c:pt>
                <c:pt idx="23">
                  <c:v>1.72924079798323</c:v>
                </c:pt>
                <c:pt idx="24">
                  <c:v>-0.37000806282667864</c:v>
                </c:pt>
                <c:pt idx="25">
                  <c:v>-0.41269070782434469</c:v>
                </c:pt>
                <c:pt idx="26">
                  <c:v>-0.42889003335747033</c:v>
                </c:pt>
                <c:pt idx="27">
                  <c:v>0.83211118598880451</c:v>
                </c:pt>
                <c:pt idx="28">
                  <c:v>-0.71350431395538472</c:v>
                </c:pt>
                <c:pt idx="29">
                  <c:v>-0.93058070300899465</c:v>
                </c:pt>
                <c:pt idx="30">
                  <c:v>-0.74877922717659628</c:v>
                </c:pt>
                <c:pt idx="31">
                  <c:v>-0.93872106759850515</c:v>
                </c:pt>
                <c:pt idx="32">
                  <c:v>-1.0879610850728618</c:v>
                </c:pt>
                <c:pt idx="33">
                  <c:v>0.86019928611956242</c:v>
                </c:pt>
                <c:pt idx="34">
                  <c:v>-0.75963304662927689</c:v>
                </c:pt>
                <c:pt idx="35">
                  <c:v>-1.153084001788945</c:v>
                </c:pt>
                <c:pt idx="36">
                  <c:v>-0.870884696019252</c:v>
                </c:pt>
                <c:pt idx="37">
                  <c:v>-1.2779029254947707</c:v>
                </c:pt>
                <c:pt idx="38">
                  <c:v>-1.0336919878094595</c:v>
                </c:pt>
                <c:pt idx="39">
                  <c:v>-0.78676759526097806</c:v>
                </c:pt>
                <c:pt idx="40">
                  <c:v>0.23207261030514451</c:v>
                </c:pt>
                <c:pt idx="41">
                  <c:v>-0.57511811593370832</c:v>
                </c:pt>
                <c:pt idx="42">
                  <c:v>0.13525184779349769</c:v>
                </c:pt>
                <c:pt idx="43">
                  <c:v>-0.85189051197706089</c:v>
                </c:pt>
                <c:pt idx="44">
                  <c:v>-0.94686143218801544</c:v>
                </c:pt>
                <c:pt idx="45">
                  <c:v>-0.51919381120377206</c:v>
                </c:pt>
                <c:pt idx="46">
                  <c:v>-0.37671029633870884</c:v>
                </c:pt>
                <c:pt idx="47">
                  <c:v>-0.48058134850086115</c:v>
                </c:pt>
                <c:pt idx="48">
                  <c:v>-0.39809232066048938</c:v>
                </c:pt>
                <c:pt idx="49">
                  <c:v>-0.58949942670850997</c:v>
                </c:pt>
                <c:pt idx="50">
                  <c:v>-0.42083107241385503</c:v>
                </c:pt>
                <c:pt idx="51">
                  <c:v>-0.38239498427705026</c:v>
                </c:pt>
                <c:pt idx="52">
                  <c:v>-0.46383933199510152</c:v>
                </c:pt>
                <c:pt idx="53">
                  <c:v>-0.4230018363043912</c:v>
                </c:pt>
                <c:pt idx="54">
                  <c:v>-0.44853544656682204</c:v>
                </c:pt>
                <c:pt idx="55">
                  <c:v>-0.46541313581574023</c:v>
                </c:pt>
                <c:pt idx="56">
                  <c:v>-0.42650219307788062</c:v>
                </c:pt>
                <c:pt idx="57">
                  <c:v>-0.30526982475764614</c:v>
                </c:pt>
                <c:pt idx="58">
                  <c:v>-0.78405414039780796</c:v>
                </c:pt>
                <c:pt idx="59">
                  <c:v>1.0453329992681721</c:v>
                </c:pt>
                <c:pt idx="60">
                  <c:v>-0.41366755157508595</c:v>
                </c:pt>
                <c:pt idx="61">
                  <c:v>1.3895910351469245</c:v>
                </c:pt>
                <c:pt idx="62">
                  <c:v>1.7236686491664024</c:v>
                </c:pt>
                <c:pt idx="63">
                  <c:v>1.4479861564791072</c:v>
                </c:pt>
                <c:pt idx="64">
                  <c:v>1.2853609608879013</c:v>
                </c:pt>
                <c:pt idx="65">
                  <c:v>0.43103601103683237</c:v>
                </c:pt>
                <c:pt idx="66">
                  <c:v>-0.44758573736471247</c:v>
                </c:pt>
                <c:pt idx="67">
                  <c:v>-0.45843955681739296</c:v>
                </c:pt>
                <c:pt idx="68">
                  <c:v>-0.50185483462811498</c:v>
                </c:pt>
                <c:pt idx="69">
                  <c:v>0.70478977322639935</c:v>
                </c:pt>
                <c:pt idx="70">
                  <c:v>-0.69722358477636392</c:v>
                </c:pt>
                <c:pt idx="71">
                  <c:v>-0.43564653596676395</c:v>
                </c:pt>
                <c:pt idx="72">
                  <c:v>0.47443525034798456</c:v>
                </c:pt>
                <c:pt idx="73">
                  <c:v>1.0952651126450406</c:v>
                </c:pt>
                <c:pt idx="74">
                  <c:v>0.46452620326288391</c:v>
                </c:pt>
                <c:pt idx="75">
                  <c:v>0.79484758863745997</c:v>
                </c:pt>
                <c:pt idx="76">
                  <c:v>0.38571755162740368</c:v>
                </c:pt>
                <c:pt idx="77">
                  <c:v>-0.4939858155249216</c:v>
                </c:pt>
                <c:pt idx="78">
                  <c:v>1.0476837632233624</c:v>
                </c:pt>
                <c:pt idx="79">
                  <c:v>-0.88445197033510259</c:v>
                </c:pt>
                <c:pt idx="80">
                  <c:v>0.63879293047686159</c:v>
                </c:pt>
                <c:pt idx="81">
                  <c:v>-0.60185364162416977</c:v>
                </c:pt>
                <c:pt idx="82">
                  <c:v>-0.65109485210247187</c:v>
                </c:pt>
                <c:pt idx="83">
                  <c:v>1.0418090304354259</c:v>
                </c:pt>
                <c:pt idx="84">
                  <c:v>-0.4576255203584419</c:v>
                </c:pt>
                <c:pt idx="85">
                  <c:v>0.67249976768420017</c:v>
                </c:pt>
                <c:pt idx="86">
                  <c:v>0.76299176697257731</c:v>
                </c:pt>
                <c:pt idx="87">
                  <c:v>-0.4171950428972071</c:v>
                </c:pt>
                <c:pt idx="88">
                  <c:v>-0.43510384499412991</c:v>
                </c:pt>
                <c:pt idx="89">
                  <c:v>2.9447030729321146</c:v>
                </c:pt>
                <c:pt idx="90">
                  <c:v>4.8571171009390861</c:v>
                </c:pt>
                <c:pt idx="91">
                  <c:v>0.42999561123391733</c:v>
                </c:pt>
                <c:pt idx="92">
                  <c:v>-2.2879869649971948E-2</c:v>
                </c:pt>
                <c:pt idx="93">
                  <c:v>-0.81661559875584944</c:v>
                </c:pt>
                <c:pt idx="94">
                  <c:v>0.36146744884617027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1-4341-B150-4F59396E2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48827320"/>
        <c:axId val="548833552"/>
      </c:barChart>
      <c:catAx>
        <c:axId val="548827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48833552"/>
        <c:crosses val="autoZero"/>
        <c:auto val="1"/>
        <c:lblAlgn val="ctr"/>
        <c:lblOffset val="100"/>
        <c:noMultiLvlLbl val="0"/>
      </c:catAx>
      <c:valAx>
        <c:axId val="548833552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488273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PFHpA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0.1414449194773684</c:v>
                </c:pt>
              </c:numLit>
            </c:plus>
            <c:minus>
              <c:numLit>
                <c:formatCode>General</c:formatCode>
                <c:ptCount val="1"/>
                <c:pt idx="0">
                  <c:v>0.1414449194773684</c:v>
                </c:pt>
              </c:numLit>
            </c:minus>
          </c:errBars>
          <c:cat>
            <c:strRef>
              <c:f>'PFHpAmotTOC p&gt;0.05'!$B$79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'PFHpAmotTOC p&gt;0.05'!$C$79</c:f>
              <c:numCache>
                <c:formatCode>0.000</c:formatCode>
                <c:ptCount val="1"/>
                <c:pt idx="0">
                  <c:v>-7.1777792234899773E-2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2-413C-914F-67814F549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095082488"/>
        <c:axId val="1095079608"/>
      </c:barChart>
      <c:catAx>
        <c:axId val="1095082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95079608"/>
        <c:crosses val="autoZero"/>
        <c:auto val="1"/>
        <c:lblAlgn val="ctr"/>
        <c:lblOffset val="100"/>
        <c:noMultiLvlLbl val="0"/>
      </c:catAx>
      <c:valAx>
        <c:axId val="1095079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9508248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PFHpA by TOC% (R²=0,005)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'PFHpAmotTOC p&gt;0.05'!$D$104:$D$198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'PFHpAmotTOC p&gt;0.05'!$E$104:$E$198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0.11495447557152533</c:v>
                </c:pt>
                <c:pt idx="7">
                  <c:v>0.15756795792160677</c:v>
                </c:pt>
                <c:pt idx="8">
                  <c:v>5.2420062720587496E-2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0.16255079281223203</c:v>
                </c:pt>
                <c:pt idx="14">
                  <c:v>0.11836350162454214</c:v>
                </c:pt>
                <c:pt idx="15">
                  <c:v>0.12891960103746258</c:v>
                </c:pt>
                <c:pt idx="16">
                  <c:v>7.9000000000000001E-2</c:v>
                </c:pt>
                <c:pt idx="17">
                  <c:v>0.28737324397584785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2.5000000000000001E-2</c:v>
                </c:pt>
                <c:pt idx="22">
                  <c:v>0.10572603056910448</c:v>
                </c:pt>
                <c:pt idx="23">
                  <c:v>0.1215506438663186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0.18938978653489902</c:v>
                </c:pt>
                <c:pt idx="34">
                  <c:v>0.16111368870591317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0.15114560864940652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0.10558579683007303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6.4000000000000001E-2</c:v>
                </c:pt>
                <c:pt idx="72">
                  <c:v>6.8465933153620637E-2</c:v>
                </c:pt>
                <c:pt idx="73">
                  <c:v>0.10799453414882072</c:v>
                </c:pt>
                <c:pt idx="74">
                  <c:v>5.8094697954994903E-2</c:v>
                </c:pt>
                <c:pt idx="75">
                  <c:v>0.10659808980942601</c:v>
                </c:pt>
                <c:pt idx="76">
                  <c:v>6.9935904180268377E-2</c:v>
                </c:pt>
                <c:pt idx="77">
                  <c:v>7.083669789292954E-2</c:v>
                </c:pt>
                <c:pt idx="78">
                  <c:v>0.11214393357478689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0.16520970133820556</c:v>
                </c:pt>
                <c:pt idx="84">
                  <c:v>0</c:v>
                </c:pt>
                <c:pt idx="85">
                  <c:v>6.3248790677702491E-2</c:v>
                </c:pt>
                <c:pt idx="86">
                  <c:v>0.16186975130084286</c:v>
                </c:pt>
                <c:pt idx="87">
                  <c:v>9.0744329733394899E-2</c:v>
                </c:pt>
                <c:pt idx="88">
                  <c:v>7.1335336297871588E-2</c:v>
                </c:pt>
                <c:pt idx="89">
                  <c:v>6.14325405267412E-2</c:v>
                </c:pt>
                <c:pt idx="90">
                  <c:v>0.1626350077219624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0.16685558539821013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B-4353-BD81-6046918ECA09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0B-4353-BD81-6046918ECA09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4.4858890322767596E-2</c:v>
              </c:pt>
              <c:pt idx="1">
                <c:v>1.6663376559660471E-2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B40B-4353-BD81-6046918ECA09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'PFHpAmotTOC p&gt;0.05'!xdata1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'PFHpAmotTOC p&gt;0.05'!ydata2</c:f>
              <c:numCache>
                <c:formatCode>General</c:formatCode>
                <c:ptCount val="70"/>
                <c:pt idx="0">
                  <c:v>2.0267874448311733E-2</c:v>
                </c:pt>
                <c:pt idx="1">
                  <c:v>2.08533941432818E-2</c:v>
                </c:pt>
                <c:pt idx="2">
                  <c:v>2.1422158791654808E-2</c:v>
                </c:pt>
                <c:pt idx="3">
                  <c:v>2.1971900203592479E-2</c:v>
                </c:pt>
                <c:pt idx="4">
                  <c:v>2.2499979097530671E-2</c:v>
                </c:pt>
                <c:pt idx="5">
                  <c:v>2.3003322693916493E-2</c:v>
                </c:pt>
                <c:pt idx="6">
                  <c:v>2.3478355466087564E-2</c:v>
                </c:pt>
                <c:pt idx="7">
                  <c:v>2.3920925284153034E-2</c:v>
                </c:pt>
                <c:pt idx="8">
                  <c:v>2.4326229621365988E-2</c:v>
                </c:pt>
                <c:pt idx="9">
                  <c:v>2.4688750184177002E-2</c:v>
                </c:pt>
                <c:pt idx="10">
                  <c:v>2.5002209507202652E-2</c:v>
                </c:pt>
                <c:pt idx="11">
                  <c:v>2.5259569590476476E-2</c:v>
                </c:pt>
                <c:pt idx="12">
                  <c:v>2.5453099577779918E-2</c:v>
                </c:pt>
                <c:pt idx="13">
                  <c:v>2.5574544332782917E-2</c:v>
                </c:pt>
                <c:pt idx="14">
                  <c:v>2.5615424165247494E-2</c:v>
                </c:pt>
                <c:pt idx="15">
                  <c:v>2.5567482059510517E-2</c:v>
                </c:pt>
                <c:pt idx="16">
                  <c:v>2.5423263960589949E-2</c:v>
                </c:pt>
                <c:pt idx="17">
                  <c:v>2.5176771804793271E-2</c:v>
                </c:pt>
                <c:pt idx="18">
                  <c:v>2.482408149840002E-2</c:v>
                </c:pt>
                <c:pt idx="19">
                  <c:v>2.4363793065226132E-2</c:v>
                </c:pt>
                <c:pt idx="20">
                  <c:v>2.3797200159563214E-2</c:v>
                </c:pt>
                <c:pt idx="21">
                  <c:v>2.3128133261570739E-2</c:v>
                </c:pt>
                <c:pt idx="22">
                  <c:v>2.2362518872132673E-2</c:v>
                </c:pt>
                <c:pt idx="23">
                  <c:v>2.1507765650941403E-2</c:v>
                </c:pt>
                <c:pt idx="24">
                  <c:v>2.0572110444871321E-2</c:v>
                </c:pt>
                <c:pt idx="25">
                  <c:v>1.9564033608926217E-2</c:v>
                </c:pt>
                <c:pt idx="26">
                  <c:v>1.849180592956251E-2</c:v>
                </c:pt>
                <c:pt idx="27">
                  <c:v>1.7363183182525992E-2</c:v>
                </c:pt>
                <c:pt idx="28">
                  <c:v>1.6185232860803391E-2</c:v>
                </c:pt>
                <c:pt idx="29">
                  <c:v>1.4964263099473244E-2</c:v>
                </c:pt>
                <c:pt idx="30">
                  <c:v>1.3705821845135618E-2</c:v>
                </c:pt>
                <c:pt idx="31">
                  <c:v>1.2414739015275195E-2</c:v>
                </c:pt>
                <c:pt idx="32">
                  <c:v>1.1095191290949769E-2</c:v>
                </c:pt>
                <c:pt idx="33">
                  <c:v>9.7507757639039745E-3</c:v>
                </c:pt>
                <c:pt idx="34">
                  <c:v>8.3845838995962388E-3</c:v>
                </c:pt>
                <c:pt idx="35">
                  <c:v>6.9992710255631259E-3</c:v>
                </c:pt>
                <c:pt idx="36">
                  <c:v>5.5971190322406453E-3</c:v>
                </c:pt>
                <c:pt idx="37">
                  <c:v>4.1800915031985526E-3</c:v>
                </c:pt>
                <c:pt idx="38">
                  <c:v>2.7498813703486467E-3</c:v>
                </c:pt>
                <c:pt idx="39">
                  <c:v>1.3079516473786627E-3</c:v>
                </c:pt>
                <c:pt idx="40">
                  <c:v>-1.4443000566815092E-4</c:v>
                </c:pt>
                <c:pt idx="41">
                  <c:v>-1.6061620837934942E-3</c:v>
                </c:pt>
                <c:pt idx="42">
                  <c:v>-3.076284632592529E-3</c:v>
                </c:pt>
                <c:pt idx="43">
                  <c:v>-4.5539585363215326E-3</c:v>
                </c:pt>
                <c:pt idx="44">
                  <c:v>-6.0384480818105081E-3</c:v>
                </c:pt>
                <c:pt idx="45">
                  <c:v>-7.5291062677480328E-3</c:v>
                </c:pt>
                <c:pt idx="46">
                  <c:v>-9.0253624094095292E-3</c:v>
                </c:pt>
                <c:pt idx="47">
                  <c:v>-1.0526711660748391E-2</c:v>
                </c:pt>
                <c:pt idx="48">
                  <c:v>-1.2032706138056865E-2</c:v>
                </c:pt>
                <c:pt idx="49">
                  <c:v>-1.3542947382413861E-2</c:v>
                </c:pt>
                <c:pt idx="50">
                  <c:v>-1.5057079942703437E-2</c:v>
                </c:pt>
                <c:pt idx="51">
                  <c:v>-1.6574785898154358E-2</c:v>
                </c:pt>
                <c:pt idx="52">
                  <c:v>-1.8095780170182166E-2</c:v>
                </c:pt>
                <c:pt idx="53">
                  <c:v>-1.9619806498808748E-2</c:v>
                </c:pt>
                <c:pt idx="54">
                  <c:v>-2.1146633979975495E-2</c:v>
                </c:pt>
                <c:pt idx="55">
                  <c:v>-2.267605407742071E-2</c:v>
                </c:pt>
                <c:pt idx="56">
                  <c:v>-2.4207878037106518E-2</c:v>
                </c:pt>
                <c:pt idx="57">
                  <c:v>-2.5741934643996361E-2</c:v>
                </c:pt>
                <c:pt idx="58">
                  <c:v>-2.7278068270748527E-2</c:v>
                </c:pt>
                <c:pt idx="59">
                  <c:v>-2.8816137175971961E-2</c:v>
                </c:pt>
                <c:pt idx="60">
                  <c:v>-3.0356012016391293E-2</c:v>
                </c:pt>
                <c:pt idx="61">
                  <c:v>-3.1897574542833429E-2</c:v>
                </c:pt>
                <c:pt idx="62">
                  <c:v>-3.344071645458209E-2</c:v>
                </c:pt>
                <c:pt idx="63">
                  <c:v>-3.4985338390512856E-2</c:v>
                </c:pt>
                <c:pt idx="64">
                  <c:v>-3.6531349038654022E-2</c:v>
                </c:pt>
                <c:pt idx="65">
                  <c:v>-3.8078664348529329E-2</c:v>
                </c:pt>
                <c:pt idx="66">
                  <c:v>-3.9627206832915415E-2</c:v>
                </c:pt>
                <c:pt idx="67">
                  <c:v>-4.1176904947565054E-2</c:v>
                </c:pt>
                <c:pt idx="68">
                  <c:v>-4.2727692539066615E-2</c:v>
                </c:pt>
                <c:pt idx="69">
                  <c:v>-4.4279508352380606E-2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0B-4353-BD81-6046918ECA09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'PFHpAmotTOC p&gt;0.05'!xdata3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'PFHpAmotTOC p&gt;0.05'!ydata4</c:f>
              <c:numCache>
                <c:formatCode>General</c:formatCode>
                <c:ptCount val="70"/>
                <c:pt idx="0">
                  <c:v>6.9449906197223465E-2</c:v>
                </c:pt>
                <c:pt idx="1">
                  <c:v>6.8047125233562794E-2</c:v>
                </c:pt>
                <c:pt idx="2">
                  <c:v>6.6661099316499189E-2</c:v>
                </c:pt>
                <c:pt idx="3">
                  <c:v>6.5294096635870921E-2</c:v>
                </c:pt>
                <c:pt idx="4">
                  <c:v>6.3948756473242135E-2</c:v>
                </c:pt>
                <c:pt idx="5">
                  <c:v>6.2628151608165705E-2</c:v>
                </c:pt>
                <c:pt idx="6">
                  <c:v>6.1335857567304045E-2</c:v>
                </c:pt>
                <c:pt idx="7">
                  <c:v>6.0076026480547981E-2</c:v>
                </c:pt>
                <c:pt idx="8">
                  <c:v>5.8853460874644423E-2</c:v>
                </c:pt>
                <c:pt idx="9">
                  <c:v>5.7673679043142814E-2</c:v>
                </c:pt>
                <c:pt idx="10">
                  <c:v>5.6542958451426567E-2</c:v>
                </c:pt>
                <c:pt idx="11">
                  <c:v>5.5468337099462146E-2</c:v>
                </c:pt>
                <c:pt idx="12">
                  <c:v>5.4457545843468111E-2</c:v>
                </c:pt>
                <c:pt idx="13">
                  <c:v>5.3518839819774511E-2</c:v>
                </c:pt>
                <c:pt idx="14">
                  <c:v>5.2660698718619336E-2</c:v>
                </c:pt>
                <c:pt idx="15">
                  <c:v>5.1891379555665716E-2</c:v>
                </c:pt>
                <c:pt idx="16">
                  <c:v>5.1218336385895687E-2</c:v>
                </c:pt>
                <c:pt idx="17">
                  <c:v>5.0647567273001765E-2</c:v>
                </c:pt>
                <c:pt idx="18">
                  <c:v>5.0182996310704421E-2</c:v>
                </c:pt>
                <c:pt idx="19">
                  <c:v>4.9826023475187713E-2</c:v>
                </c:pt>
                <c:pt idx="20">
                  <c:v>4.9575355112160033E-2</c:v>
                </c:pt>
                <c:pt idx="21">
                  <c:v>4.942716074146191E-2</c:v>
                </c:pt>
                <c:pt idx="22">
                  <c:v>4.9375513862209383E-2</c:v>
                </c:pt>
                <c:pt idx="23">
                  <c:v>4.9413005814710052E-2</c:v>
                </c:pt>
                <c:pt idx="24">
                  <c:v>4.9531399752089547E-2</c:v>
                </c:pt>
                <c:pt idx="25">
                  <c:v>4.9722215319344044E-2</c:v>
                </c:pt>
                <c:pt idx="26">
                  <c:v>4.9977181730017167E-2</c:v>
                </c:pt>
                <c:pt idx="27">
                  <c:v>5.0288543208363075E-2</c:v>
                </c:pt>
                <c:pt idx="28">
                  <c:v>5.0649232261395088E-2</c:v>
                </c:pt>
                <c:pt idx="29">
                  <c:v>5.1052940754034631E-2</c:v>
                </c:pt>
                <c:pt idx="30">
                  <c:v>5.1494120739681667E-2</c:v>
                </c:pt>
                <c:pt idx="31">
                  <c:v>5.1967942300851486E-2</c:v>
                </c:pt>
                <c:pt idx="32">
                  <c:v>5.2470228756486326E-2</c:v>
                </c:pt>
                <c:pt idx="33">
                  <c:v>5.2997383014841526E-2</c:v>
                </c:pt>
                <c:pt idx="34">
                  <c:v>5.3546313610458661E-2</c:v>
                </c:pt>
                <c:pt idx="35">
                  <c:v>5.411436521580118E-2</c:v>
                </c:pt>
                <c:pt idx="36">
                  <c:v>5.469925594043306E-2</c:v>
                </c:pt>
                <c:pt idx="37">
                  <c:v>5.5299022200784545E-2</c:v>
                </c:pt>
                <c:pt idx="38">
                  <c:v>5.5911971064943861E-2</c:v>
                </c:pt>
                <c:pt idx="39">
                  <c:v>5.6536639519223247E-2</c:v>
                </c:pt>
                <c:pt idx="40">
                  <c:v>5.7171759903579464E-2</c:v>
                </c:pt>
                <c:pt idx="41">
                  <c:v>5.7816230713014213E-2</c:v>
                </c:pt>
                <c:pt idx="42">
                  <c:v>5.8469091993122654E-2</c:v>
                </c:pt>
                <c:pt idx="43">
                  <c:v>5.9129504628161057E-2</c:v>
                </c:pt>
                <c:pt idx="44">
                  <c:v>5.9796732904959432E-2</c:v>
                </c:pt>
                <c:pt idx="45">
                  <c:v>6.0470129822206363E-2</c:v>
                </c:pt>
                <c:pt idx="46">
                  <c:v>6.1149124695177262E-2</c:v>
                </c:pt>
                <c:pt idx="47">
                  <c:v>6.1833212677825516E-2</c:v>
                </c:pt>
                <c:pt idx="48">
                  <c:v>6.25219458864434E-2</c:v>
                </c:pt>
                <c:pt idx="49">
                  <c:v>6.3214925862109791E-2</c:v>
                </c:pt>
                <c:pt idx="50">
                  <c:v>6.3911797153708788E-2</c:v>
                </c:pt>
                <c:pt idx="51">
                  <c:v>6.4612241840469098E-2</c:v>
                </c:pt>
                <c:pt idx="52">
                  <c:v>6.5315974843806315E-2</c:v>
                </c:pt>
                <c:pt idx="53">
                  <c:v>6.60227399037423E-2</c:v>
                </c:pt>
                <c:pt idx="54">
                  <c:v>6.6732306116218443E-2</c:v>
                </c:pt>
                <c:pt idx="55">
                  <c:v>6.7444464944973068E-2</c:v>
                </c:pt>
                <c:pt idx="56">
                  <c:v>6.8159027635968275E-2</c:v>
                </c:pt>
                <c:pt idx="57">
                  <c:v>6.8875822974167514E-2</c:v>
                </c:pt>
                <c:pt idx="58">
                  <c:v>6.959469533222909E-2</c:v>
                </c:pt>
                <c:pt idx="59">
                  <c:v>7.031550296876192E-2</c:v>
                </c:pt>
                <c:pt idx="60">
                  <c:v>7.1038116540490664E-2</c:v>
                </c:pt>
                <c:pt idx="61">
                  <c:v>7.1762417798242203E-2</c:v>
                </c:pt>
                <c:pt idx="62">
                  <c:v>7.2488298441300267E-2</c:v>
                </c:pt>
                <c:pt idx="63">
                  <c:v>7.3215659108540443E-2</c:v>
                </c:pt>
                <c:pt idx="64">
                  <c:v>7.3944408487990998E-2</c:v>
                </c:pt>
                <c:pt idx="65">
                  <c:v>7.4674462529175714E-2</c:v>
                </c:pt>
                <c:pt idx="66">
                  <c:v>7.5405743744871204E-2</c:v>
                </c:pt>
                <c:pt idx="67">
                  <c:v>7.6138180590830246E-2</c:v>
                </c:pt>
                <c:pt idx="68">
                  <c:v>7.6871706913641202E-2</c:v>
                </c:pt>
                <c:pt idx="69">
                  <c:v>7.7606261458264617E-2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0B-4353-BD81-6046918ECA09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'PFHpAmotTOC p&gt;0.05'!xdata5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'PFHpAmotTOC p&gt;0.05'!ydata6</c:f>
              <c:numCache>
                <c:formatCode>General</c:formatCode>
                <c:ptCount val="100"/>
                <c:pt idx="0">
                  <c:v>-8.1147804805601603E-2</c:v>
                </c:pt>
                <c:pt idx="1">
                  <c:v>-8.1298902144184643E-2</c:v>
                </c:pt>
                <c:pt idx="2">
                  <c:v>-8.1455139025871981E-2</c:v>
                </c:pt>
                <c:pt idx="3">
                  <c:v>-8.1616531230794889E-2</c:v>
                </c:pt>
                <c:pt idx="4">
                  <c:v>-8.1783093967146281E-2</c:v>
                </c:pt>
                <c:pt idx="5">
                  <c:v>-8.1954841862104374E-2</c:v>
                </c:pt>
                <c:pt idx="6">
                  <c:v>-8.2131788953046042E-2</c:v>
                </c:pt>
                <c:pt idx="7">
                  <c:v>-8.2313948679061277E-2</c:v>
                </c:pt>
                <c:pt idx="8">
                  <c:v>-8.2501333872780774E-2</c:v>
                </c:pt>
                <c:pt idx="9">
                  <c:v>-8.2693956752527442E-2</c:v>
                </c:pt>
                <c:pt idx="10">
                  <c:v>-8.2891828914803733E-2</c:v>
                </c:pt>
                <c:pt idx="11">
                  <c:v>-8.3094961327124156E-2</c:v>
                </c:pt>
                <c:pt idx="12">
                  <c:v>-8.3303364321203999E-2</c:v>
                </c:pt>
                <c:pt idx="13">
                  <c:v>-8.351704758651371E-2</c:v>
                </c:pt>
                <c:pt idx="14">
                  <c:v>-8.3736020164208003E-2</c:v>
                </c:pt>
                <c:pt idx="15">
                  <c:v>-8.3960290441438823E-2</c:v>
                </c:pt>
                <c:pt idx="16">
                  <c:v>-8.4189866146060041E-2</c:v>
                </c:pt>
                <c:pt idx="17">
                  <c:v>-8.442475434173187E-2</c:v>
                </c:pt>
                <c:pt idx="18">
                  <c:v>-8.4664961423432078E-2</c:v>
                </c:pt>
                <c:pt idx="19">
                  <c:v>-8.4910493113380697E-2</c:v>
                </c:pt>
                <c:pt idx="20">
                  <c:v>-8.516135445738407E-2</c:v>
                </c:pt>
                <c:pt idx="21">
                  <c:v>-8.5417549821603905E-2</c:v>
                </c:pt>
                <c:pt idx="22">
                  <c:v>-8.5679082889755925E-2</c:v>
                </c:pt>
                <c:pt idx="23">
                  <c:v>-8.5945956660742534E-2</c:v>
                </c:pt>
                <c:pt idx="24">
                  <c:v>-8.6218173446722723E-2</c:v>
                </c:pt>
                <c:pt idx="25">
                  <c:v>-8.6495734871622543E-2</c:v>
                </c:pt>
                <c:pt idx="26">
                  <c:v>-8.6778641870087825E-2</c:v>
                </c:pt>
                <c:pt idx="27">
                  <c:v>-8.7066894686881224E-2</c:v>
                </c:pt>
                <c:pt idx="28">
                  <c:v>-8.7360492876724441E-2</c:v>
                </c:pt>
                <c:pt idx="29">
                  <c:v>-8.7659435304585323E-2</c:v>
                </c:pt>
                <c:pt idx="30">
                  <c:v>-8.7963720146410213E-2</c:v>
                </c:pt>
                <c:pt idx="31">
                  <c:v>-8.8273344890299699E-2</c:v>
                </c:pt>
                <c:pt idx="32">
                  <c:v>-8.8588306338126727E-2</c:v>
                </c:pt>
                <c:pt idx="33">
                  <c:v>-8.8908600607593785E-2</c:v>
                </c:pt>
                <c:pt idx="34">
                  <c:v>-8.9234223134726925E-2</c:v>
                </c:pt>
                <c:pt idx="35">
                  <c:v>-8.956516867680249E-2</c:v>
                </c:pt>
                <c:pt idx="36">
                  <c:v>-8.9901431315701871E-2</c:v>
                </c:pt>
                <c:pt idx="37">
                  <c:v>-9.0243004461690063E-2</c:v>
                </c:pt>
                <c:pt idx="38">
                  <c:v>-9.0589880857611715E-2</c:v>
                </c:pt>
                <c:pt idx="39">
                  <c:v>-9.0942052583498856E-2</c:v>
                </c:pt>
                <c:pt idx="40">
                  <c:v>-9.1299511061583391E-2</c:v>
                </c:pt>
                <c:pt idx="41">
                  <c:v>-9.1662247061707072E-2</c:v>
                </c:pt>
                <c:pt idx="42">
                  <c:v>-9.2030250707120911E-2</c:v>
                </c:pt>
                <c:pt idx="43">
                  <c:v>-9.2403511480665959E-2</c:v>
                </c:pt>
                <c:pt idx="44">
                  <c:v>-9.2782018231326147E-2</c:v>
                </c:pt>
                <c:pt idx="45">
                  <c:v>-9.3165759181144114E-2</c:v>
                </c:pt>
                <c:pt idx="46">
                  <c:v>-9.3554721932489926E-2</c:v>
                </c:pt>
                <c:pt idx="47">
                  <c:v>-9.3948893475672646E-2</c:v>
                </c:pt>
                <c:pt idx="48">
                  <c:v>-9.434826019688404E-2</c:v>
                </c:pt>
                <c:pt idx="49">
                  <c:v>-9.4752807886463064E-2</c:v>
                </c:pt>
                <c:pt idx="50">
                  <c:v>-9.5162521747470113E-2</c:v>
                </c:pt>
                <c:pt idx="51">
                  <c:v>-9.5577386404559428E-2</c:v>
                </c:pt>
                <c:pt idx="52">
                  <c:v>-9.5997385913136696E-2</c:v>
                </c:pt>
                <c:pt idx="53">
                  <c:v>-9.6422503768791065E-2</c:v>
                </c:pt>
                <c:pt idx="54">
                  <c:v>-9.6852722916987488E-2</c:v>
                </c:pt>
                <c:pt idx="55">
                  <c:v>-9.7288025763007838E-2</c:v>
                </c:pt>
                <c:pt idx="56">
                  <c:v>-9.7728394182127254E-2</c:v>
                </c:pt>
                <c:pt idx="57">
                  <c:v>-9.8173809530012868E-2</c:v>
                </c:pt>
                <c:pt idx="58">
                  <c:v>-9.862425265333169E-2</c:v>
                </c:pt>
                <c:pt idx="59">
                  <c:v>-9.9079703900554095E-2</c:v>
                </c:pt>
                <c:pt idx="60">
                  <c:v>-9.9540143132940337E-2</c:v>
                </c:pt>
                <c:pt idx="61">
                  <c:v>-0.10000554973569553</c:v>
                </c:pt>
                <c:pt idx="62">
                  <c:v>-0.1004759026292809</c:v>
                </c:pt>
                <c:pt idx="63">
                  <c:v>-0.10095118028086675</c:v>
                </c:pt>
                <c:pt idx="64">
                  <c:v>-0.10143136071591496</c:v>
                </c:pt>
                <c:pt idx="65">
                  <c:v>-0.10191642152987661</c:v>
                </c:pt>
                <c:pt idx="66">
                  <c:v>-0.10240633989999229</c:v>
                </c:pt>
                <c:pt idx="67">
                  <c:v>-0.10290109259718182</c:v>
                </c:pt>
                <c:pt idx="68">
                  <c:v>-0.10340065599801013</c:v>
                </c:pt>
                <c:pt idx="69">
                  <c:v>-0.10390500609671692</c:v>
                </c:pt>
                <c:pt idx="70">
                  <c:v>-0.10441411851729723</c:v>
                </c:pt>
                <c:pt idx="71">
                  <c:v>-0.10492796852562045</c:v>
                </c:pt>
                <c:pt idx="72">
                  <c:v>-0.10544653104157586</c:v>
                </c:pt>
                <c:pt idx="73">
                  <c:v>-0.10596978065123219</c:v>
                </c:pt>
                <c:pt idx="74">
                  <c:v>-0.10649769161900031</c:v>
                </c:pt>
                <c:pt idx="75">
                  <c:v>-0.10703023789978647</c:v>
                </c:pt>
                <c:pt idx="76">
                  <c:v>-0.10756739315112603</c:v>
                </c:pt>
                <c:pt idx="77">
                  <c:v>-0.108109130745286</c:v>
                </c:pt>
                <c:pt idx="78">
                  <c:v>-0.10865542378132617</c:v>
                </c:pt>
                <c:pt idx="79">
                  <c:v>-0.10920624509710855</c:v>
                </c:pt>
                <c:pt idx="80">
                  <c:v>-0.10976156728124481</c:v>
                </c:pt>
                <c:pt idx="81">
                  <c:v>-0.11032136268497293</c:v>
                </c:pt>
                <c:pt idx="82">
                  <c:v>-0.11088560343395276</c:v>
                </c:pt>
                <c:pt idx="83">
                  <c:v>-0.11145426143997232</c:v>
                </c:pt>
                <c:pt idx="84">
                  <c:v>-0.11202730841255615</c:v>
                </c:pt>
                <c:pt idx="85">
                  <c:v>-0.11260471587046716</c:v>
                </c:pt>
                <c:pt idx="86">
                  <c:v>-0.11318645515309465</c:v>
                </c:pt>
                <c:pt idx="87">
                  <c:v>-0.11377249743172044</c:v>
                </c:pt>
                <c:pt idx="88">
                  <c:v>-0.11436281372065675</c:v>
                </c:pt>
                <c:pt idx="89">
                  <c:v>-0.11495737488824823</c:v>
                </c:pt>
                <c:pt idx="90">
                  <c:v>-0.11555615166773246</c:v>
                </c:pt>
                <c:pt idx="91">
                  <c:v>-0.11615911466795265</c:v>
                </c:pt>
                <c:pt idx="92">
                  <c:v>-0.11676623438391681</c:v>
                </c:pt>
                <c:pt idx="93">
                  <c:v>-0.11737748120719836</c:v>
                </c:pt>
                <c:pt idx="94">
                  <c:v>-0.11799282543617265</c:v>
                </c:pt>
                <c:pt idx="95">
                  <c:v>-0.11861223728608601</c:v>
                </c:pt>
                <c:pt idx="96">
                  <c:v>-0.1192356868989517</c:v>
                </c:pt>
                <c:pt idx="97">
                  <c:v>-0.11986314435326992</c:v>
                </c:pt>
                <c:pt idx="98">
                  <c:v>-0.12049457967356793</c:v>
                </c:pt>
                <c:pt idx="99">
                  <c:v>-0.12112996283975708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0B-4353-BD81-6046918ECA09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'PFHpAmotTOC p&gt;0.05'!xdata7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'PFHpAmotTOC p&gt;0.05'!ydata8</c:f>
              <c:numCache>
                <c:formatCode>General</c:formatCode>
                <c:ptCount val="100"/>
                <c:pt idx="0">
                  <c:v>0.17086558545113681</c:v>
                </c:pt>
                <c:pt idx="1">
                  <c:v>0.17044707645077259</c:v>
                </c:pt>
                <c:pt idx="2">
                  <c:v>0.17003370699351272</c:v>
                </c:pt>
                <c:pt idx="3">
                  <c:v>0.16962549285948841</c:v>
                </c:pt>
                <c:pt idx="4">
                  <c:v>0.16922244925689256</c:v>
                </c:pt>
                <c:pt idx="5">
                  <c:v>0.16882459081290341</c:v>
                </c:pt>
                <c:pt idx="6">
                  <c:v>0.16843193156489786</c:v>
                </c:pt>
                <c:pt idx="7">
                  <c:v>0.16804448495196589</c:v>
                </c:pt>
                <c:pt idx="8">
                  <c:v>0.16766226380673813</c:v>
                </c:pt>
                <c:pt idx="9">
                  <c:v>0.16728528034753759</c:v>
                </c:pt>
                <c:pt idx="10">
                  <c:v>0.16691354617086665</c:v>
                </c:pt>
                <c:pt idx="11">
                  <c:v>0.16654707224423984</c:v>
                </c:pt>
                <c:pt idx="12">
                  <c:v>0.16618586889937245</c:v>
                </c:pt>
                <c:pt idx="13">
                  <c:v>0.16582994582573493</c:v>
                </c:pt>
                <c:pt idx="14">
                  <c:v>0.16547931206448199</c:v>
                </c:pt>
                <c:pt idx="15">
                  <c:v>0.16513397600276561</c:v>
                </c:pt>
                <c:pt idx="16">
                  <c:v>0.16479394536843961</c:v>
                </c:pt>
                <c:pt idx="17">
                  <c:v>0.16445922722516421</c:v>
                </c:pt>
                <c:pt idx="18">
                  <c:v>0.16412982796791717</c:v>
                </c:pt>
                <c:pt idx="19">
                  <c:v>0.16380575331891858</c:v>
                </c:pt>
                <c:pt idx="20">
                  <c:v>0.16348700832397473</c:v>
                </c:pt>
                <c:pt idx="21">
                  <c:v>0.1631735973492473</c:v>
                </c:pt>
                <c:pt idx="22">
                  <c:v>0.16286552407845212</c:v>
                </c:pt>
                <c:pt idx="23">
                  <c:v>0.16256279151049149</c:v>
                </c:pt>
                <c:pt idx="24">
                  <c:v>0.16226540195752445</c:v>
                </c:pt>
                <c:pt idx="25">
                  <c:v>0.16197335704347707</c:v>
                </c:pt>
                <c:pt idx="26">
                  <c:v>0.16168665770299509</c:v>
                </c:pt>
                <c:pt idx="27">
                  <c:v>0.16140530418084129</c:v>
                </c:pt>
                <c:pt idx="28">
                  <c:v>0.16112929603173726</c:v>
                </c:pt>
                <c:pt idx="29">
                  <c:v>0.16085863212065094</c:v>
                </c:pt>
                <c:pt idx="30">
                  <c:v>0.16059331062352858</c:v>
                </c:pt>
                <c:pt idx="31">
                  <c:v>0.16033332902847086</c:v>
                </c:pt>
                <c:pt idx="32">
                  <c:v>0.16007868413735066</c:v>
                </c:pt>
                <c:pt idx="33">
                  <c:v>0.15982937206787046</c:v>
                </c:pt>
                <c:pt idx="34">
                  <c:v>0.15958538825605639</c:v>
                </c:pt>
                <c:pt idx="35">
                  <c:v>0.15934672745918471</c:v>
                </c:pt>
                <c:pt idx="36">
                  <c:v>0.15911338375913686</c:v>
                </c:pt>
                <c:pt idx="37">
                  <c:v>0.15888535056617784</c:v>
                </c:pt>
                <c:pt idx="38">
                  <c:v>0.15866262062315226</c:v>
                </c:pt>
                <c:pt idx="39">
                  <c:v>0.15844518601009216</c:v>
                </c:pt>
                <c:pt idx="40">
                  <c:v>0.15823303814922951</c:v>
                </c:pt>
                <c:pt idx="41">
                  <c:v>0.15802616781040596</c:v>
                </c:pt>
                <c:pt idx="42">
                  <c:v>0.15782456511687254</c:v>
                </c:pt>
                <c:pt idx="43">
                  <c:v>0.15762821955147038</c:v>
                </c:pt>
                <c:pt idx="44">
                  <c:v>0.15743711996318333</c:v>
                </c:pt>
                <c:pt idx="45">
                  <c:v>0.15725125457405409</c:v>
                </c:pt>
                <c:pt idx="46">
                  <c:v>0.15707061098645264</c:v>
                </c:pt>
                <c:pt idx="47">
                  <c:v>0.15689517619068816</c:v>
                </c:pt>
                <c:pt idx="48">
                  <c:v>0.15672493657295233</c:v>
                </c:pt>
                <c:pt idx="49">
                  <c:v>0.15655987792358411</c:v>
                </c:pt>
                <c:pt idx="50">
                  <c:v>0.15639998544564396</c:v>
                </c:pt>
                <c:pt idx="51">
                  <c:v>0.15624524376378601</c:v>
                </c:pt>
                <c:pt idx="52">
                  <c:v>0.15609563693341608</c:v>
                </c:pt>
                <c:pt idx="53">
                  <c:v>0.1559511484501232</c:v>
                </c:pt>
                <c:pt idx="54">
                  <c:v>0.15581176125937241</c:v>
                </c:pt>
                <c:pt idx="55">
                  <c:v>0.15567745776644554</c:v>
                </c:pt>
                <c:pt idx="56">
                  <c:v>0.15554821984661771</c:v>
                </c:pt>
                <c:pt idx="57">
                  <c:v>0.15542402885555612</c:v>
                </c:pt>
                <c:pt idx="58">
                  <c:v>0.15530486563992768</c:v>
                </c:pt>
                <c:pt idx="59">
                  <c:v>0.15519071054820288</c:v>
                </c:pt>
                <c:pt idx="60">
                  <c:v>0.15508154344164188</c:v>
                </c:pt>
                <c:pt idx="61">
                  <c:v>0.15497734370544985</c:v>
                </c:pt>
                <c:pt idx="62">
                  <c:v>0.154878090260088</c:v>
                </c:pt>
                <c:pt idx="63">
                  <c:v>0.15478376157272661</c:v>
                </c:pt>
                <c:pt idx="64">
                  <c:v>0.15469433566882762</c:v>
                </c:pt>
                <c:pt idx="65">
                  <c:v>0.15460979014384202</c:v>
                </c:pt>
                <c:pt idx="66">
                  <c:v>0.15453010217501048</c:v>
                </c:pt>
                <c:pt idx="67">
                  <c:v>0.15445524853325276</c:v>
                </c:pt>
                <c:pt idx="68">
                  <c:v>0.15438520559513386</c:v>
                </c:pt>
                <c:pt idx="69">
                  <c:v>0.1543199493548934</c:v>
                </c:pt>
                <c:pt idx="70">
                  <c:v>0.1542594554365265</c:v>
                </c:pt>
                <c:pt idx="71">
                  <c:v>0.15420369910590251</c:v>
                </c:pt>
                <c:pt idx="72">
                  <c:v>0.15415265528291067</c:v>
                </c:pt>
                <c:pt idx="73">
                  <c:v>0.15410629855361979</c:v>
                </c:pt>
                <c:pt idx="74">
                  <c:v>0.15406460318244067</c:v>
                </c:pt>
                <c:pt idx="75">
                  <c:v>0.1540275431242796</c:v>
                </c:pt>
                <c:pt idx="76">
                  <c:v>0.15399509203667194</c:v>
                </c:pt>
                <c:pt idx="77">
                  <c:v>0.15396722329188467</c:v>
                </c:pt>
                <c:pt idx="78">
                  <c:v>0.15394390998897764</c:v>
                </c:pt>
                <c:pt idx="79">
                  <c:v>0.15392512496581276</c:v>
                </c:pt>
                <c:pt idx="80">
                  <c:v>0.15391084081100181</c:v>
                </c:pt>
                <c:pt idx="81">
                  <c:v>0.15390102987578269</c:v>
                </c:pt>
                <c:pt idx="82">
                  <c:v>0.1538956642858153</c:v>
                </c:pt>
                <c:pt idx="83">
                  <c:v>0.15389471595288765</c:v>
                </c:pt>
                <c:pt idx="84">
                  <c:v>0.15389815658652423</c:v>
                </c:pt>
                <c:pt idx="85">
                  <c:v>0.15390595770548804</c:v>
                </c:pt>
                <c:pt idx="86">
                  <c:v>0.15391809064916828</c:v>
                </c:pt>
                <c:pt idx="87">
                  <c:v>0.15393452658884685</c:v>
                </c:pt>
                <c:pt idx="88">
                  <c:v>0.15395523653883592</c:v>
                </c:pt>
                <c:pt idx="89">
                  <c:v>0.15398019136748017</c:v>
                </c:pt>
                <c:pt idx="90">
                  <c:v>0.15400936180801719</c:v>
                </c:pt>
                <c:pt idx="91">
                  <c:v>0.15404271846929013</c:v>
                </c:pt>
                <c:pt idx="92">
                  <c:v>0.15408023184630709</c:v>
                </c:pt>
                <c:pt idx="93">
                  <c:v>0.1541218723306414</c:v>
                </c:pt>
                <c:pt idx="94">
                  <c:v>0.15416761022066847</c:v>
                </c:pt>
                <c:pt idx="95">
                  <c:v>0.15421741573163461</c:v>
                </c:pt>
                <c:pt idx="96">
                  <c:v>0.15427125900555305</c:v>
                </c:pt>
                <c:pt idx="97">
                  <c:v>0.15432911012092407</c:v>
                </c:pt>
                <c:pt idx="98">
                  <c:v>0.15439093910227483</c:v>
                </c:pt>
                <c:pt idx="99">
                  <c:v>0.15445671592951676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B-4353-BD81-6046918EC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82848"/>
        <c:axId val="1083957144"/>
      </c:scatterChart>
      <c:valAx>
        <c:axId val="1095082848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1083957144"/>
        <c:crosses val="autoZero"/>
        <c:crossBetween val="midCat"/>
      </c:valAx>
      <c:valAx>
        <c:axId val="1083957144"/>
        <c:scaling>
          <c:orientation val="minMax"/>
          <c:max val="0.30000000000000004"/>
          <c:min val="-0.1500000000000000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PFHpA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109508284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'PFHpAmotTOC p&gt;0.05'!$D$104:$D$198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'PFHpAmotTOC p&gt;0.05'!$H$104:$H$198</c:f>
              <c:numCache>
                <c:formatCode>0.000</c:formatCode>
                <c:ptCount val="95"/>
                <c:pt idx="0">
                  <c:v>-0.60922400444275426</c:v>
                </c:pt>
                <c:pt idx="1">
                  <c:v>-0.56604186305650461</c:v>
                </c:pt>
                <c:pt idx="2">
                  <c:v>-0.59914817145262933</c:v>
                </c:pt>
                <c:pt idx="3">
                  <c:v>-0.59914817145262933</c:v>
                </c:pt>
                <c:pt idx="4">
                  <c:v>-0.62361805157150407</c:v>
                </c:pt>
                <c:pt idx="5">
                  <c:v>-0.57251918426444204</c:v>
                </c:pt>
                <c:pt idx="6">
                  <c:v>1.2235229573786415</c:v>
                </c:pt>
                <c:pt idx="7">
                  <c:v>1.9262484106955289</c:v>
                </c:pt>
                <c:pt idx="8">
                  <c:v>0.22948698987766691</c:v>
                </c:pt>
                <c:pt idx="9">
                  <c:v>-0.55092811357131732</c:v>
                </c:pt>
                <c:pt idx="10">
                  <c:v>-0.54660989943269234</c:v>
                </c:pt>
                <c:pt idx="11">
                  <c:v>-0.6764442045340161</c:v>
                </c:pt>
                <c:pt idx="12">
                  <c:v>-0.59195114788825443</c:v>
                </c:pt>
                <c:pt idx="13">
                  <c:v>2.0243074361058477</c:v>
                </c:pt>
                <c:pt idx="14">
                  <c:v>1.2948538989729741</c:v>
                </c:pt>
                <c:pt idx="15">
                  <c:v>1.5191715040100839</c:v>
                </c:pt>
                <c:pt idx="16">
                  <c:v>0.600664687064561</c:v>
                </c:pt>
                <c:pt idx="17">
                  <c:v>4.0393677138436894</c:v>
                </c:pt>
                <c:pt idx="18">
                  <c:v>-0.66911763454548245</c:v>
                </c:pt>
                <c:pt idx="19">
                  <c:v>-0.66270148803784223</c:v>
                </c:pt>
                <c:pt idx="20">
                  <c:v>-0.68184197220729736</c:v>
                </c:pt>
                <c:pt idx="21">
                  <c:v>-0.26459218175437643</c:v>
                </c:pt>
                <c:pt idx="22">
                  <c:v>1.0510972717545504</c:v>
                </c:pt>
                <c:pt idx="23">
                  <c:v>1.3105922268152825</c:v>
                </c:pt>
                <c:pt idx="24">
                  <c:v>-0.68305826918967671</c:v>
                </c:pt>
                <c:pt idx="25">
                  <c:v>-0.67173735112291499</c:v>
                </c:pt>
                <c:pt idx="26">
                  <c:v>-0.667440728054983</c:v>
                </c:pt>
                <c:pt idx="27">
                  <c:v>-0.61714073036356665</c:v>
                </c:pt>
                <c:pt idx="28">
                  <c:v>-0.59195114788825443</c:v>
                </c:pt>
                <c:pt idx="29">
                  <c:v>-0.53437495937325497</c:v>
                </c:pt>
                <c:pt idx="30">
                  <c:v>-0.58259501725456697</c:v>
                </c:pt>
                <c:pt idx="31">
                  <c:v>-0.53221585230394242</c:v>
                </c:pt>
                <c:pt idx="32">
                  <c:v>-0.49263222269988033</c:v>
                </c:pt>
                <c:pt idx="33">
                  <c:v>2.4800385237385405</c:v>
                </c:pt>
                <c:pt idx="34">
                  <c:v>2.009132116973916</c:v>
                </c:pt>
                <c:pt idx="35">
                  <c:v>-0.47535936614538049</c:v>
                </c:pt>
                <c:pt idx="36">
                  <c:v>-0.55020841121487984</c:v>
                </c:pt>
                <c:pt idx="37">
                  <c:v>-0.44225305774925583</c:v>
                </c:pt>
                <c:pt idx="38">
                  <c:v>-0.50702626982863019</c:v>
                </c:pt>
                <c:pt idx="39">
                  <c:v>-0.57251918426444204</c:v>
                </c:pt>
                <c:pt idx="40">
                  <c:v>-0.5703600771951296</c:v>
                </c:pt>
                <c:pt idx="41">
                  <c:v>-0.62865596806656654</c:v>
                </c:pt>
                <c:pt idx="42">
                  <c:v>1.9209306902154029</c:v>
                </c:pt>
                <c:pt idx="43">
                  <c:v>-0.5552463277099422</c:v>
                </c:pt>
                <c:pt idx="44">
                  <c:v>-0.53005674523462998</c:v>
                </c:pt>
                <c:pt idx="45">
                  <c:v>-0.64348903363274323</c:v>
                </c:pt>
                <c:pt idx="46">
                  <c:v>-0.68128060436927607</c:v>
                </c:pt>
                <c:pt idx="47">
                  <c:v>-0.6537303981648489</c:v>
                </c:pt>
                <c:pt idx="48">
                  <c:v>-0.67560934980054865</c:v>
                </c:pt>
                <c:pt idx="49">
                  <c:v>-0.62484154557744787</c:v>
                </c:pt>
                <c:pt idx="50">
                  <c:v>-0.66957824405360244</c:v>
                </c:pt>
                <c:pt idx="51">
                  <c:v>-0.67977282793253957</c:v>
                </c:pt>
                <c:pt idx="52">
                  <c:v>-0.65817096170406819</c:v>
                </c:pt>
                <c:pt idx="53">
                  <c:v>-0.66900248216845248</c:v>
                </c:pt>
                <c:pt idx="54">
                  <c:v>-0.66223008299437569</c:v>
                </c:pt>
                <c:pt idx="55">
                  <c:v>-0.65775353433733441</c:v>
                </c:pt>
                <c:pt idx="56">
                  <c:v>-0.66807406612864817</c:v>
                </c:pt>
                <c:pt idx="57">
                  <c:v>-0.63945150341312906</c:v>
                </c:pt>
                <c:pt idx="58">
                  <c:v>-0.57323888662087963</c:v>
                </c:pt>
                <c:pt idx="59">
                  <c:v>-0.64103484859729143</c:v>
                </c:pt>
                <c:pt idx="60">
                  <c:v>-0.67147825827459739</c:v>
                </c:pt>
                <c:pt idx="61">
                  <c:v>1.0502401545677083</c:v>
                </c:pt>
                <c:pt idx="62">
                  <c:v>-0.56604186305650461</c:v>
                </c:pt>
                <c:pt idx="63">
                  <c:v>-0.55956454184856719</c:v>
                </c:pt>
                <c:pt idx="64">
                  <c:v>-0.54517049471981738</c:v>
                </c:pt>
                <c:pt idx="65">
                  <c:v>-0.52285972167025507</c:v>
                </c:pt>
                <c:pt idx="66">
                  <c:v>-0.66248197881912885</c:v>
                </c:pt>
                <c:pt idx="67">
                  <c:v>-0.65960316939337882</c:v>
                </c:pt>
                <c:pt idx="68">
                  <c:v>-0.64808793169037882</c:v>
                </c:pt>
                <c:pt idx="69">
                  <c:v>-0.60346638559125432</c:v>
                </c:pt>
                <c:pt idx="70">
                  <c:v>-0.59626936202687941</c:v>
                </c:pt>
                <c:pt idx="71">
                  <c:v>0.36273255725078091</c:v>
                </c:pt>
                <c:pt idx="72">
                  <c:v>0.42161053840979301</c:v>
                </c:pt>
                <c:pt idx="73">
                  <c:v>1.0985168871274096</c:v>
                </c:pt>
                <c:pt idx="74">
                  <c:v>0.27741550859873459</c:v>
                </c:pt>
                <c:pt idx="75">
                  <c:v>1.0649227952526368</c:v>
                </c:pt>
                <c:pt idx="76">
                  <c:v>0.46394296541486579</c:v>
                </c:pt>
                <c:pt idx="77">
                  <c:v>0.48806134172541477</c:v>
                </c:pt>
                <c:pt idx="78">
                  <c:v>1.1546117073417972</c:v>
                </c:pt>
                <c:pt idx="79">
                  <c:v>-0.54660989943269234</c:v>
                </c:pt>
                <c:pt idx="80">
                  <c:v>-0.37747984566988141</c:v>
                </c:pt>
                <c:pt idx="81">
                  <c:v>-0.37604044095700645</c:v>
                </c:pt>
                <c:pt idx="82">
                  <c:v>-0.60850430208631678</c:v>
                </c:pt>
                <c:pt idx="83">
                  <c:v>1.999164060314538</c:v>
                </c:pt>
                <c:pt idx="84">
                  <c:v>-0.6598190801003101</c:v>
                </c:pt>
                <c:pt idx="85">
                  <c:v>0.4013288287037281</c:v>
                </c:pt>
                <c:pt idx="86">
                  <c:v>1.9447045452901839</c:v>
                </c:pt>
                <c:pt idx="87">
                  <c:v>0.78757868453164959</c:v>
                </c:pt>
                <c:pt idx="88">
                  <c:v>0.48045615019108845</c:v>
                </c:pt>
                <c:pt idx="89">
                  <c:v>0.45347085814109928</c:v>
                </c:pt>
                <c:pt idx="90">
                  <c:v>2.0695624834759241</c:v>
                </c:pt>
                <c:pt idx="91">
                  <c:v>-0.55092811357131732</c:v>
                </c:pt>
                <c:pt idx="92">
                  <c:v>-0.30550961002613208</c:v>
                </c:pt>
                <c:pt idx="93">
                  <c:v>-0.56460245834362977</c:v>
                </c:pt>
                <c:pt idx="94">
                  <c:v>2.0927591068608229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13-47D5-B1F4-CD888905DEBB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-0.56604186305650461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13-47D5-B1F4-CD888905D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267824"/>
        <c:axId val="932267464"/>
      </c:scatterChart>
      <c:valAx>
        <c:axId val="932267824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32267464"/>
        <c:crosses val="autoZero"/>
        <c:crossBetween val="midCat"/>
      </c:valAx>
      <c:valAx>
        <c:axId val="932267464"/>
        <c:scaling>
          <c:orientation val="minMax"/>
          <c:max val="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3226782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PFHpA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'PFHpAmotTOC p&gt;0.05'!$E$104:$E$198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0.11495447557152533</c:v>
                </c:pt>
                <c:pt idx="7">
                  <c:v>0.15756795792160677</c:v>
                </c:pt>
                <c:pt idx="8">
                  <c:v>5.2420062720587496E-2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0.16255079281223203</c:v>
                </c:pt>
                <c:pt idx="14">
                  <c:v>0.11836350162454214</c:v>
                </c:pt>
                <c:pt idx="15">
                  <c:v>0.12891960103746258</c:v>
                </c:pt>
                <c:pt idx="16">
                  <c:v>7.9000000000000001E-2</c:v>
                </c:pt>
                <c:pt idx="17">
                  <c:v>0.28737324397584785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2.5000000000000001E-2</c:v>
                </c:pt>
                <c:pt idx="22">
                  <c:v>0.10572603056910448</c:v>
                </c:pt>
                <c:pt idx="23">
                  <c:v>0.1215506438663186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0.18938978653489902</c:v>
                </c:pt>
                <c:pt idx="34">
                  <c:v>0.16111368870591317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0.15114560864940652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0.10558579683007303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6.4000000000000001E-2</c:v>
                </c:pt>
                <c:pt idx="72">
                  <c:v>6.8465933153620637E-2</c:v>
                </c:pt>
                <c:pt idx="73">
                  <c:v>0.10799453414882072</c:v>
                </c:pt>
                <c:pt idx="74">
                  <c:v>5.8094697954994903E-2</c:v>
                </c:pt>
                <c:pt idx="75">
                  <c:v>0.10659808980942601</c:v>
                </c:pt>
                <c:pt idx="76">
                  <c:v>6.9935904180268377E-2</c:v>
                </c:pt>
                <c:pt idx="77">
                  <c:v>7.083669789292954E-2</c:v>
                </c:pt>
                <c:pt idx="78">
                  <c:v>0.11214393357478689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0.16520970133820556</c:v>
                </c:pt>
                <c:pt idx="84">
                  <c:v>0</c:v>
                </c:pt>
                <c:pt idx="85">
                  <c:v>6.3248790677702491E-2</c:v>
                </c:pt>
                <c:pt idx="86">
                  <c:v>0.16186975130084286</c:v>
                </c:pt>
                <c:pt idx="87">
                  <c:v>9.0744329733394899E-2</c:v>
                </c:pt>
                <c:pt idx="88">
                  <c:v>7.1335336297871588E-2</c:v>
                </c:pt>
                <c:pt idx="89">
                  <c:v>6.14325405267412E-2</c:v>
                </c:pt>
                <c:pt idx="90">
                  <c:v>0.1626350077219624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0.16685558539821013</c:v>
                </c:pt>
              </c:numCache>
            </c:numRef>
          </c:xVal>
          <c:yVal>
            <c:numRef>
              <c:f>'PFHpAmotTOC p&gt;0.05'!$H$104:$H$198</c:f>
              <c:numCache>
                <c:formatCode>0.000</c:formatCode>
                <c:ptCount val="95"/>
                <c:pt idx="0">
                  <c:v>-0.60922400444275426</c:v>
                </c:pt>
                <c:pt idx="1">
                  <c:v>-0.56604186305650461</c:v>
                </c:pt>
                <c:pt idx="2">
                  <c:v>-0.59914817145262933</c:v>
                </c:pt>
                <c:pt idx="3">
                  <c:v>-0.59914817145262933</c:v>
                </c:pt>
                <c:pt idx="4">
                  <c:v>-0.62361805157150407</c:v>
                </c:pt>
                <c:pt idx="5">
                  <c:v>-0.57251918426444204</c:v>
                </c:pt>
                <c:pt idx="6">
                  <c:v>1.2235229573786415</c:v>
                </c:pt>
                <c:pt idx="7">
                  <c:v>1.9262484106955289</c:v>
                </c:pt>
                <c:pt idx="8">
                  <c:v>0.22948698987766691</c:v>
                </c:pt>
                <c:pt idx="9">
                  <c:v>-0.55092811357131732</c:v>
                </c:pt>
                <c:pt idx="10">
                  <c:v>-0.54660989943269234</c:v>
                </c:pt>
                <c:pt idx="11">
                  <c:v>-0.6764442045340161</c:v>
                </c:pt>
                <c:pt idx="12">
                  <c:v>-0.59195114788825443</c:v>
                </c:pt>
                <c:pt idx="13">
                  <c:v>2.0243074361058477</c:v>
                </c:pt>
                <c:pt idx="14">
                  <c:v>1.2948538989729741</c:v>
                </c:pt>
                <c:pt idx="15">
                  <c:v>1.5191715040100839</c:v>
                </c:pt>
                <c:pt idx="16">
                  <c:v>0.600664687064561</c:v>
                </c:pt>
                <c:pt idx="17">
                  <c:v>4.0393677138436894</c:v>
                </c:pt>
                <c:pt idx="18">
                  <c:v>-0.66911763454548245</c:v>
                </c:pt>
                <c:pt idx="19">
                  <c:v>-0.66270148803784223</c:v>
                </c:pt>
                <c:pt idx="20">
                  <c:v>-0.68184197220729736</c:v>
                </c:pt>
                <c:pt idx="21">
                  <c:v>-0.26459218175437643</c:v>
                </c:pt>
                <c:pt idx="22">
                  <c:v>1.0510972717545504</c:v>
                </c:pt>
                <c:pt idx="23">
                  <c:v>1.3105922268152825</c:v>
                </c:pt>
                <c:pt idx="24">
                  <c:v>-0.68305826918967671</c:v>
                </c:pt>
                <c:pt idx="25">
                  <c:v>-0.67173735112291499</c:v>
                </c:pt>
                <c:pt idx="26">
                  <c:v>-0.667440728054983</c:v>
                </c:pt>
                <c:pt idx="27">
                  <c:v>-0.61714073036356665</c:v>
                </c:pt>
                <c:pt idx="28">
                  <c:v>-0.59195114788825443</c:v>
                </c:pt>
                <c:pt idx="29">
                  <c:v>-0.53437495937325497</c:v>
                </c:pt>
                <c:pt idx="30">
                  <c:v>-0.58259501725456697</c:v>
                </c:pt>
                <c:pt idx="31">
                  <c:v>-0.53221585230394242</c:v>
                </c:pt>
                <c:pt idx="32">
                  <c:v>-0.49263222269988033</c:v>
                </c:pt>
                <c:pt idx="33">
                  <c:v>2.4800385237385405</c:v>
                </c:pt>
                <c:pt idx="34">
                  <c:v>2.009132116973916</c:v>
                </c:pt>
                <c:pt idx="35">
                  <c:v>-0.47535936614538049</c:v>
                </c:pt>
                <c:pt idx="36">
                  <c:v>-0.55020841121487984</c:v>
                </c:pt>
                <c:pt idx="37">
                  <c:v>-0.44225305774925583</c:v>
                </c:pt>
                <c:pt idx="38">
                  <c:v>-0.50702626982863019</c:v>
                </c:pt>
                <c:pt idx="39">
                  <c:v>-0.57251918426444204</c:v>
                </c:pt>
                <c:pt idx="40">
                  <c:v>-0.5703600771951296</c:v>
                </c:pt>
                <c:pt idx="41">
                  <c:v>-0.62865596806656654</c:v>
                </c:pt>
                <c:pt idx="42">
                  <c:v>1.9209306902154029</c:v>
                </c:pt>
                <c:pt idx="43">
                  <c:v>-0.5552463277099422</c:v>
                </c:pt>
                <c:pt idx="44">
                  <c:v>-0.53005674523462998</c:v>
                </c:pt>
                <c:pt idx="45">
                  <c:v>-0.64348903363274323</c:v>
                </c:pt>
                <c:pt idx="46">
                  <c:v>-0.68128060436927607</c:v>
                </c:pt>
                <c:pt idx="47">
                  <c:v>-0.6537303981648489</c:v>
                </c:pt>
                <c:pt idx="48">
                  <c:v>-0.67560934980054865</c:v>
                </c:pt>
                <c:pt idx="49">
                  <c:v>-0.62484154557744787</c:v>
                </c:pt>
                <c:pt idx="50">
                  <c:v>-0.66957824405360244</c:v>
                </c:pt>
                <c:pt idx="51">
                  <c:v>-0.67977282793253957</c:v>
                </c:pt>
                <c:pt idx="52">
                  <c:v>-0.65817096170406819</c:v>
                </c:pt>
                <c:pt idx="53">
                  <c:v>-0.66900248216845248</c:v>
                </c:pt>
                <c:pt idx="54">
                  <c:v>-0.66223008299437569</c:v>
                </c:pt>
                <c:pt idx="55">
                  <c:v>-0.65775353433733441</c:v>
                </c:pt>
                <c:pt idx="56">
                  <c:v>-0.66807406612864817</c:v>
                </c:pt>
                <c:pt idx="57">
                  <c:v>-0.63945150341312906</c:v>
                </c:pt>
                <c:pt idx="58">
                  <c:v>-0.57323888662087963</c:v>
                </c:pt>
                <c:pt idx="59">
                  <c:v>-0.64103484859729143</c:v>
                </c:pt>
                <c:pt idx="60">
                  <c:v>-0.67147825827459739</c:v>
                </c:pt>
                <c:pt idx="61">
                  <c:v>1.0502401545677083</c:v>
                </c:pt>
                <c:pt idx="62">
                  <c:v>-0.56604186305650461</c:v>
                </c:pt>
                <c:pt idx="63">
                  <c:v>-0.55956454184856719</c:v>
                </c:pt>
                <c:pt idx="64">
                  <c:v>-0.54517049471981738</c:v>
                </c:pt>
                <c:pt idx="65">
                  <c:v>-0.52285972167025507</c:v>
                </c:pt>
                <c:pt idx="66">
                  <c:v>-0.66248197881912885</c:v>
                </c:pt>
                <c:pt idx="67">
                  <c:v>-0.65960316939337882</c:v>
                </c:pt>
                <c:pt idx="68">
                  <c:v>-0.64808793169037882</c:v>
                </c:pt>
                <c:pt idx="69">
                  <c:v>-0.60346638559125432</c:v>
                </c:pt>
                <c:pt idx="70">
                  <c:v>-0.59626936202687941</c:v>
                </c:pt>
                <c:pt idx="71">
                  <c:v>0.36273255725078091</c:v>
                </c:pt>
                <c:pt idx="72">
                  <c:v>0.42161053840979301</c:v>
                </c:pt>
                <c:pt idx="73">
                  <c:v>1.0985168871274096</c:v>
                </c:pt>
                <c:pt idx="74">
                  <c:v>0.27741550859873459</c:v>
                </c:pt>
                <c:pt idx="75">
                  <c:v>1.0649227952526368</c:v>
                </c:pt>
                <c:pt idx="76">
                  <c:v>0.46394296541486579</c:v>
                </c:pt>
                <c:pt idx="77">
                  <c:v>0.48806134172541477</c:v>
                </c:pt>
                <c:pt idx="78">
                  <c:v>1.1546117073417972</c:v>
                </c:pt>
                <c:pt idx="79">
                  <c:v>-0.54660989943269234</c:v>
                </c:pt>
                <c:pt idx="80">
                  <c:v>-0.37747984566988141</c:v>
                </c:pt>
                <c:pt idx="81">
                  <c:v>-0.37604044095700645</c:v>
                </c:pt>
                <c:pt idx="82">
                  <c:v>-0.60850430208631678</c:v>
                </c:pt>
                <c:pt idx="83">
                  <c:v>1.999164060314538</c:v>
                </c:pt>
                <c:pt idx="84">
                  <c:v>-0.6598190801003101</c:v>
                </c:pt>
                <c:pt idx="85">
                  <c:v>0.4013288287037281</c:v>
                </c:pt>
                <c:pt idx="86">
                  <c:v>1.9447045452901839</c:v>
                </c:pt>
                <c:pt idx="87">
                  <c:v>0.78757868453164959</c:v>
                </c:pt>
                <c:pt idx="88">
                  <c:v>0.48045615019108845</c:v>
                </c:pt>
                <c:pt idx="89">
                  <c:v>0.45347085814109928</c:v>
                </c:pt>
                <c:pt idx="90">
                  <c:v>2.0695624834759241</c:v>
                </c:pt>
                <c:pt idx="91">
                  <c:v>-0.55092811357131732</c:v>
                </c:pt>
                <c:pt idx="92">
                  <c:v>-0.30550961002613208</c:v>
                </c:pt>
                <c:pt idx="93">
                  <c:v>-0.56460245834362977</c:v>
                </c:pt>
                <c:pt idx="94">
                  <c:v>2.0927591068608229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5-41E9-B188-6BED95E86421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-0.56604186305650461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245-41E9-B188-6BED95E86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05304"/>
        <c:axId val="895811064"/>
      </c:scatterChart>
      <c:valAx>
        <c:axId val="895805304"/>
        <c:scaling>
          <c:orientation val="minMax"/>
          <c:max val="0.300000000000000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PFHpA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95811064"/>
        <c:crosses val="autoZero"/>
        <c:crossBetween val="midCat"/>
      </c:valAx>
      <c:valAx>
        <c:axId val="895811064"/>
        <c:scaling>
          <c:orientation val="minMax"/>
          <c:max val="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9580530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Pred(PFHpA)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'PFHpAmotTOC p&gt;0.05'!$F$104:$F$198</c:f>
              <c:numCache>
                <c:formatCode>0.000</c:formatCode>
                <c:ptCount val="95"/>
                <c:pt idx="0">
                  <c:v>3.7914282448910555E-2</c:v>
                </c:pt>
                <c:pt idx="1">
                  <c:v>3.522689670355636E-2</c:v>
                </c:pt>
                <c:pt idx="2">
                  <c:v>3.7287225774994576E-2</c:v>
                </c:pt>
                <c:pt idx="3">
                  <c:v>3.7287225774994576E-2</c:v>
                </c:pt>
                <c:pt idx="4">
                  <c:v>3.8810077697361951E-2</c:v>
                </c:pt>
                <c:pt idx="5">
                  <c:v>3.5630004565359488E-2</c:v>
                </c:pt>
                <c:pt idx="6">
                  <c:v>3.8810077697361951E-2</c:v>
                </c:pt>
                <c:pt idx="7">
                  <c:v>3.7690333636797704E-2</c:v>
                </c:pt>
                <c:pt idx="8">
                  <c:v>3.8138231261023406E-2</c:v>
                </c:pt>
                <c:pt idx="9">
                  <c:v>3.4286311692682397E-2</c:v>
                </c:pt>
                <c:pt idx="10">
                  <c:v>3.4017573118146974E-2</c:v>
                </c:pt>
                <c:pt idx="11">
                  <c:v>4.2097646259178584E-2</c:v>
                </c:pt>
                <c:pt idx="12">
                  <c:v>3.6839328150768881E-2</c:v>
                </c:pt>
                <c:pt idx="13">
                  <c:v>3.6570589576233457E-2</c:v>
                </c:pt>
                <c:pt idx="14">
                  <c:v>3.777991316164285E-2</c:v>
                </c:pt>
                <c:pt idx="15">
                  <c:v>3.4375891217527536E-2</c:v>
                </c:pt>
                <c:pt idx="16">
                  <c:v>4.1618395801257084E-2</c:v>
                </c:pt>
                <c:pt idx="17">
                  <c:v>3.5988322664740051E-2</c:v>
                </c:pt>
                <c:pt idx="18">
                  <c:v>4.1641686477716822E-2</c:v>
                </c:pt>
                <c:pt idx="19">
                  <c:v>4.1242385745719611E-2</c:v>
                </c:pt>
                <c:pt idx="20">
                  <c:v>4.243356947734786E-2</c:v>
                </c:pt>
                <c:pt idx="21">
                  <c:v>4.1466558506644574E-2</c:v>
                </c:pt>
                <c:pt idx="22">
                  <c:v>4.031232632901495E-2</c:v>
                </c:pt>
                <c:pt idx="23">
                  <c:v>3.9987600551451313E-2</c:v>
                </c:pt>
                <c:pt idx="24">
                  <c:v>4.2509264175841999E-2</c:v>
                </c:pt>
                <c:pt idx="25">
                  <c:v>4.1804721212934978E-2</c:v>
                </c:pt>
                <c:pt idx="26">
                  <c:v>4.1537326331272231E-2</c:v>
                </c:pt>
                <c:pt idx="27">
                  <c:v>3.8406969835558823E-2</c:v>
                </c:pt>
                <c:pt idx="28">
                  <c:v>3.6839328150768881E-2</c:v>
                </c:pt>
                <c:pt idx="29">
                  <c:v>3.3256147156963289E-2</c:v>
                </c:pt>
                <c:pt idx="30">
                  <c:v>3.6257061239275468E-2</c:v>
                </c:pt>
                <c:pt idx="31">
                  <c:v>3.3121777869695578E-2</c:v>
                </c:pt>
                <c:pt idx="32">
                  <c:v>3.0658340936454233E-2</c:v>
                </c:pt>
                <c:pt idx="33">
                  <c:v>3.5047737653866082E-2</c:v>
                </c:pt>
                <c:pt idx="34">
                  <c:v>3.607790218958519E-2</c:v>
                </c:pt>
                <c:pt idx="35">
                  <c:v>2.9583386638312559E-2</c:v>
                </c:pt>
                <c:pt idx="36">
                  <c:v>3.4241521930259824E-2</c:v>
                </c:pt>
                <c:pt idx="37">
                  <c:v>2.7523057566874343E-2</c:v>
                </c:pt>
                <c:pt idx="38">
                  <c:v>3.1554136184905629E-2</c:v>
                </c:pt>
                <c:pt idx="39">
                  <c:v>3.5630004565359488E-2</c:v>
                </c:pt>
                <c:pt idx="40">
                  <c:v>3.5495635278091783E-2</c:v>
                </c:pt>
                <c:pt idx="41">
                  <c:v>3.9123606034319941E-2</c:v>
                </c:pt>
                <c:pt idx="42">
                  <c:v>3.1598925947328202E-2</c:v>
                </c:pt>
                <c:pt idx="43">
                  <c:v>3.4555050267217814E-2</c:v>
                </c:pt>
                <c:pt idx="44">
                  <c:v>3.2987408582427866E-2</c:v>
                </c:pt>
                <c:pt idx="45">
                  <c:v>4.0046723037849105E-2</c:v>
                </c:pt>
                <c:pt idx="46">
                  <c:v>4.239863346265825E-2</c:v>
                </c:pt>
                <c:pt idx="47">
                  <c:v>4.068408135712228E-2</c:v>
                </c:pt>
                <c:pt idx="48">
                  <c:v>4.2045690134768401E-2</c:v>
                </c:pt>
                <c:pt idx="49">
                  <c:v>3.8886220293480322E-2</c:v>
                </c:pt>
                <c:pt idx="50">
                  <c:v>4.1670351925667266E-2</c:v>
                </c:pt>
                <c:pt idx="51">
                  <c:v>4.2304798910382968E-2</c:v>
                </c:pt>
                <c:pt idx="52">
                  <c:v>4.0960434191269532E-2</c:v>
                </c:pt>
                <c:pt idx="53">
                  <c:v>4.1634520115729212E-2</c:v>
                </c:pt>
                <c:pt idx="54">
                  <c:v>4.1213048451332827E-2</c:v>
                </c:pt>
                <c:pt idx="55">
                  <c:v>4.0934456129064441E-2</c:v>
                </c:pt>
                <c:pt idx="56">
                  <c:v>4.1576741322204097E-2</c:v>
                </c:pt>
                <c:pt idx="57">
                  <c:v>3.9795452470658493E-2</c:v>
                </c:pt>
                <c:pt idx="58">
                  <c:v>3.5674794327782061E-2</c:v>
                </c:pt>
                <c:pt idx="59">
                  <c:v>3.9893989947988144E-2</c:v>
                </c:pt>
                <c:pt idx="60">
                  <c:v>4.178859689846285E-2</c:v>
                </c:pt>
                <c:pt idx="61">
                  <c:v>4.0225434189915164E-2</c:v>
                </c:pt>
                <c:pt idx="62">
                  <c:v>3.522689670355636E-2</c:v>
                </c:pt>
                <c:pt idx="63">
                  <c:v>3.4823788841753231E-2</c:v>
                </c:pt>
                <c:pt idx="64">
                  <c:v>3.3927993593301835E-2</c:v>
                </c:pt>
                <c:pt idx="65">
                  <c:v>3.2539510958202171E-2</c:v>
                </c:pt>
                <c:pt idx="66">
                  <c:v>4.122872486818073E-2</c:v>
                </c:pt>
                <c:pt idx="67">
                  <c:v>4.1049565818490452E-2</c:v>
                </c:pt>
                <c:pt idx="68">
                  <c:v>4.0332929619729327E-2</c:v>
                </c:pt>
                <c:pt idx="69">
                  <c:v>3.7555964349529999E-2</c:v>
                </c:pt>
                <c:pt idx="70">
                  <c:v>3.7108066725304298E-2</c:v>
                </c:pt>
                <c:pt idx="71">
                  <c:v>4.1425799822840038E-2</c:v>
                </c:pt>
                <c:pt idx="72">
                  <c:v>4.2227536570204033E-2</c:v>
                </c:pt>
                <c:pt idx="73">
                  <c:v>3.9629730349694983E-2</c:v>
                </c:pt>
                <c:pt idx="74">
                  <c:v>4.0830095982619857E-2</c:v>
                </c:pt>
                <c:pt idx="75">
                  <c:v>4.0323971667244815E-2</c:v>
                </c:pt>
                <c:pt idx="76">
                  <c:v>4.106300274721722E-2</c:v>
                </c:pt>
                <c:pt idx="77">
                  <c:v>4.0462819930754783E-2</c:v>
                </c:pt>
                <c:pt idx="78">
                  <c:v>4.0288139857306761E-2</c:v>
                </c:pt>
                <c:pt idx="79">
                  <c:v>3.4017573118146974E-2</c:v>
                </c:pt>
                <c:pt idx="80">
                  <c:v>2.3491978948843053E-2</c:v>
                </c:pt>
                <c:pt idx="81">
                  <c:v>2.3402399423997914E-2</c:v>
                </c:pt>
                <c:pt idx="82">
                  <c:v>3.7869492686487989E-2</c:v>
                </c:pt>
                <c:pt idx="83">
                  <c:v>4.0794264172681803E-2</c:v>
                </c:pt>
                <c:pt idx="84">
                  <c:v>4.106300274721722E-2</c:v>
                </c:pt>
                <c:pt idx="85">
                  <c:v>3.8272600548291118E-2</c:v>
                </c:pt>
                <c:pt idx="86">
                  <c:v>4.0843532911346625E-2</c:v>
                </c:pt>
                <c:pt idx="87">
                  <c:v>4.1730370207313509E-2</c:v>
                </c:pt>
                <c:pt idx="88">
                  <c:v>4.143475777532455E-2</c:v>
                </c:pt>
                <c:pt idx="89">
                  <c:v>3.3211357394540716E-2</c:v>
                </c:pt>
                <c:pt idx="90">
                  <c:v>3.3838414068456696E-2</c:v>
                </c:pt>
                <c:pt idx="91">
                  <c:v>3.4286311692682397E-2</c:v>
                </c:pt>
                <c:pt idx="92">
                  <c:v>1.9013002706586065E-2</c:v>
                </c:pt>
                <c:pt idx="93">
                  <c:v>3.5137317178711228E-2</c:v>
                </c:pt>
                <c:pt idx="94">
                  <c:v>3.661537933865603E-2</c:v>
                </c:pt>
              </c:numCache>
            </c:numRef>
          </c:xVal>
          <c:yVal>
            <c:numRef>
              <c:f>'PFHpAmotTOC p&gt;0.05'!$H$104:$H$198</c:f>
              <c:numCache>
                <c:formatCode>0.000</c:formatCode>
                <c:ptCount val="95"/>
                <c:pt idx="0">
                  <c:v>-0.60922400444275426</c:v>
                </c:pt>
                <c:pt idx="1">
                  <c:v>-0.56604186305650461</c:v>
                </c:pt>
                <c:pt idx="2">
                  <c:v>-0.59914817145262933</c:v>
                </c:pt>
                <c:pt idx="3">
                  <c:v>-0.59914817145262933</c:v>
                </c:pt>
                <c:pt idx="4">
                  <c:v>-0.62361805157150407</c:v>
                </c:pt>
                <c:pt idx="5">
                  <c:v>-0.57251918426444204</c:v>
                </c:pt>
                <c:pt idx="6">
                  <c:v>1.2235229573786415</c:v>
                </c:pt>
                <c:pt idx="7">
                  <c:v>1.9262484106955289</c:v>
                </c:pt>
                <c:pt idx="8">
                  <c:v>0.22948698987766691</c:v>
                </c:pt>
                <c:pt idx="9">
                  <c:v>-0.55092811357131732</c:v>
                </c:pt>
                <c:pt idx="10">
                  <c:v>-0.54660989943269234</c:v>
                </c:pt>
                <c:pt idx="11">
                  <c:v>-0.6764442045340161</c:v>
                </c:pt>
                <c:pt idx="12">
                  <c:v>-0.59195114788825443</c:v>
                </c:pt>
                <c:pt idx="13">
                  <c:v>2.0243074361058477</c:v>
                </c:pt>
                <c:pt idx="14">
                  <c:v>1.2948538989729741</c:v>
                </c:pt>
                <c:pt idx="15">
                  <c:v>1.5191715040100839</c:v>
                </c:pt>
                <c:pt idx="16">
                  <c:v>0.600664687064561</c:v>
                </c:pt>
                <c:pt idx="17">
                  <c:v>4.0393677138436894</c:v>
                </c:pt>
                <c:pt idx="18">
                  <c:v>-0.66911763454548245</c:v>
                </c:pt>
                <c:pt idx="19">
                  <c:v>-0.66270148803784223</c:v>
                </c:pt>
                <c:pt idx="20">
                  <c:v>-0.68184197220729736</c:v>
                </c:pt>
                <c:pt idx="21">
                  <c:v>-0.26459218175437643</c:v>
                </c:pt>
                <c:pt idx="22">
                  <c:v>1.0510972717545504</c:v>
                </c:pt>
                <c:pt idx="23">
                  <c:v>1.3105922268152825</c:v>
                </c:pt>
                <c:pt idx="24">
                  <c:v>-0.68305826918967671</c:v>
                </c:pt>
                <c:pt idx="25">
                  <c:v>-0.67173735112291499</c:v>
                </c:pt>
                <c:pt idx="26">
                  <c:v>-0.667440728054983</c:v>
                </c:pt>
                <c:pt idx="27">
                  <c:v>-0.61714073036356665</c:v>
                </c:pt>
                <c:pt idx="28">
                  <c:v>-0.59195114788825443</c:v>
                </c:pt>
                <c:pt idx="29">
                  <c:v>-0.53437495937325497</c:v>
                </c:pt>
                <c:pt idx="30">
                  <c:v>-0.58259501725456697</c:v>
                </c:pt>
                <c:pt idx="31">
                  <c:v>-0.53221585230394242</c:v>
                </c:pt>
                <c:pt idx="32">
                  <c:v>-0.49263222269988033</c:v>
                </c:pt>
                <c:pt idx="33">
                  <c:v>2.4800385237385405</c:v>
                </c:pt>
                <c:pt idx="34">
                  <c:v>2.009132116973916</c:v>
                </c:pt>
                <c:pt idx="35">
                  <c:v>-0.47535936614538049</c:v>
                </c:pt>
                <c:pt idx="36">
                  <c:v>-0.55020841121487984</c:v>
                </c:pt>
                <c:pt idx="37">
                  <c:v>-0.44225305774925583</c:v>
                </c:pt>
                <c:pt idx="38">
                  <c:v>-0.50702626982863019</c:v>
                </c:pt>
                <c:pt idx="39">
                  <c:v>-0.57251918426444204</c:v>
                </c:pt>
                <c:pt idx="40">
                  <c:v>-0.5703600771951296</c:v>
                </c:pt>
                <c:pt idx="41">
                  <c:v>-0.62865596806656654</c:v>
                </c:pt>
                <c:pt idx="42">
                  <c:v>1.9209306902154029</c:v>
                </c:pt>
                <c:pt idx="43">
                  <c:v>-0.5552463277099422</c:v>
                </c:pt>
                <c:pt idx="44">
                  <c:v>-0.53005674523462998</c:v>
                </c:pt>
                <c:pt idx="45">
                  <c:v>-0.64348903363274323</c:v>
                </c:pt>
                <c:pt idx="46">
                  <c:v>-0.68128060436927607</c:v>
                </c:pt>
                <c:pt idx="47">
                  <c:v>-0.6537303981648489</c:v>
                </c:pt>
                <c:pt idx="48">
                  <c:v>-0.67560934980054865</c:v>
                </c:pt>
                <c:pt idx="49">
                  <c:v>-0.62484154557744787</c:v>
                </c:pt>
                <c:pt idx="50">
                  <c:v>-0.66957824405360244</c:v>
                </c:pt>
                <c:pt idx="51">
                  <c:v>-0.67977282793253957</c:v>
                </c:pt>
                <c:pt idx="52">
                  <c:v>-0.65817096170406819</c:v>
                </c:pt>
                <c:pt idx="53">
                  <c:v>-0.66900248216845248</c:v>
                </c:pt>
                <c:pt idx="54">
                  <c:v>-0.66223008299437569</c:v>
                </c:pt>
                <c:pt idx="55">
                  <c:v>-0.65775353433733441</c:v>
                </c:pt>
                <c:pt idx="56">
                  <c:v>-0.66807406612864817</c:v>
                </c:pt>
                <c:pt idx="57">
                  <c:v>-0.63945150341312906</c:v>
                </c:pt>
                <c:pt idx="58">
                  <c:v>-0.57323888662087963</c:v>
                </c:pt>
                <c:pt idx="59">
                  <c:v>-0.64103484859729143</c:v>
                </c:pt>
                <c:pt idx="60">
                  <c:v>-0.67147825827459739</c:v>
                </c:pt>
                <c:pt idx="61">
                  <c:v>1.0502401545677083</c:v>
                </c:pt>
                <c:pt idx="62">
                  <c:v>-0.56604186305650461</c:v>
                </c:pt>
                <c:pt idx="63">
                  <c:v>-0.55956454184856719</c:v>
                </c:pt>
                <c:pt idx="64">
                  <c:v>-0.54517049471981738</c:v>
                </c:pt>
                <c:pt idx="65">
                  <c:v>-0.52285972167025507</c:v>
                </c:pt>
                <c:pt idx="66">
                  <c:v>-0.66248197881912885</c:v>
                </c:pt>
                <c:pt idx="67">
                  <c:v>-0.65960316939337882</c:v>
                </c:pt>
                <c:pt idx="68">
                  <c:v>-0.64808793169037882</c:v>
                </c:pt>
                <c:pt idx="69">
                  <c:v>-0.60346638559125432</c:v>
                </c:pt>
                <c:pt idx="70">
                  <c:v>-0.59626936202687941</c:v>
                </c:pt>
                <c:pt idx="71">
                  <c:v>0.36273255725078091</c:v>
                </c:pt>
                <c:pt idx="72">
                  <c:v>0.42161053840979301</c:v>
                </c:pt>
                <c:pt idx="73">
                  <c:v>1.0985168871274096</c:v>
                </c:pt>
                <c:pt idx="74">
                  <c:v>0.27741550859873459</c:v>
                </c:pt>
                <c:pt idx="75">
                  <c:v>1.0649227952526368</c:v>
                </c:pt>
                <c:pt idx="76">
                  <c:v>0.46394296541486579</c:v>
                </c:pt>
                <c:pt idx="77">
                  <c:v>0.48806134172541477</c:v>
                </c:pt>
                <c:pt idx="78">
                  <c:v>1.1546117073417972</c:v>
                </c:pt>
                <c:pt idx="79">
                  <c:v>-0.54660989943269234</c:v>
                </c:pt>
                <c:pt idx="80">
                  <c:v>-0.37747984566988141</c:v>
                </c:pt>
                <c:pt idx="81">
                  <c:v>-0.37604044095700645</c:v>
                </c:pt>
                <c:pt idx="82">
                  <c:v>-0.60850430208631678</c:v>
                </c:pt>
                <c:pt idx="83">
                  <c:v>1.999164060314538</c:v>
                </c:pt>
                <c:pt idx="84">
                  <c:v>-0.6598190801003101</c:v>
                </c:pt>
                <c:pt idx="85">
                  <c:v>0.4013288287037281</c:v>
                </c:pt>
                <c:pt idx="86">
                  <c:v>1.9447045452901839</c:v>
                </c:pt>
                <c:pt idx="87">
                  <c:v>0.78757868453164959</c:v>
                </c:pt>
                <c:pt idx="88">
                  <c:v>0.48045615019108845</c:v>
                </c:pt>
                <c:pt idx="89">
                  <c:v>0.45347085814109928</c:v>
                </c:pt>
                <c:pt idx="90">
                  <c:v>2.0695624834759241</c:v>
                </c:pt>
                <c:pt idx="91">
                  <c:v>-0.55092811357131732</c:v>
                </c:pt>
                <c:pt idx="92">
                  <c:v>-0.30550961002613208</c:v>
                </c:pt>
                <c:pt idx="93">
                  <c:v>-0.56460245834362977</c:v>
                </c:pt>
                <c:pt idx="94">
                  <c:v>2.0927591068608229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F5-4399-8406-6E30E691FB31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3.522689670355636E-2</c:v>
              </c:pt>
            </c:numLit>
          </c:xVal>
          <c:yVal>
            <c:numLit>
              <c:formatCode>General</c:formatCode>
              <c:ptCount val="1"/>
              <c:pt idx="0">
                <c:v>-0.56604186305650461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FF5-4399-8406-6E30E691F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095208"/>
        <c:axId val="565095568"/>
      </c:scatterChart>
      <c:valAx>
        <c:axId val="565095208"/>
        <c:scaling>
          <c:orientation val="minMax"/>
          <c:max val="4.4999999999999998E-2"/>
          <c:min val="1.4999999999999999E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Pred(PFHpA)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65095568"/>
        <c:crosses val="autoZero"/>
        <c:crossBetween val="midCat"/>
      </c:valAx>
      <c:valAx>
        <c:axId val="565095568"/>
        <c:scaling>
          <c:orientation val="minMax"/>
          <c:max val="5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650952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Pred(PFHpA) / PFHpA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6350"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'PFHpAmotTOC p&gt;0.05'!$F$104:$F$198</c:f>
              <c:numCache>
                <c:formatCode>0.000</c:formatCode>
                <c:ptCount val="95"/>
                <c:pt idx="0">
                  <c:v>3.7914282448910555E-2</c:v>
                </c:pt>
                <c:pt idx="1">
                  <c:v>3.522689670355636E-2</c:v>
                </c:pt>
                <c:pt idx="2">
                  <c:v>3.7287225774994576E-2</c:v>
                </c:pt>
                <c:pt idx="3">
                  <c:v>3.7287225774994576E-2</c:v>
                </c:pt>
                <c:pt idx="4">
                  <c:v>3.8810077697361951E-2</c:v>
                </c:pt>
                <c:pt idx="5">
                  <c:v>3.5630004565359488E-2</c:v>
                </c:pt>
                <c:pt idx="6">
                  <c:v>3.8810077697361951E-2</c:v>
                </c:pt>
                <c:pt idx="7">
                  <c:v>3.7690333636797704E-2</c:v>
                </c:pt>
                <c:pt idx="8">
                  <c:v>3.8138231261023406E-2</c:v>
                </c:pt>
                <c:pt idx="9">
                  <c:v>3.4286311692682397E-2</c:v>
                </c:pt>
                <c:pt idx="10">
                  <c:v>3.4017573118146974E-2</c:v>
                </c:pt>
                <c:pt idx="11">
                  <c:v>4.2097646259178584E-2</c:v>
                </c:pt>
                <c:pt idx="12">
                  <c:v>3.6839328150768881E-2</c:v>
                </c:pt>
                <c:pt idx="13">
                  <c:v>3.6570589576233457E-2</c:v>
                </c:pt>
                <c:pt idx="14">
                  <c:v>3.777991316164285E-2</c:v>
                </c:pt>
                <c:pt idx="15">
                  <c:v>3.4375891217527536E-2</c:v>
                </c:pt>
                <c:pt idx="16">
                  <c:v>4.1618395801257084E-2</c:v>
                </c:pt>
                <c:pt idx="17">
                  <c:v>3.5988322664740051E-2</c:v>
                </c:pt>
                <c:pt idx="18">
                  <c:v>4.1641686477716822E-2</c:v>
                </c:pt>
                <c:pt idx="19">
                  <c:v>4.1242385745719611E-2</c:v>
                </c:pt>
                <c:pt idx="20">
                  <c:v>4.243356947734786E-2</c:v>
                </c:pt>
                <c:pt idx="21">
                  <c:v>4.1466558506644574E-2</c:v>
                </c:pt>
                <c:pt idx="22">
                  <c:v>4.031232632901495E-2</c:v>
                </c:pt>
                <c:pt idx="23">
                  <c:v>3.9987600551451313E-2</c:v>
                </c:pt>
                <c:pt idx="24">
                  <c:v>4.2509264175841999E-2</c:v>
                </c:pt>
                <c:pt idx="25">
                  <c:v>4.1804721212934978E-2</c:v>
                </c:pt>
                <c:pt idx="26">
                  <c:v>4.1537326331272231E-2</c:v>
                </c:pt>
                <c:pt idx="27">
                  <c:v>3.8406969835558823E-2</c:v>
                </c:pt>
                <c:pt idx="28">
                  <c:v>3.6839328150768881E-2</c:v>
                </c:pt>
                <c:pt idx="29">
                  <c:v>3.3256147156963289E-2</c:v>
                </c:pt>
                <c:pt idx="30">
                  <c:v>3.6257061239275468E-2</c:v>
                </c:pt>
                <c:pt idx="31">
                  <c:v>3.3121777869695578E-2</c:v>
                </c:pt>
                <c:pt idx="32">
                  <c:v>3.0658340936454233E-2</c:v>
                </c:pt>
                <c:pt idx="33">
                  <c:v>3.5047737653866082E-2</c:v>
                </c:pt>
                <c:pt idx="34">
                  <c:v>3.607790218958519E-2</c:v>
                </c:pt>
                <c:pt idx="35">
                  <c:v>2.9583386638312559E-2</c:v>
                </c:pt>
                <c:pt idx="36">
                  <c:v>3.4241521930259824E-2</c:v>
                </c:pt>
                <c:pt idx="37">
                  <c:v>2.7523057566874343E-2</c:v>
                </c:pt>
                <c:pt idx="38">
                  <c:v>3.1554136184905629E-2</c:v>
                </c:pt>
                <c:pt idx="39">
                  <c:v>3.5630004565359488E-2</c:v>
                </c:pt>
                <c:pt idx="40">
                  <c:v>3.5495635278091783E-2</c:v>
                </c:pt>
                <c:pt idx="41">
                  <c:v>3.9123606034319941E-2</c:v>
                </c:pt>
                <c:pt idx="42">
                  <c:v>3.1598925947328202E-2</c:v>
                </c:pt>
                <c:pt idx="43">
                  <c:v>3.4555050267217814E-2</c:v>
                </c:pt>
                <c:pt idx="44">
                  <c:v>3.2987408582427866E-2</c:v>
                </c:pt>
                <c:pt idx="45">
                  <c:v>4.0046723037849105E-2</c:v>
                </c:pt>
                <c:pt idx="46">
                  <c:v>4.239863346265825E-2</c:v>
                </c:pt>
                <c:pt idx="47">
                  <c:v>4.068408135712228E-2</c:v>
                </c:pt>
                <c:pt idx="48">
                  <c:v>4.2045690134768401E-2</c:v>
                </c:pt>
                <c:pt idx="49">
                  <c:v>3.8886220293480322E-2</c:v>
                </c:pt>
                <c:pt idx="50">
                  <c:v>4.1670351925667266E-2</c:v>
                </c:pt>
                <c:pt idx="51">
                  <c:v>4.2304798910382968E-2</c:v>
                </c:pt>
                <c:pt idx="52">
                  <c:v>4.0960434191269532E-2</c:v>
                </c:pt>
                <c:pt idx="53">
                  <c:v>4.1634520115729212E-2</c:v>
                </c:pt>
                <c:pt idx="54">
                  <c:v>4.1213048451332827E-2</c:v>
                </c:pt>
                <c:pt idx="55">
                  <c:v>4.0934456129064441E-2</c:v>
                </c:pt>
                <c:pt idx="56">
                  <c:v>4.1576741322204097E-2</c:v>
                </c:pt>
                <c:pt idx="57">
                  <c:v>3.9795452470658493E-2</c:v>
                </c:pt>
                <c:pt idx="58">
                  <c:v>3.5674794327782061E-2</c:v>
                </c:pt>
                <c:pt idx="59">
                  <c:v>3.9893989947988144E-2</c:v>
                </c:pt>
                <c:pt idx="60">
                  <c:v>4.178859689846285E-2</c:v>
                </c:pt>
                <c:pt idx="61">
                  <c:v>4.0225434189915164E-2</c:v>
                </c:pt>
                <c:pt idx="62">
                  <c:v>3.522689670355636E-2</c:v>
                </c:pt>
                <c:pt idx="63">
                  <c:v>3.4823788841753231E-2</c:v>
                </c:pt>
                <c:pt idx="64">
                  <c:v>3.3927993593301835E-2</c:v>
                </c:pt>
                <c:pt idx="65">
                  <c:v>3.2539510958202171E-2</c:v>
                </c:pt>
                <c:pt idx="66">
                  <c:v>4.122872486818073E-2</c:v>
                </c:pt>
                <c:pt idx="67">
                  <c:v>4.1049565818490452E-2</c:v>
                </c:pt>
                <c:pt idx="68">
                  <c:v>4.0332929619729327E-2</c:v>
                </c:pt>
                <c:pt idx="69">
                  <c:v>3.7555964349529999E-2</c:v>
                </c:pt>
                <c:pt idx="70">
                  <c:v>3.7108066725304298E-2</c:v>
                </c:pt>
                <c:pt idx="71">
                  <c:v>4.1425799822840038E-2</c:v>
                </c:pt>
                <c:pt idx="72">
                  <c:v>4.2227536570204033E-2</c:v>
                </c:pt>
                <c:pt idx="73">
                  <c:v>3.9629730349694983E-2</c:v>
                </c:pt>
                <c:pt idx="74">
                  <c:v>4.0830095982619857E-2</c:v>
                </c:pt>
                <c:pt idx="75">
                  <c:v>4.0323971667244815E-2</c:v>
                </c:pt>
                <c:pt idx="76">
                  <c:v>4.106300274721722E-2</c:v>
                </c:pt>
                <c:pt idx="77">
                  <c:v>4.0462819930754783E-2</c:v>
                </c:pt>
                <c:pt idx="78">
                  <c:v>4.0288139857306761E-2</c:v>
                </c:pt>
                <c:pt idx="79">
                  <c:v>3.4017573118146974E-2</c:v>
                </c:pt>
                <c:pt idx="80">
                  <c:v>2.3491978948843053E-2</c:v>
                </c:pt>
                <c:pt idx="81">
                  <c:v>2.3402399423997914E-2</c:v>
                </c:pt>
                <c:pt idx="82">
                  <c:v>3.7869492686487989E-2</c:v>
                </c:pt>
                <c:pt idx="83">
                  <c:v>4.0794264172681803E-2</c:v>
                </c:pt>
                <c:pt idx="84">
                  <c:v>4.106300274721722E-2</c:v>
                </c:pt>
                <c:pt idx="85">
                  <c:v>3.8272600548291118E-2</c:v>
                </c:pt>
                <c:pt idx="86">
                  <c:v>4.0843532911346625E-2</c:v>
                </c:pt>
                <c:pt idx="87">
                  <c:v>4.1730370207313509E-2</c:v>
                </c:pt>
                <c:pt idx="88">
                  <c:v>4.143475777532455E-2</c:v>
                </c:pt>
                <c:pt idx="89">
                  <c:v>3.3211357394540716E-2</c:v>
                </c:pt>
                <c:pt idx="90">
                  <c:v>3.3838414068456696E-2</c:v>
                </c:pt>
                <c:pt idx="91">
                  <c:v>3.4286311692682397E-2</c:v>
                </c:pt>
                <c:pt idx="92">
                  <c:v>1.9013002706586065E-2</c:v>
                </c:pt>
                <c:pt idx="93">
                  <c:v>3.5137317178711228E-2</c:v>
                </c:pt>
                <c:pt idx="94">
                  <c:v>3.661537933865603E-2</c:v>
                </c:pt>
              </c:numCache>
            </c:numRef>
          </c:xVal>
          <c:yVal>
            <c:numRef>
              <c:f>'PFHpAmotTOC p&gt;0.05'!$E$104:$E$198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0.11495447557152533</c:v>
                </c:pt>
                <c:pt idx="7">
                  <c:v>0.15756795792160677</c:v>
                </c:pt>
                <c:pt idx="8">
                  <c:v>5.2420062720587496E-2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0.16255079281223203</c:v>
                </c:pt>
                <c:pt idx="14">
                  <c:v>0.11836350162454214</c:v>
                </c:pt>
                <c:pt idx="15">
                  <c:v>0.12891960103746258</c:v>
                </c:pt>
                <c:pt idx="16">
                  <c:v>7.9000000000000001E-2</c:v>
                </c:pt>
                <c:pt idx="17">
                  <c:v>0.28737324397584785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2.5000000000000001E-2</c:v>
                </c:pt>
                <c:pt idx="22">
                  <c:v>0.10572603056910448</c:v>
                </c:pt>
                <c:pt idx="23">
                  <c:v>0.1215506438663186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0.18938978653489902</c:v>
                </c:pt>
                <c:pt idx="34">
                  <c:v>0.16111368870591317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0.15114560864940652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0.10558579683007303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6.4000000000000001E-2</c:v>
                </c:pt>
                <c:pt idx="72">
                  <c:v>6.8465933153620637E-2</c:v>
                </c:pt>
                <c:pt idx="73">
                  <c:v>0.10799453414882072</c:v>
                </c:pt>
                <c:pt idx="74">
                  <c:v>5.8094697954994903E-2</c:v>
                </c:pt>
                <c:pt idx="75">
                  <c:v>0.10659808980942601</c:v>
                </c:pt>
                <c:pt idx="76">
                  <c:v>6.9935904180268377E-2</c:v>
                </c:pt>
                <c:pt idx="77">
                  <c:v>7.083669789292954E-2</c:v>
                </c:pt>
                <c:pt idx="78">
                  <c:v>0.11214393357478689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0.16520970133820556</c:v>
                </c:pt>
                <c:pt idx="84">
                  <c:v>0</c:v>
                </c:pt>
                <c:pt idx="85">
                  <c:v>6.3248790677702491E-2</c:v>
                </c:pt>
                <c:pt idx="86">
                  <c:v>0.16186975130084286</c:v>
                </c:pt>
                <c:pt idx="87">
                  <c:v>9.0744329733394899E-2</c:v>
                </c:pt>
                <c:pt idx="88">
                  <c:v>7.1335336297871588E-2</c:v>
                </c:pt>
                <c:pt idx="89">
                  <c:v>6.14325405267412E-2</c:v>
                </c:pt>
                <c:pt idx="90">
                  <c:v>0.1626350077219624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0.16685558539821013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E-4BE0-9112-50765C591C5D}"/>
            </c:ext>
          </c:extLst>
        </c:ser>
        <c:ser>
          <c:idx val="1"/>
          <c:order val="1"/>
          <c:tx>
            <c:v/>
          </c:tx>
          <c:spPr>
            <a:ln w="2540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 w="0"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3.522689670355636E-2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D8E-4BE0-9112-50765C591C5D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'PFHpAmotTOC p&gt;0.05'!xdata9</c:f>
              <c:numCache>
                <c:formatCode>General</c:formatCode>
                <c:ptCount val="70"/>
                <c:pt idx="0">
                  <c:v>1.8073152200000001E-2</c:v>
                </c:pt>
                <c:pt idx="1">
                  <c:v>1.8550514000000001E-2</c:v>
                </c:pt>
                <c:pt idx="2">
                  <c:v>1.90278758E-2</c:v>
                </c:pt>
                <c:pt idx="3">
                  <c:v>1.9505237600000003E-2</c:v>
                </c:pt>
                <c:pt idx="4">
                  <c:v>1.9982599400000002E-2</c:v>
                </c:pt>
                <c:pt idx="5">
                  <c:v>2.0459961200000001E-2</c:v>
                </c:pt>
                <c:pt idx="6">
                  <c:v>2.0937323000000001E-2</c:v>
                </c:pt>
                <c:pt idx="7">
                  <c:v>2.14146848E-2</c:v>
                </c:pt>
                <c:pt idx="8">
                  <c:v>2.1892046599999999E-2</c:v>
                </c:pt>
                <c:pt idx="9">
                  <c:v>2.2369408400000002E-2</c:v>
                </c:pt>
                <c:pt idx="10">
                  <c:v>2.2846770200000002E-2</c:v>
                </c:pt>
                <c:pt idx="11">
                  <c:v>2.3324132000000001E-2</c:v>
                </c:pt>
                <c:pt idx="12">
                  <c:v>2.38014938E-2</c:v>
                </c:pt>
                <c:pt idx="13">
                  <c:v>2.4278855600000003E-2</c:v>
                </c:pt>
                <c:pt idx="14">
                  <c:v>2.4756217400000002E-2</c:v>
                </c:pt>
                <c:pt idx="15">
                  <c:v>2.5233579200000002E-2</c:v>
                </c:pt>
                <c:pt idx="16">
                  <c:v>2.5710941000000001E-2</c:v>
                </c:pt>
                <c:pt idx="17">
                  <c:v>2.61883028E-2</c:v>
                </c:pt>
                <c:pt idx="18">
                  <c:v>2.66656646E-2</c:v>
                </c:pt>
                <c:pt idx="19">
                  <c:v>2.7143026399999999E-2</c:v>
                </c:pt>
                <c:pt idx="20">
                  <c:v>2.7620388200000002E-2</c:v>
                </c:pt>
                <c:pt idx="21">
                  <c:v>2.8097750000000001E-2</c:v>
                </c:pt>
                <c:pt idx="22">
                  <c:v>2.8575111800000001E-2</c:v>
                </c:pt>
                <c:pt idx="23">
                  <c:v>2.9052473600000003E-2</c:v>
                </c:pt>
                <c:pt idx="24">
                  <c:v>2.9529835400000003E-2</c:v>
                </c:pt>
                <c:pt idx="25">
                  <c:v>3.0007197200000002E-2</c:v>
                </c:pt>
                <c:pt idx="26">
                  <c:v>3.0484559000000001E-2</c:v>
                </c:pt>
                <c:pt idx="27">
                  <c:v>3.0961920800000001E-2</c:v>
                </c:pt>
                <c:pt idx="28">
                  <c:v>3.14392826E-2</c:v>
                </c:pt>
                <c:pt idx="29">
                  <c:v>3.1916644399999999E-2</c:v>
                </c:pt>
                <c:pt idx="30">
                  <c:v>3.2394006199999999E-2</c:v>
                </c:pt>
                <c:pt idx="31">
                  <c:v>3.2871367999999998E-2</c:v>
                </c:pt>
                <c:pt idx="32">
                  <c:v>3.3348729800000004E-2</c:v>
                </c:pt>
                <c:pt idx="33">
                  <c:v>3.3826091599999997E-2</c:v>
                </c:pt>
                <c:pt idx="34">
                  <c:v>3.4303453400000003E-2</c:v>
                </c:pt>
                <c:pt idx="35">
                  <c:v>3.4780815200000002E-2</c:v>
                </c:pt>
                <c:pt idx="36">
                  <c:v>3.5258177000000002E-2</c:v>
                </c:pt>
                <c:pt idx="37">
                  <c:v>3.5735538800000001E-2</c:v>
                </c:pt>
                <c:pt idx="38">
                  <c:v>3.62129006E-2</c:v>
                </c:pt>
                <c:pt idx="39">
                  <c:v>3.66902624E-2</c:v>
                </c:pt>
                <c:pt idx="40">
                  <c:v>3.7167624199999999E-2</c:v>
                </c:pt>
                <c:pt idx="41">
                  <c:v>3.7644986000000005E-2</c:v>
                </c:pt>
                <c:pt idx="42">
                  <c:v>3.8122347799999998E-2</c:v>
                </c:pt>
                <c:pt idx="43">
                  <c:v>3.8599709600000004E-2</c:v>
                </c:pt>
                <c:pt idx="44">
                  <c:v>3.9077071399999996E-2</c:v>
                </c:pt>
                <c:pt idx="45">
                  <c:v>3.9554433200000003E-2</c:v>
                </c:pt>
                <c:pt idx="46">
                  <c:v>4.0031795000000002E-2</c:v>
                </c:pt>
                <c:pt idx="47">
                  <c:v>4.0509156800000001E-2</c:v>
                </c:pt>
                <c:pt idx="48">
                  <c:v>4.0986518600000001E-2</c:v>
                </c:pt>
                <c:pt idx="49">
                  <c:v>4.14638804E-2</c:v>
                </c:pt>
                <c:pt idx="50">
                  <c:v>4.1941242199999999E-2</c:v>
                </c:pt>
                <c:pt idx="51">
                  <c:v>4.2418603999999999E-2</c:v>
                </c:pt>
                <c:pt idx="52">
                  <c:v>4.2895965800000005E-2</c:v>
                </c:pt>
                <c:pt idx="53">
                  <c:v>4.3373327599999997E-2</c:v>
                </c:pt>
                <c:pt idx="54">
                  <c:v>4.3850689400000004E-2</c:v>
                </c:pt>
                <c:pt idx="55">
                  <c:v>4.4328051199999996E-2</c:v>
                </c:pt>
                <c:pt idx="56">
                  <c:v>4.4805413000000002E-2</c:v>
                </c:pt>
                <c:pt idx="57">
                  <c:v>4.5282774800000002E-2</c:v>
                </c:pt>
                <c:pt idx="58">
                  <c:v>4.5760136600000001E-2</c:v>
                </c:pt>
                <c:pt idx="59">
                  <c:v>4.62374984E-2</c:v>
                </c:pt>
                <c:pt idx="60">
                  <c:v>4.67148602E-2</c:v>
                </c:pt>
                <c:pt idx="61">
                  <c:v>4.7192221999999999E-2</c:v>
                </c:pt>
                <c:pt idx="62">
                  <c:v>4.7669583799999998E-2</c:v>
                </c:pt>
                <c:pt idx="63">
                  <c:v>4.8146945600000005E-2</c:v>
                </c:pt>
                <c:pt idx="64">
                  <c:v>4.8624307399999997E-2</c:v>
                </c:pt>
                <c:pt idx="65">
                  <c:v>4.9101669200000003E-2</c:v>
                </c:pt>
                <c:pt idx="66">
                  <c:v>4.9579030999999996E-2</c:v>
                </c:pt>
                <c:pt idx="67">
                  <c:v>5.0056392800000002E-2</c:v>
                </c:pt>
                <c:pt idx="68">
                  <c:v>5.0533754599999994E-2</c:v>
                </c:pt>
                <c:pt idx="69">
                  <c:v>5.1011116400000001E-2</c:v>
                </c:pt>
              </c:numCache>
            </c:numRef>
          </c:xVal>
          <c:yVal>
            <c:numRef>
              <c:f>'PFHpAmotTOC p&gt;0.05'!ydata10</c:f>
              <c:numCache>
                <c:formatCode>General</c:formatCode>
                <c:ptCount val="70"/>
                <c:pt idx="0">
                  <c:v>-0.1062238001652846</c:v>
                </c:pt>
                <c:pt idx="1">
                  <c:v>-0.10574331436815571</c:v>
                </c:pt>
                <c:pt idx="2">
                  <c:v>-0.10526290623266066</c:v>
                </c:pt>
                <c:pt idx="3">
                  <c:v>-0.10478257576450989</c:v>
                </c:pt>
                <c:pt idx="4">
                  <c:v>-0.104302322969269</c:v>
                </c:pt>
                <c:pt idx="5">
                  <c:v>-0.1038221478523583</c:v>
                </c:pt>
                <c:pt idx="6">
                  <c:v>-0.10334205041905303</c:v>
                </c:pt>
                <c:pt idx="7">
                  <c:v>-0.10286203067448321</c:v>
                </c:pt>
                <c:pt idx="8">
                  <c:v>-0.1023820886236336</c:v>
                </c:pt>
                <c:pt idx="9">
                  <c:v>-0.10190222427134363</c:v>
                </c:pt>
                <c:pt idx="10">
                  <c:v>-0.10142243762230747</c:v>
                </c:pt>
                <c:pt idx="11">
                  <c:v>-0.10094272868107382</c:v>
                </c:pt>
                <c:pt idx="12">
                  <c:v>-0.10046309745204596</c:v>
                </c:pt>
                <c:pt idx="13">
                  <c:v>-9.998354393948175E-2</c:v>
                </c:pt>
                <c:pt idx="14">
                  <c:v>-9.9504068147493477E-2</c:v>
                </c:pt>
                <c:pt idx="15">
                  <c:v>-9.9024670080047894E-2</c:v>
                </c:pt>
                <c:pt idx="16">
                  <c:v>-9.8545349740966168E-2</c:v>
                </c:pt>
                <c:pt idx="17">
                  <c:v>-9.806610713392383E-2</c:v>
                </c:pt>
                <c:pt idx="18">
                  <c:v>-9.7586942262450765E-2</c:v>
                </c:pt>
                <c:pt idx="19">
                  <c:v>-9.710785512993117E-2</c:v>
                </c:pt>
                <c:pt idx="20">
                  <c:v>-9.6628845739603508E-2</c:v>
                </c:pt>
                <c:pt idx="21">
                  <c:v>-9.6149914094560446E-2</c:v>
                </c:pt>
                <c:pt idx="22">
                  <c:v>-9.5671060197749E-2</c:v>
                </c:pt>
                <c:pt idx="23">
                  <c:v>-9.5192284051970222E-2</c:v>
                </c:pt>
                <c:pt idx="24">
                  <c:v>-9.4713585659879335E-2</c:v>
                </c:pt>
                <c:pt idx="25">
                  <c:v>-9.4234965023985887E-2</c:v>
                </c:pt>
                <c:pt idx="26">
                  <c:v>-9.3756422146653279E-2</c:v>
                </c:pt>
                <c:pt idx="27">
                  <c:v>-9.3277957030099237E-2</c:v>
                </c:pt>
                <c:pt idx="28">
                  <c:v>-9.2799569676395355E-2</c:v>
                </c:pt>
                <c:pt idx="29">
                  <c:v>-9.2321260087467411E-2</c:v>
                </c:pt>
                <c:pt idx="30">
                  <c:v>-9.1843028265095189E-2</c:v>
                </c:pt>
                <c:pt idx="31">
                  <c:v>-9.1364874210912481E-2</c:v>
                </c:pt>
                <c:pt idx="32">
                  <c:v>-9.0886797926407054E-2</c:v>
                </c:pt>
                <c:pt idx="33">
                  <c:v>-9.0408799412920682E-2</c:v>
                </c:pt>
                <c:pt idx="34">
                  <c:v>-8.9930878671649159E-2</c:v>
                </c:pt>
                <c:pt idx="35">
                  <c:v>-8.9453035703642186E-2</c:v>
                </c:pt>
                <c:pt idx="36">
                  <c:v>-8.8975270509803389E-2</c:v>
                </c:pt>
                <c:pt idx="37">
                  <c:v>-8.8497583090890425E-2</c:v>
                </c:pt>
                <c:pt idx="38">
                  <c:v>-8.8019973447514846E-2</c:v>
                </c:pt>
                <c:pt idx="39">
                  <c:v>-8.7542441580142127E-2</c:v>
                </c:pt>
                <c:pt idx="40">
                  <c:v>-8.7064987489091708E-2</c:v>
                </c:pt>
                <c:pt idx="41">
                  <c:v>-8.658761117453688E-2</c:v>
                </c:pt>
                <c:pt idx="42">
                  <c:v>-8.611031263650494E-2</c:v>
                </c:pt>
                <c:pt idx="43">
                  <c:v>-8.5633091874877054E-2</c:v>
                </c:pt>
                <c:pt idx="44">
                  <c:v>-8.515594888938835E-2</c:v>
                </c:pt>
                <c:pt idx="45">
                  <c:v>-8.4678883679627823E-2</c:v>
                </c:pt>
                <c:pt idx="46">
                  <c:v>-8.420189624503846E-2</c:v>
                </c:pt>
                <c:pt idx="47">
                  <c:v>-8.3724986584917185E-2</c:v>
                </c:pt>
                <c:pt idx="48">
                  <c:v>-8.3248154698414789E-2</c:v>
                </c:pt>
                <c:pt idx="49">
                  <c:v>-8.2771400584536109E-2</c:v>
                </c:pt>
                <c:pt idx="50">
                  <c:v>-8.2294724242139877E-2</c:v>
                </c:pt>
                <c:pt idx="51">
                  <c:v>-8.181812566993879E-2</c:v>
                </c:pt>
                <c:pt idx="52">
                  <c:v>-8.1341604866499634E-2</c:v>
                </c:pt>
                <c:pt idx="53">
                  <c:v>-8.0865161830243032E-2</c:v>
                </c:pt>
                <c:pt idx="54">
                  <c:v>-8.0388796559443726E-2</c:v>
                </c:pt>
                <c:pt idx="55">
                  <c:v>-7.9912509052230435E-2</c:v>
                </c:pt>
                <c:pt idx="56">
                  <c:v>-7.9436299306585967E-2</c:v>
                </c:pt>
                <c:pt idx="57">
                  <c:v>-7.8960167320347163E-2</c:v>
                </c:pt>
                <c:pt idx="58">
                  <c:v>-7.8484113091204954E-2</c:v>
                </c:pt>
                <c:pt idx="59">
                  <c:v>-7.8008136616704332E-2</c:v>
                </c:pt>
                <c:pt idx="60">
                  <c:v>-7.7532237894244516E-2</c:v>
                </c:pt>
                <c:pt idx="61">
                  <c:v>-7.7056416921078813E-2</c:v>
                </c:pt>
                <c:pt idx="62">
                  <c:v>-7.6580673694314677E-2</c:v>
                </c:pt>
                <c:pt idx="63">
                  <c:v>-7.610500821091383E-2</c:v>
                </c:pt>
                <c:pt idx="64">
                  <c:v>-7.5629420467692221E-2</c:v>
                </c:pt>
                <c:pt idx="65">
                  <c:v>-7.5153910461320028E-2</c:v>
                </c:pt>
                <c:pt idx="66">
                  <c:v>-7.4678478188321767E-2</c:v>
                </c:pt>
                <c:pt idx="67">
                  <c:v>-7.4203123645076252E-2</c:v>
                </c:pt>
                <c:pt idx="68">
                  <c:v>-7.3727846827816662E-2</c:v>
                </c:pt>
                <c:pt idx="69">
                  <c:v>-7.3252647732630558E-2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8E-4BE0-9112-50765C591C5D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'PFHpAmotTOC p&gt;0.05'!xdata11</c:f>
              <c:numCache>
                <c:formatCode>General</c:formatCode>
                <c:ptCount val="70"/>
                <c:pt idx="0">
                  <c:v>1.5210402200000001E-2</c:v>
                </c:pt>
                <c:pt idx="1">
                  <c:v>1.57292531E-2</c:v>
                </c:pt>
                <c:pt idx="2">
                  <c:v>1.6248103999999999E-2</c:v>
                </c:pt>
                <c:pt idx="3">
                  <c:v>1.6766954900000002E-2</c:v>
                </c:pt>
                <c:pt idx="4">
                  <c:v>1.7285805800000002E-2</c:v>
                </c:pt>
                <c:pt idx="5">
                  <c:v>1.7804656700000001E-2</c:v>
                </c:pt>
                <c:pt idx="6">
                  <c:v>1.83235076E-2</c:v>
                </c:pt>
                <c:pt idx="7">
                  <c:v>1.88423585E-2</c:v>
                </c:pt>
                <c:pt idx="8">
                  <c:v>1.9361209400000003E-2</c:v>
                </c:pt>
                <c:pt idx="9">
                  <c:v>1.9880060300000002E-2</c:v>
                </c:pt>
                <c:pt idx="10">
                  <c:v>2.0398911200000001E-2</c:v>
                </c:pt>
                <c:pt idx="11">
                  <c:v>2.0917762100000001E-2</c:v>
                </c:pt>
                <c:pt idx="12">
                  <c:v>2.1436613E-2</c:v>
                </c:pt>
                <c:pt idx="13">
                  <c:v>2.19554639E-2</c:v>
                </c:pt>
                <c:pt idx="14">
                  <c:v>2.2474314799999999E-2</c:v>
                </c:pt>
                <c:pt idx="15">
                  <c:v>2.2993165700000002E-2</c:v>
                </c:pt>
                <c:pt idx="16">
                  <c:v>2.3512016600000001E-2</c:v>
                </c:pt>
                <c:pt idx="17">
                  <c:v>2.4030867500000001E-2</c:v>
                </c:pt>
                <c:pt idx="18">
                  <c:v>2.4549718400000003E-2</c:v>
                </c:pt>
                <c:pt idx="19">
                  <c:v>2.5068569300000003E-2</c:v>
                </c:pt>
                <c:pt idx="20">
                  <c:v>2.5587420200000002E-2</c:v>
                </c:pt>
                <c:pt idx="21">
                  <c:v>2.6106271100000002E-2</c:v>
                </c:pt>
                <c:pt idx="22">
                  <c:v>2.6625122000000001E-2</c:v>
                </c:pt>
                <c:pt idx="23">
                  <c:v>2.71439729E-2</c:v>
                </c:pt>
                <c:pt idx="24">
                  <c:v>2.76628238E-2</c:v>
                </c:pt>
                <c:pt idx="25">
                  <c:v>2.8181674699999999E-2</c:v>
                </c:pt>
                <c:pt idx="26">
                  <c:v>2.8700525600000002E-2</c:v>
                </c:pt>
                <c:pt idx="27">
                  <c:v>2.9219376500000002E-2</c:v>
                </c:pt>
                <c:pt idx="28">
                  <c:v>2.9738227400000001E-2</c:v>
                </c:pt>
                <c:pt idx="29">
                  <c:v>3.0257078300000004E-2</c:v>
                </c:pt>
                <c:pt idx="30">
                  <c:v>3.0775929200000003E-2</c:v>
                </c:pt>
                <c:pt idx="31">
                  <c:v>3.1294780100000003E-2</c:v>
                </c:pt>
                <c:pt idx="32">
                  <c:v>3.1813631000000002E-2</c:v>
                </c:pt>
                <c:pt idx="33">
                  <c:v>3.2332481900000001E-2</c:v>
                </c:pt>
                <c:pt idx="34">
                  <c:v>3.2851332800000001E-2</c:v>
                </c:pt>
                <c:pt idx="35">
                  <c:v>3.33701837E-2</c:v>
                </c:pt>
                <c:pt idx="36">
                  <c:v>3.3889034600000006E-2</c:v>
                </c:pt>
                <c:pt idx="37">
                  <c:v>3.4407885499999999E-2</c:v>
                </c:pt>
                <c:pt idx="38">
                  <c:v>3.4926736400000005E-2</c:v>
                </c:pt>
                <c:pt idx="39">
                  <c:v>3.5445587299999998E-2</c:v>
                </c:pt>
                <c:pt idx="40">
                  <c:v>3.5964438200000004E-2</c:v>
                </c:pt>
                <c:pt idx="41">
                  <c:v>3.6483289100000003E-2</c:v>
                </c:pt>
                <c:pt idx="42">
                  <c:v>3.7002140000000003E-2</c:v>
                </c:pt>
                <c:pt idx="43">
                  <c:v>3.7520990900000002E-2</c:v>
                </c:pt>
                <c:pt idx="44">
                  <c:v>3.8039841800000002E-2</c:v>
                </c:pt>
                <c:pt idx="45">
                  <c:v>3.8558692700000001E-2</c:v>
                </c:pt>
                <c:pt idx="46">
                  <c:v>3.90775436E-2</c:v>
                </c:pt>
                <c:pt idx="47">
                  <c:v>3.9596394500000007E-2</c:v>
                </c:pt>
                <c:pt idx="48">
                  <c:v>4.0115245399999999E-2</c:v>
                </c:pt>
                <c:pt idx="49">
                  <c:v>4.0634096300000005E-2</c:v>
                </c:pt>
                <c:pt idx="50">
                  <c:v>4.1152947199999998E-2</c:v>
                </c:pt>
                <c:pt idx="51">
                  <c:v>4.1671798100000004E-2</c:v>
                </c:pt>
                <c:pt idx="52">
                  <c:v>4.2190649000000004E-2</c:v>
                </c:pt>
                <c:pt idx="53">
                  <c:v>4.2709499900000003E-2</c:v>
                </c:pt>
                <c:pt idx="54">
                  <c:v>4.3228350800000002E-2</c:v>
                </c:pt>
                <c:pt idx="55">
                  <c:v>4.3747201700000002E-2</c:v>
                </c:pt>
                <c:pt idx="56">
                  <c:v>4.4266052600000001E-2</c:v>
                </c:pt>
                <c:pt idx="57">
                  <c:v>4.4784903500000001E-2</c:v>
                </c:pt>
                <c:pt idx="58">
                  <c:v>4.5303754400000007E-2</c:v>
                </c:pt>
                <c:pt idx="59">
                  <c:v>4.5822605299999999E-2</c:v>
                </c:pt>
                <c:pt idx="60">
                  <c:v>4.6341456200000006E-2</c:v>
                </c:pt>
                <c:pt idx="61">
                  <c:v>4.6860307100000005E-2</c:v>
                </c:pt>
                <c:pt idx="62">
                  <c:v>4.7379158000000005E-2</c:v>
                </c:pt>
                <c:pt idx="63">
                  <c:v>4.7898008900000004E-2</c:v>
                </c:pt>
                <c:pt idx="64">
                  <c:v>4.8416859800000003E-2</c:v>
                </c:pt>
                <c:pt idx="65">
                  <c:v>4.8935710700000003E-2</c:v>
                </c:pt>
                <c:pt idx="66">
                  <c:v>4.9454561600000002E-2</c:v>
                </c:pt>
                <c:pt idx="67">
                  <c:v>4.9973412500000002E-2</c:v>
                </c:pt>
                <c:pt idx="68">
                  <c:v>5.0492263400000001E-2</c:v>
                </c:pt>
                <c:pt idx="69">
                  <c:v>5.10111143E-2</c:v>
                </c:pt>
              </c:numCache>
            </c:numRef>
          </c:xVal>
          <c:yVal>
            <c:numRef>
              <c:f>'PFHpAmotTOC p&gt;0.05'!ydata12</c:f>
              <c:numCache>
                <c:formatCode>General</c:formatCode>
                <c:ptCount val="70"/>
                <c:pt idx="0">
                  <c:v>0.13952771830449773</c:v>
                </c:pt>
                <c:pt idx="1">
                  <c:v>0.14004267127826939</c:v>
                </c:pt>
                <c:pt idx="2">
                  <c:v>0.14055771595661648</c:v>
                </c:pt>
                <c:pt idx="3">
                  <c:v>0.14107285234796302</c:v>
                </c:pt>
                <c:pt idx="4">
                  <c:v>0.1415880804605309</c:v>
                </c:pt>
                <c:pt idx="5">
                  <c:v>0.14210340030233998</c:v>
                </c:pt>
                <c:pt idx="6">
                  <c:v>0.14261881188120798</c:v>
                </c:pt>
                <c:pt idx="7">
                  <c:v>0.1431343152047504</c:v>
                </c:pt>
                <c:pt idx="8">
                  <c:v>0.14364991028038029</c:v>
                </c:pt>
                <c:pt idx="9">
                  <c:v>0.14416559711530841</c:v>
                </c:pt>
                <c:pt idx="10">
                  <c:v>0.14468137571654288</c:v>
                </c:pt>
                <c:pt idx="11">
                  <c:v>0.14519724609088941</c:v>
                </c:pt>
                <c:pt idx="12">
                  <c:v>0.14571320824495096</c:v>
                </c:pt>
                <c:pt idx="13">
                  <c:v>0.14622926218512783</c:v>
                </c:pt>
                <c:pt idx="14">
                  <c:v>0.14674540791761742</c:v>
                </c:pt>
                <c:pt idx="15">
                  <c:v>0.14726164544841439</c:v>
                </c:pt>
                <c:pt idx="16">
                  <c:v>0.14777797478331037</c:v>
                </c:pt>
                <c:pt idx="17">
                  <c:v>0.14829439592789409</c:v>
                </c:pt>
                <c:pt idx="18">
                  <c:v>0.14881090888755116</c:v>
                </c:pt>
                <c:pt idx="19">
                  <c:v>0.14932751366746413</c:v>
                </c:pt>
                <c:pt idx="20">
                  <c:v>0.1498442102726123</c:v>
                </c:pt>
                <c:pt idx="21">
                  <c:v>0.15036099870777186</c:v>
                </c:pt>
                <c:pt idx="22">
                  <c:v>0.15087787897751562</c:v>
                </c:pt>
                <c:pt idx="23">
                  <c:v>0.15139485108621309</c:v>
                </c:pt>
                <c:pt idx="24">
                  <c:v>0.15191191503803039</c:v>
                </c:pt>
                <c:pt idx="25">
                  <c:v>0.15242907083693022</c:v>
                </c:pt>
                <c:pt idx="26">
                  <c:v>0.15294631848667192</c:v>
                </c:pt>
                <c:pt idx="27">
                  <c:v>0.15346365799081113</c:v>
                </c:pt>
                <c:pt idx="28">
                  <c:v>0.15398108935270005</c:v>
                </c:pt>
                <c:pt idx="29">
                  <c:v>0.1544986125754873</c:v>
                </c:pt>
                <c:pt idx="30">
                  <c:v>0.15501622766211789</c:v>
                </c:pt>
                <c:pt idx="31">
                  <c:v>0.15553393461533305</c:v>
                </c:pt>
                <c:pt idx="32">
                  <c:v>0.15605173343767051</c:v>
                </c:pt>
                <c:pt idx="33">
                  <c:v>0.15656962413146414</c:v>
                </c:pt>
                <c:pt idx="34">
                  <c:v>0.15708760669884417</c:v>
                </c:pt>
                <c:pt idx="35">
                  <c:v>0.15760568114173701</c:v>
                </c:pt>
                <c:pt idx="36">
                  <c:v>0.15812384746186525</c:v>
                </c:pt>
                <c:pt idx="37">
                  <c:v>0.1586421056607478</c:v>
                </c:pt>
                <c:pt idx="38">
                  <c:v>0.15916045573969967</c:v>
                </c:pt>
                <c:pt idx="39">
                  <c:v>0.15967889769983201</c:v>
                </c:pt>
                <c:pt idx="40">
                  <c:v>0.16019743154205224</c:v>
                </c:pt>
                <c:pt idx="41">
                  <c:v>0.16071605726706373</c:v>
                </c:pt>
                <c:pt idx="42">
                  <c:v>0.16123477487536619</c:v>
                </c:pt>
                <c:pt idx="43">
                  <c:v>0.16175358436725532</c:v>
                </c:pt>
                <c:pt idx="44">
                  <c:v>0.16227248574282302</c:v>
                </c:pt>
                <c:pt idx="45">
                  <c:v>0.16279147900195728</c:v>
                </c:pt>
                <c:pt idx="46">
                  <c:v>0.16331056414434225</c:v>
                </c:pt>
                <c:pt idx="47">
                  <c:v>0.1638297411694582</c:v>
                </c:pt>
                <c:pt idx="48">
                  <c:v>0.16434901007658148</c:v>
                </c:pt>
                <c:pt idx="49">
                  <c:v>0.16486837086478473</c:v>
                </c:pt>
                <c:pt idx="50">
                  <c:v>0.16538782353293652</c:v>
                </c:pt>
                <c:pt idx="51">
                  <c:v>0.16590736807970174</c:v>
                </c:pt>
                <c:pt idx="52">
                  <c:v>0.16642700450354156</c:v>
                </c:pt>
                <c:pt idx="53">
                  <c:v>0.1669467328027131</c:v>
                </c:pt>
                <c:pt idx="54">
                  <c:v>0.16746655297526983</c:v>
                </c:pt>
                <c:pt idx="55">
                  <c:v>0.16798646501906153</c:v>
                </c:pt>
                <c:pt idx="56">
                  <c:v>0.16850646893173413</c:v>
                </c:pt>
                <c:pt idx="57">
                  <c:v>0.16902656471072985</c:v>
                </c:pt>
                <c:pt idx="58">
                  <c:v>0.16954675235328734</c:v>
                </c:pt>
                <c:pt idx="59">
                  <c:v>0.17006703185644151</c:v>
                </c:pt>
                <c:pt idx="60">
                  <c:v>0.17058740321702359</c:v>
                </c:pt>
                <c:pt idx="61">
                  <c:v>0.1711078664316614</c:v>
                </c:pt>
                <c:pt idx="62">
                  <c:v>0.17162842149677909</c:v>
                </c:pt>
                <c:pt idx="63">
                  <c:v>0.17214906840859734</c:v>
                </c:pt>
                <c:pt idx="64">
                  <c:v>0.17266980716313335</c:v>
                </c:pt>
                <c:pt idx="65">
                  <c:v>0.17319063775620092</c:v>
                </c:pt>
                <c:pt idx="66">
                  <c:v>0.17371156018341044</c:v>
                </c:pt>
                <c:pt idx="67">
                  <c:v>0.17423257444016901</c:v>
                </c:pt>
                <c:pt idx="68">
                  <c:v>0.1747536805216805</c:v>
                </c:pt>
                <c:pt idx="69">
                  <c:v>0.17527487842294548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8E-4BE0-9112-50765C591C5D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-0.15000000000000002</c:v>
              </c:pt>
              <c:pt idx="1">
                <c:v>0.30000000000000004</c:v>
              </c:pt>
            </c:numLit>
          </c:xVal>
          <c:yVal>
            <c:numLit>
              <c:formatCode>General</c:formatCode>
              <c:ptCount val="2"/>
              <c:pt idx="0">
                <c:v>-0.15000000000000002</c:v>
              </c:pt>
              <c:pt idx="1">
                <c:v>0.30000000000000004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D8E-4BE0-9112-50765C59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10344"/>
        <c:axId val="895812504"/>
      </c:scatterChart>
      <c:valAx>
        <c:axId val="895810344"/>
        <c:scaling>
          <c:orientation val="minMax"/>
          <c:max val="0.30000000000000004"/>
          <c:min val="-0.1500000000000000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Pred(PFHpA)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95812504"/>
        <c:crosses val="autoZero"/>
        <c:crossBetween val="midCat"/>
      </c:valAx>
      <c:valAx>
        <c:axId val="895812504"/>
        <c:scaling>
          <c:orientation val="minMax"/>
          <c:max val="0.30000000000000004"/>
          <c:min val="-0.1500000000000000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PFHpA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9581034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PFHpA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'PFHpAmotTOC p&gt;0.05'!$B$104:$B$198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'PFHpAmotTOC p&gt;0.05'!$H$104:$H$198</c:f>
              <c:numCache>
                <c:formatCode>0.000</c:formatCode>
                <c:ptCount val="95"/>
                <c:pt idx="0">
                  <c:v>-0.60922400444275426</c:v>
                </c:pt>
                <c:pt idx="1">
                  <c:v>-0.56604186305650461</c:v>
                </c:pt>
                <c:pt idx="2">
                  <c:v>-0.59914817145262933</c:v>
                </c:pt>
                <c:pt idx="3">
                  <c:v>-0.59914817145262933</c:v>
                </c:pt>
                <c:pt idx="4">
                  <c:v>-0.62361805157150407</c:v>
                </c:pt>
                <c:pt idx="5">
                  <c:v>-0.57251918426444204</c:v>
                </c:pt>
                <c:pt idx="6">
                  <c:v>1.2235229573786415</c:v>
                </c:pt>
                <c:pt idx="7">
                  <c:v>1.9262484106955289</c:v>
                </c:pt>
                <c:pt idx="8">
                  <c:v>0.22948698987766691</c:v>
                </c:pt>
                <c:pt idx="9">
                  <c:v>-0.55092811357131732</c:v>
                </c:pt>
                <c:pt idx="10">
                  <c:v>-0.54660989943269234</c:v>
                </c:pt>
                <c:pt idx="11">
                  <c:v>-0.6764442045340161</c:v>
                </c:pt>
                <c:pt idx="12">
                  <c:v>-0.59195114788825443</c:v>
                </c:pt>
                <c:pt idx="13">
                  <c:v>2.0243074361058477</c:v>
                </c:pt>
                <c:pt idx="14">
                  <c:v>1.2948538989729741</c:v>
                </c:pt>
                <c:pt idx="15">
                  <c:v>1.5191715040100839</c:v>
                </c:pt>
                <c:pt idx="16">
                  <c:v>0.600664687064561</c:v>
                </c:pt>
                <c:pt idx="17">
                  <c:v>4.0393677138436894</c:v>
                </c:pt>
                <c:pt idx="18">
                  <c:v>-0.66911763454548245</c:v>
                </c:pt>
                <c:pt idx="19">
                  <c:v>-0.66270148803784223</c:v>
                </c:pt>
                <c:pt idx="20">
                  <c:v>-0.68184197220729736</c:v>
                </c:pt>
                <c:pt idx="21">
                  <c:v>-0.26459218175437643</c:v>
                </c:pt>
                <c:pt idx="22">
                  <c:v>1.0510972717545504</c:v>
                </c:pt>
                <c:pt idx="23">
                  <c:v>1.3105922268152825</c:v>
                </c:pt>
                <c:pt idx="24">
                  <c:v>-0.68305826918967671</c:v>
                </c:pt>
                <c:pt idx="25">
                  <c:v>-0.67173735112291499</c:v>
                </c:pt>
                <c:pt idx="26">
                  <c:v>-0.667440728054983</c:v>
                </c:pt>
                <c:pt idx="27">
                  <c:v>-0.61714073036356665</c:v>
                </c:pt>
                <c:pt idx="28">
                  <c:v>-0.59195114788825443</c:v>
                </c:pt>
                <c:pt idx="29">
                  <c:v>-0.53437495937325497</c:v>
                </c:pt>
                <c:pt idx="30">
                  <c:v>-0.58259501725456697</c:v>
                </c:pt>
                <c:pt idx="31">
                  <c:v>-0.53221585230394242</c:v>
                </c:pt>
                <c:pt idx="32">
                  <c:v>-0.49263222269988033</c:v>
                </c:pt>
                <c:pt idx="33">
                  <c:v>2.4800385237385405</c:v>
                </c:pt>
                <c:pt idx="34">
                  <c:v>2.009132116973916</c:v>
                </c:pt>
                <c:pt idx="35">
                  <c:v>-0.47535936614538049</c:v>
                </c:pt>
                <c:pt idx="36">
                  <c:v>-0.55020841121487984</c:v>
                </c:pt>
                <c:pt idx="37">
                  <c:v>-0.44225305774925583</c:v>
                </c:pt>
                <c:pt idx="38">
                  <c:v>-0.50702626982863019</c:v>
                </c:pt>
                <c:pt idx="39">
                  <c:v>-0.57251918426444204</c:v>
                </c:pt>
                <c:pt idx="40">
                  <c:v>-0.5703600771951296</c:v>
                </c:pt>
                <c:pt idx="41">
                  <c:v>-0.62865596806656654</c:v>
                </c:pt>
                <c:pt idx="42">
                  <c:v>1.9209306902154029</c:v>
                </c:pt>
                <c:pt idx="43">
                  <c:v>-0.5552463277099422</c:v>
                </c:pt>
                <c:pt idx="44">
                  <c:v>-0.53005674523462998</c:v>
                </c:pt>
                <c:pt idx="45">
                  <c:v>-0.64348903363274323</c:v>
                </c:pt>
                <c:pt idx="46">
                  <c:v>-0.68128060436927607</c:v>
                </c:pt>
                <c:pt idx="47">
                  <c:v>-0.6537303981648489</c:v>
                </c:pt>
                <c:pt idx="48">
                  <c:v>-0.67560934980054865</c:v>
                </c:pt>
                <c:pt idx="49">
                  <c:v>-0.62484154557744787</c:v>
                </c:pt>
                <c:pt idx="50">
                  <c:v>-0.66957824405360244</c:v>
                </c:pt>
                <c:pt idx="51">
                  <c:v>-0.67977282793253957</c:v>
                </c:pt>
                <c:pt idx="52">
                  <c:v>-0.65817096170406819</c:v>
                </c:pt>
                <c:pt idx="53">
                  <c:v>-0.66900248216845248</c:v>
                </c:pt>
                <c:pt idx="54">
                  <c:v>-0.66223008299437569</c:v>
                </c:pt>
                <c:pt idx="55">
                  <c:v>-0.65775353433733441</c:v>
                </c:pt>
                <c:pt idx="56">
                  <c:v>-0.66807406612864817</c:v>
                </c:pt>
                <c:pt idx="57">
                  <c:v>-0.63945150341312906</c:v>
                </c:pt>
                <c:pt idx="58">
                  <c:v>-0.57323888662087963</c:v>
                </c:pt>
                <c:pt idx="59">
                  <c:v>-0.64103484859729143</c:v>
                </c:pt>
                <c:pt idx="60">
                  <c:v>-0.67147825827459739</c:v>
                </c:pt>
                <c:pt idx="61">
                  <c:v>1.0502401545677083</c:v>
                </c:pt>
                <c:pt idx="62">
                  <c:v>-0.56604186305650461</c:v>
                </c:pt>
                <c:pt idx="63">
                  <c:v>-0.55956454184856719</c:v>
                </c:pt>
                <c:pt idx="64">
                  <c:v>-0.54517049471981738</c:v>
                </c:pt>
                <c:pt idx="65">
                  <c:v>-0.52285972167025507</c:v>
                </c:pt>
                <c:pt idx="66">
                  <c:v>-0.66248197881912885</c:v>
                </c:pt>
                <c:pt idx="67">
                  <c:v>-0.65960316939337882</c:v>
                </c:pt>
                <c:pt idx="68">
                  <c:v>-0.64808793169037882</c:v>
                </c:pt>
                <c:pt idx="69">
                  <c:v>-0.60346638559125432</c:v>
                </c:pt>
                <c:pt idx="70">
                  <c:v>-0.59626936202687941</c:v>
                </c:pt>
                <c:pt idx="71">
                  <c:v>0.36273255725078091</c:v>
                </c:pt>
                <c:pt idx="72">
                  <c:v>0.42161053840979301</c:v>
                </c:pt>
                <c:pt idx="73">
                  <c:v>1.0985168871274096</c:v>
                </c:pt>
                <c:pt idx="74">
                  <c:v>0.27741550859873459</c:v>
                </c:pt>
                <c:pt idx="75">
                  <c:v>1.0649227952526368</c:v>
                </c:pt>
                <c:pt idx="76">
                  <c:v>0.46394296541486579</c:v>
                </c:pt>
                <c:pt idx="77">
                  <c:v>0.48806134172541477</c:v>
                </c:pt>
                <c:pt idx="78">
                  <c:v>1.1546117073417972</c:v>
                </c:pt>
                <c:pt idx="79">
                  <c:v>-0.54660989943269234</c:v>
                </c:pt>
                <c:pt idx="80">
                  <c:v>-0.37747984566988141</c:v>
                </c:pt>
                <c:pt idx="81">
                  <c:v>-0.37604044095700645</c:v>
                </c:pt>
                <c:pt idx="82">
                  <c:v>-0.60850430208631678</c:v>
                </c:pt>
                <c:pt idx="83">
                  <c:v>1.999164060314538</c:v>
                </c:pt>
                <c:pt idx="84">
                  <c:v>-0.6598190801003101</c:v>
                </c:pt>
                <c:pt idx="85">
                  <c:v>0.4013288287037281</c:v>
                </c:pt>
                <c:pt idx="86">
                  <c:v>1.9447045452901839</c:v>
                </c:pt>
                <c:pt idx="87">
                  <c:v>0.78757868453164959</c:v>
                </c:pt>
                <c:pt idx="88">
                  <c:v>0.48045615019108845</c:v>
                </c:pt>
                <c:pt idx="89">
                  <c:v>0.45347085814109928</c:v>
                </c:pt>
                <c:pt idx="90">
                  <c:v>2.0695624834759241</c:v>
                </c:pt>
                <c:pt idx="91">
                  <c:v>-0.55092811357131732</c:v>
                </c:pt>
                <c:pt idx="92">
                  <c:v>-0.30550961002613208</c:v>
                </c:pt>
                <c:pt idx="93">
                  <c:v>-0.56460245834362977</c:v>
                </c:pt>
                <c:pt idx="94">
                  <c:v>2.0927591068608229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2F-4E44-8289-456084F90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95817184"/>
        <c:axId val="895824744"/>
      </c:barChart>
      <c:catAx>
        <c:axId val="895817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95824744"/>
        <c:crosses val="autoZero"/>
        <c:auto val="1"/>
        <c:lblAlgn val="ctr"/>
        <c:lblOffset val="100"/>
        <c:noMultiLvlLbl val="0"/>
      </c:catAx>
      <c:valAx>
        <c:axId val="895824744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95817184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Studentized deleted residuals(PFHpA) - Threshold =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StuDeleted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FD1-4544-8372-28D8C7DDBD94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FD1-4544-8372-28D8C7DDBD94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FD1-4544-8372-28D8C7DDBD94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7FD1-4544-8372-28D8C7DDBD94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FD1-4544-8372-28D8C7DDBD94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7FD1-4544-8372-28D8C7DDBD94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7FD1-4544-8372-28D8C7DDBD94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7FD1-4544-8372-28D8C7DDBD94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7FD1-4544-8372-28D8C7DDBD94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7FD1-4544-8372-28D8C7DDBD94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7FD1-4544-8372-28D8C7DDBD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7FD1-4544-8372-28D8C7DDBD94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7FD1-4544-8372-28D8C7DDBD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7FD1-4544-8372-28D8C7DDBD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7FD1-4544-8372-28D8C7DDBD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7FD1-4544-8372-28D8C7DDBD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7FD1-4544-8372-28D8C7DDBD94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7FD1-4544-8372-28D8C7DDBD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7FD1-4544-8372-28D8C7DDBD94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7FD1-4544-8372-28D8C7DDBD94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7FD1-4544-8372-28D8C7DDBD94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7FD1-4544-8372-28D8C7DDBD94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7FD1-4544-8372-28D8C7DDBD94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7FD1-4544-8372-28D8C7DDBD94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7FD1-4544-8372-28D8C7DDBD94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7FD1-4544-8372-28D8C7DDBD94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7FD1-4544-8372-28D8C7DDBD94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7FD1-4544-8372-28D8C7DDBD94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7FD1-4544-8372-28D8C7DDBD94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7FD1-4544-8372-28D8C7DDBD94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7FD1-4544-8372-28D8C7DDBD94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7FD1-4544-8372-28D8C7DDBD94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7FD1-4544-8372-28D8C7DDBD94}"/>
              </c:ext>
            </c:extLst>
          </c:dPt>
          <c:dPt>
            <c:idx val="3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7FD1-4544-8372-28D8C7DDBD94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7FD1-4544-8372-28D8C7DDBD94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7FD1-4544-8372-28D8C7DDBD94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7FD1-4544-8372-28D8C7DDBD94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7FD1-4544-8372-28D8C7DDBD94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7FD1-4544-8372-28D8C7DDBD94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7FD1-4544-8372-28D8C7DDBD94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7FD1-4544-8372-28D8C7DDBD94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7FD1-4544-8372-28D8C7DDBD94}"/>
              </c:ext>
            </c:extLst>
          </c:dPt>
          <c:dPt>
            <c:idx val="4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7FD1-4544-8372-28D8C7DDBD94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7FD1-4544-8372-28D8C7DDBD94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7FD1-4544-8372-28D8C7DDBD94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7FD1-4544-8372-28D8C7DDBD94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7FD1-4544-8372-28D8C7DDBD94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7FD1-4544-8372-28D8C7DDBD94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7FD1-4544-8372-28D8C7DDBD94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7FD1-4544-8372-28D8C7DDBD94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7FD1-4544-8372-28D8C7DDBD94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7FD1-4544-8372-28D8C7DDBD94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7FD1-4544-8372-28D8C7DDBD94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7FD1-4544-8372-28D8C7DDBD94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7FD1-4544-8372-28D8C7DDBD94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7FD1-4544-8372-28D8C7DDBD94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7FD1-4544-8372-28D8C7DDBD94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7FD1-4544-8372-28D8C7DDBD94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7FD1-4544-8372-28D8C7DDBD94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7FD1-4544-8372-28D8C7DDBD94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7FD1-4544-8372-28D8C7DDBD94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7FD1-4544-8372-28D8C7DDBD94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7FD1-4544-8372-28D8C7DDBD94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7FD1-4544-8372-28D8C7DDBD94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7FD1-4544-8372-28D8C7DDBD94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7FD1-4544-8372-28D8C7DDBD94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7FD1-4544-8372-28D8C7DDBD94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7FD1-4544-8372-28D8C7DDBD94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7FD1-4544-8372-28D8C7DDBD94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7FD1-4544-8372-28D8C7DDBD94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7FD1-4544-8372-28D8C7DDBD94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7FD1-4544-8372-28D8C7DDBD94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7FD1-4544-8372-28D8C7DDBD94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7FD1-4544-8372-28D8C7DDBD94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7FD1-4544-8372-28D8C7DDBD94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7FD1-4544-8372-28D8C7DDBD94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7FD1-4544-8372-28D8C7DDBD94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7FD1-4544-8372-28D8C7DDBD94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7FD1-4544-8372-28D8C7DDBD94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7FD1-4544-8372-28D8C7DDBD94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7FD1-4544-8372-28D8C7DDBD94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7FD1-4544-8372-28D8C7DDBD94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7FD1-4544-8372-28D8C7DDBD94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7FD1-4544-8372-28D8C7DDBD94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7FD1-4544-8372-28D8C7DDBD94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7FD1-4544-8372-28D8C7DDBD94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7FD1-4544-8372-28D8C7DDBD94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7FD1-4544-8372-28D8C7DDBD94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7FD1-4544-8372-28D8C7DDBD94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7FD1-4544-8372-28D8C7DDBD94}"/>
              </c:ext>
            </c:extLst>
          </c:dPt>
          <c:dPt>
            <c:idx val="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7FD1-4544-8372-28D8C7DDBD94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7FD1-4544-8372-28D8C7DDBD94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7FD1-4544-8372-28D8C7DDBD94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7FD1-4544-8372-28D8C7DDBD94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7FD1-4544-8372-28D8C7DDBD9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7FD1-4544-8372-28D8C7DDBD9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7FD1-4544-8372-28D8C7DDBD9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7FD1-4544-8372-28D8C7DDBD9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7FD1-4544-8372-28D8C7DDBD9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FD1-4544-8372-28D8C7DDBD9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7FD1-4544-8372-28D8C7DDBD9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7FD1-4544-8372-28D8C7DDBD9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7FD1-4544-8372-28D8C7DDBD9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FD1-4544-8372-28D8C7DDBD9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7FD1-4544-8372-28D8C7DDBD9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7FD1-4544-8372-28D8C7DDBD9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FD1-4544-8372-28D8C7DDBD9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FD1-4544-8372-28D8C7DDBD9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7FD1-4544-8372-28D8C7DDBD9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7FD1-4544-8372-28D8C7DDBD9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FD1-4544-8372-28D8C7DDBD9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7FD1-4544-8372-28D8C7DDBD9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7FD1-4544-8372-28D8C7DDBD9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7FD1-4544-8372-28D8C7DDBD9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7FD1-4544-8372-28D8C7DDBD9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7FD1-4544-8372-28D8C7DDBD9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7FD1-4544-8372-28D8C7DDBD94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7FD1-4544-8372-28D8C7DDBD94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7FD1-4544-8372-28D8C7DDBD94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7FD1-4544-8372-28D8C7DDBD94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7FD1-4544-8372-28D8C7DDBD94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7FD1-4544-8372-28D8C7DDBD94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7FD1-4544-8372-28D8C7DDBD94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7FD1-4544-8372-28D8C7DDBD94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7FD1-4544-8372-28D8C7DDBD94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7FD1-4544-8372-28D8C7DDBD94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7FD1-4544-8372-28D8C7DDBD94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7FD1-4544-8372-28D8C7DDBD94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7FD1-4544-8372-28D8C7DDBD94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7FD1-4544-8372-28D8C7DDBD94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7FD1-4544-8372-28D8C7DDBD94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7FD1-4544-8372-28D8C7DDBD94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7FD1-4544-8372-28D8C7DDBD94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7FD1-4544-8372-28D8C7DDBD94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7FD1-4544-8372-28D8C7DDBD94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7FD1-4544-8372-28D8C7DDBD94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7FD1-4544-8372-28D8C7DDBD94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7FD1-4544-8372-28D8C7DDBD94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7FD1-4544-8372-28D8C7DDBD94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7FD1-4544-8372-28D8C7DDBD94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7FD1-4544-8372-28D8C7DDBD94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7FD1-4544-8372-28D8C7DDBD94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7FD1-4544-8372-28D8C7DDBD94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7FD1-4544-8372-28D8C7DDBD94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7FD1-4544-8372-28D8C7DDBD94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7FD1-4544-8372-28D8C7DDBD94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7FD1-4544-8372-28D8C7DDBD94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7FD1-4544-8372-28D8C7DDBD94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7FD1-4544-8372-28D8C7DDBD94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7FD1-4544-8372-28D8C7DDBD9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7FD1-4544-8372-28D8C7DDBD94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7FD1-4544-8372-28D8C7DDBD94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7FD1-4544-8372-28D8C7DDBD94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7FD1-4544-8372-28D8C7DDBD94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7FD1-4544-8372-28D8C7DDBD94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7FD1-4544-8372-28D8C7DDBD94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7FD1-4544-8372-28D8C7DDBD94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7FD1-4544-8372-28D8C7DDBD94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7FD1-4544-8372-28D8C7DDBD94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7FD1-4544-8372-28D8C7DDBD94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7FD1-4544-8372-28D8C7DDBD94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7FD1-4544-8372-28D8C7DDBD94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7FD1-4544-8372-28D8C7DDBD94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7FD1-4544-8372-28D8C7DDBD94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7FD1-4544-8372-28D8C7DDBD94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7FD1-4544-8372-28D8C7DDBD94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7FD1-4544-8372-28D8C7DDBD94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7FD1-4544-8372-28D8C7DDBD94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7FD1-4544-8372-28D8C7DDBD94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7FD1-4544-8372-28D8C7DDBD94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7FD1-4544-8372-28D8C7DDBD94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7FD1-4544-8372-28D8C7DDBD94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7FD1-4544-8372-28D8C7DDBD94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7FD1-4544-8372-28D8C7DDBD94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7FD1-4544-8372-28D8C7DDBD94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7FD1-4544-8372-28D8C7DDBD94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7FD1-4544-8372-28D8C7DDBD94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7FD1-4544-8372-28D8C7DDBD94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7FD1-4544-8372-28D8C7DDBD94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7FD1-4544-8372-28D8C7DDBD94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7FD1-4544-8372-28D8C7DDBD94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7FD1-4544-8372-28D8C7DDBD94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7FD1-4544-8372-28D8C7DDBD94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7FD1-4544-8372-28D8C7DDBD94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7FD1-4544-8372-28D8C7DDBD94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7FD1-4544-8372-28D8C7DDBD94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7FD1-4544-8372-28D8C7DDBD94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7FD1-4544-8372-28D8C7DDBD94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7FD1-4544-8372-28D8C7DDBD94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7FD1-4544-8372-28D8C7DDBD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'PFHpAmotTOC p&gt;0.05'!$B$261:$B$355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'PFHpAmotTOC p&gt;0.05'!$H$261:$H$355</c:f>
              <c:numCache>
                <c:formatCode>0.000</c:formatCode>
                <c:ptCount val="95"/>
                <c:pt idx="0">
                  <c:v>-0.61368311704799305</c:v>
                </c:pt>
                <c:pt idx="1">
                  <c:v>-0.57156919817603036</c:v>
                </c:pt>
                <c:pt idx="2">
                  <c:v>-0.60345015594235274</c:v>
                </c:pt>
                <c:pt idx="3">
                  <c:v>-0.60345015594235274</c:v>
                </c:pt>
                <c:pt idx="4">
                  <c:v>-0.62877355768107568</c:v>
                </c:pt>
                <c:pt idx="5">
                  <c:v>-0.57760919189931503</c:v>
                </c:pt>
                <c:pt idx="6">
                  <c:v>1.2411726245788535</c:v>
                </c:pt>
                <c:pt idx="7">
                  <c:v>1.9765451842324642</c:v>
                </c:pt>
                <c:pt idx="8">
                  <c:v>0.23079577077865096</c:v>
                </c:pt>
                <c:pt idx="9">
                  <c:v>-0.55782057214405667</c:v>
                </c:pt>
                <c:pt idx="10">
                  <c:v>-0.55397723636342311</c:v>
                </c:pt>
                <c:pt idx="11">
                  <c:v>-0.68958512385261361</c:v>
                </c:pt>
                <c:pt idx="12">
                  <c:v>-0.59629887783937807</c:v>
                </c:pt>
                <c:pt idx="13">
                  <c:v>2.0826793832744999</c:v>
                </c:pt>
                <c:pt idx="14">
                  <c:v>1.3136544776727905</c:v>
                </c:pt>
                <c:pt idx="15">
                  <c:v>1.554876602819909</c:v>
                </c:pt>
                <c:pt idx="16">
                  <c:v>0.61060414361307347</c:v>
                </c:pt>
                <c:pt idx="17">
                  <c:v>4.4826680684902112</c:v>
                </c:pt>
                <c:pt idx="18">
                  <c:v>-0.68058741884983431</c:v>
                </c:pt>
                <c:pt idx="19">
                  <c:v>-0.6728669203178691</c:v>
                </c:pt>
                <c:pt idx="20">
                  <c:v>-0.69634220229541788</c:v>
                </c:pt>
                <c:pt idx="21">
                  <c:v>-0.2683604787219579</c:v>
                </c:pt>
                <c:pt idx="22">
                  <c:v>1.0675703507984982</c:v>
                </c:pt>
                <c:pt idx="23">
                  <c:v>1.3343974745587315</c:v>
                </c:pt>
                <c:pt idx="24">
                  <c:v>-0.69788017124789425</c:v>
                </c:pt>
                <c:pt idx="25">
                  <c:v>-0.68378207256622348</c:v>
                </c:pt>
                <c:pt idx="26">
                  <c:v>-0.67855549098201495</c:v>
                </c:pt>
                <c:pt idx="27">
                  <c:v>-0.62191207487581235</c:v>
                </c:pt>
                <c:pt idx="28">
                  <c:v>-0.59629887783937807</c:v>
                </c:pt>
                <c:pt idx="29">
                  <c:v>-0.54328181406262543</c:v>
                </c:pt>
                <c:pt idx="30">
                  <c:v>-0.58719049916809918</c:v>
                </c:pt>
                <c:pt idx="31">
                  <c:v>-0.54142321928007997</c:v>
                </c:pt>
                <c:pt idx="32">
                  <c:v>-0.50874505615904064</c:v>
                </c:pt>
                <c:pt idx="33">
                  <c:v>2.5893511403935801</c:v>
                </c:pt>
                <c:pt idx="34">
                  <c:v>2.067670078421465</c:v>
                </c:pt>
                <c:pt idx="35">
                  <c:v>-0.49523144588084594</c:v>
                </c:pt>
                <c:pt idx="36">
                  <c:v>-0.55717746739963914</c:v>
                </c:pt>
                <c:pt idx="37">
                  <c:v>-0.47039358022987948</c:v>
                </c:pt>
                <c:pt idx="38">
                  <c:v>-0.52033637186302184</c:v>
                </c:pt>
                <c:pt idx="39">
                  <c:v>-0.57760919189931503</c:v>
                </c:pt>
                <c:pt idx="40">
                  <c:v>-0.57558568802790766</c:v>
                </c:pt>
                <c:pt idx="41">
                  <c:v>-0.63419298577143679</c:v>
                </c:pt>
                <c:pt idx="42">
                  <c:v>2.0094627578665722</c:v>
                </c:pt>
                <c:pt idx="43">
                  <c:v>-0.56170092669454053</c:v>
                </c:pt>
                <c:pt idx="44">
                  <c:v>-0.53957302943987073</c:v>
                </c:pt>
                <c:pt idx="45">
                  <c:v>-0.65058866060351694</c:v>
                </c:pt>
                <c:pt idx="46">
                  <c:v>-0.69563429369123164</c:v>
                </c:pt>
                <c:pt idx="47">
                  <c:v>-0.66231164798622211</c:v>
                </c:pt>
                <c:pt idx="48">
                  <c:v>-0.68854984472735459</c:v>
                </c:pt>
                <c:pt idx="49">
                  <c:v>-0.63008296409894771</c:v>
                </c:pt>
                <c:pt idx="50">
                  <c:v>-0.68114731498652625</c:v>
                </c:pt>
                <c:pt idx="51">
                  <c:v>-0.69373890194253218</c:v>
                </c:pt>
                <c:pt idx="52">
                  <c:v>-0.66750209637289093</c:v>
                </c:pt>
                <c:pt idx="53">
                  <c:v>-0.6804475643306851</c:v>
                </c:pt>
                <c:pt idx="54">
                  <c:v>-0.67230539939726874</c:v>
                </c:pt>
                <c:pt idx="55">
                  <c:v>-0.66701134143787733</c:v>
                </c:pt>
                <c:pt idx="56">
                  <c:v>-0.67932172925045831</c:v>
                </c:pt>
                <c:pt idx="57">
                  <c:v>-0.64605907684266606</c:v>
                </c:pt>
                <c:pt idx="58">
                  <c:v>-0.57828598113184004</c:v>
                </c:pt>
                <c:pt idx="59">
                  <c:v>-0.64782931187171311</c:v>
                </c:pt>
                <c:pt idx="60">
                  <c:v>-0.68346500640952368</c:v>
                </c:pt>
                <c:pt idx="61">
                  <c:v>1.0664077996740671</c:v>
                </c:pt>
                <c:pt idx="62">
                  <c:v>-0.57156919817603036</c:v>
                </c:pt>
                <c:pt idx="63">
                  <c:v>-0.5656191214290387</c:v>
                </c:pt>
                <c:pt idx="64">
                  <c:v>-0.55270421096757572</c:v>
                </c:pt>
                <c:pt idx="65">
                  <c:v>-0.53346522929949858</c:v>
                </c:pt>
                <c:pt idx="66">
                  <c:v>-0.67260535248959474</c:v>
                </c:pt>
                <c:pt idx="67">
                  <c:v>-0.66919041202826102</c:v>
                </c:pt>
                <c:pt idx="68">
                  <c:v>-0.65581083953188613</c:v>
                </c:pt>
                <c:pt idx="69">
                  <c:v>-0.60780350672652206</c:v>
                </c:pt>
                <c:pt idx="70">
                  <c:v>-0.60057418562935094</c:v>
                </c:pt>
                <c:pt idx="71">
                  <c:v>0.36795804351957723</c:v>
                </c:pt>
                <c:pt idx="72">
                  <c:v>0.42942371458385442</c:v>
                </c:pt>
                <c:pt idx="73">
                  <c:v>1.1142989667222793</c:v>
                </c:pt>
                <c:pt idx="74">
                  <c:v>0.2806636851507473</c:v>
                </c:pt>
                <c:pt idx="75">
                  <c:v>1.0818263190409663</c:v>
                </c:pt>
                <c:pt idx="76">
                  <c:v>0.47014311094317041</c:v>
                </c:pt>
                <c:pt idx="77">
                  <c:v>0.49358853119437041</c:v>
                </c:pt>
                <c:pt idx="78">
                  <c:v>1.1741015509765145</c:v>
                </c:pt>
                <c:pt idx="79">
                  <c:v>-0.55397723636342311</c:v>
                </c:pt>
                <c:pt idx="80">
                  <c:v>-0.42491262698695431</c:v>
                </c:pt>
                <c:pt idx="81">
                  <c:v>-0.42393692692590729</c:v>
                </c:pt>
                <c:pt idx="82">
                  <c:v>-0.61294339577196921</c:v>
                </c:pt>
                <c:pt idx="83">
                  <c:v>2.0671187793640633</c:v>
                </c:pt>
                <c:pt idx="84">
                  <c:v>-0.66944554109782561</c:v>
                </c:pt>
                <c:pt idx="85">
                  <c:v>0.40389756772032026</c:v>
                </c:pt>
                <c:pt idx="86">
                  <c:v>2.0087104737450665</c:v>
                </c:pt>
                <c:pt idx="87">
                  <c:v>0.80216928396525278</c:v>
                </c:pt>
                <c:pt idx="88">
                  <c:v>0.48766204319988682</c:v>
                </c:pt>
                <c:pt idx="89">
                  <c:v>0.46092292700788351</c:v>
                </c:pt>
                <c:pt idx="90">
                  <c:v>2.1464074790768755</c:v>
                </c:pt>
                <c:pt idx="91">
                  <c:v>-0.55782057214405667</c:v>
                </c:pt>
                <c:pt idx="92">
                  <c:v>-0.37707455884490748</c:v>
                </c:pt>
                <c:pt idx="93">
                  <c:v>-0.5702392913565314</c:v>
                </c:pt>
                <c:pt idx="94">
                  <c:v>2.1564687100157403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1-4544-8372-28D8C7DDB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944871616"/>
        <c:axId val="94488853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3</c:v>
              </c:pt>
              <c:pt idx="1">
                <c:v>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7FD1-4544-8372-28D8C7DDBD94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-3</c:v>
              </c:pt>
              <c:pt idx="1">
                <c:v>-3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7FD1-4544-8372-28D8C7DDB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620968"/>
        <c:axId val="1052620608"/>
      </c:scatterChart>
      <c:catAx>
        <c:axId val="944871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944888536"/>
        <c:crosses val="autoZero"/>
        <c:auto val="1"/>
        <c:lblAlgn val="ctr"/>
        <c:lblOffset val="100"/>
        <c:noMultiLvlLbl val="0"/>
      </c:catAx>
      <c:valAx>
        <c:axId val="944888536"/>
        <c:scaling>
          <c:orientation val="minMax"/>
          <c:max val="6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Studentized deleted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944871616"/>
        <c:crosses val="autoZero"/>
        <c:crossBetween val="between"/>
      </c:valAx>
      <c:valAx>
        <c:axId val="1052620608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1052620968"/>
        <c:crosses val="max"/>
        <c:crossBetween val="midCat"/>
      </c:valAx>
      <c:valAx>
        <c:axId val="1052620968"/>
        <c:scaling>
          <c:orientation val="minMax"/>
          <c:max val="6"/>
          <c:min val="-4"/>
        </c:scaling>
        <c:delete val="1"/>
        <c:axPos val="b"/>
        <c:numFmt formatCode="General" sourceLinked="1"/>
        <c:majorTickMark val="none"/>
        <c:minorTickMark val="none"/>
        <c:tickLblPos val="none"/>
        <c:crossAx val="10526206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Cook's distances(PFHpA) - Threshold = 0,043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Cook's D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43E-49F6-97B7-C129D132C77A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43E-49F6-97B7-C129D132C77A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43E-49F6-97B7-C129D132C77A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43E-49F6-97B7-C129D132C77A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43E-49F6-97B7-C129D132C77A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43E-49F6-97B7-C129D132C77A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943E-49F6-97B7-C129D132C77A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43E-49F6-97B7-C129D132C77A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943E-49F6-97B7-C129D132C77A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43E-49F6-97B7-C129D132C77A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943E-49F6-97B7-C129D132C77A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943E-49F6-97B7-C129D132C77A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943E-49F6-97B7-C129D132C77A}"/>
              </c:ext>
            </c:extLst>
          </c:dPt>
          <c:dPt>
            <c:idx val="1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943E-49F6-97B7-C129D132C77A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943E-49F6-97B7-C129D132C77A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943E-49F6-97B7-C129D132C77A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943E-49F6-97B7-C129D132C77A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943E-49F6-97B7-C129D132C77A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943E-49F6-97B7-C129D132C77A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943E-49F6-97B7-C129D132C77A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943E-49F6-97B7-C129D132C77A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943E-49F6-97B7-C129D132C77A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943E-49F6-97B7-C129D132C77A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943E-49F6-97B7-C129D132C77A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943E-49F6-97B7-C129D132C77A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943E-49F6-97B7-C129D132C77A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943E-49F6-97B7-C129D132C77A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943E-49F6-97B7-C129D132C77A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943E-49F6-97B7-C129D132C77A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943E-49F6-97B7-C129D132C77A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943E-49F6-97B7-C129D132C77A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943E-49F6-97B7-C129D132C77A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943E-49F6-97B7-C129D132C77A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943E-49F6-97B7-C129D132C77A}"/>
              </c:ext>
            </c:extLst>
          </c:dPt>
          <c:dPt>
            <c:idx val="3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943E-49F6-97B7-C129D132C77A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943E-49F6-97B7-C129D132C77A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943E-49F6-97B7-C129D132C77A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943E-49F6-97B7-C129D132C77A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943E-49F6-97B7-C129D132C77A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943E-49F6-97B7-C129D132C77A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943E-49F6-97B7-C129D132C77A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943E-49F6-97B7-C129D132C77A}"/>
              </c:ext>
            </c:extLst>
          </c:dPt>
          <c:dPt>
            <c:idx val="4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943E-49F6-97B7-C129D132C77A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943E-49F6-97B7-C129D132C77A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943E-49F6-97B7-C129D132C77A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943E-49F6-97B7-C129D132C77A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943E-49F6-97B7-C129D132C77A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943E-49F6-97B7-C129D132C77A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943E-49F6-97B7-C129D132C77A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943E-49F6-97B7-C129D132C77A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943E-49F6-97B7-C129D132C77A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943E-49F6-97B7-C129D132C77A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943E-49F6-97B7-C129D132C77A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943E-49F6-97B7-C129D132C77A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943E-49F6-97B7-C129D132C77A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943E-49F6-97B7-C129D132C77A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943E-49F6-97B7-C129D132C77A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943E-49F6-97B7-C129D132C77A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943E-49F6-97B7-C129D132C77A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943E-49F6-97B7-C129D132C77A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943E-49F6-97B7-C129D132C77A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943E-49F6-97B7-C129D132C77A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943E-49F6-97B7-C129D132C77A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943E-49F6-97B7-C129D132C77A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943E-49F6-97B7-C129D132C77A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943E-49F6-97B7-C129D132C77A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943E-49F6-97B7-C129D132C77A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943E-49F6-97B7-C129D132C77A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943E-49F6-97B7-C129D132C77A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943E-49F6-97B7-C129D132C77A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943E-49F6-97B7-C129D132C77A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943E-49F6-97B7-C129D132C77A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943E-49F6-97B7-C129D132C77A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943E-49F6-97B7-C129D132C77A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943E-49F6-97B7-C129D132C77A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943E-49F6-97B7-C129D132C77A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943E-49F6-97B7-C129D132C77A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943E-49F6-97B7-C129D132C77A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943E-49F6-97B7-C129D132C77A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943E-49F6-97B7-C129D132C77A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943E-49F6-97B7-C129D132C77A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943E-49F6-97B7-C129D132C77A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943E-49F6-97B7-C129D132C77A}"/>
              </c:ext>
            </c:extLst>
          </c:dPt>
          <c:dPt>
            <c:idx val="8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943E-49F6-97B7-C129D132C77A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943E-49F6-97B7-C129D132C77A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943E-49F6-97B7-C129D132C77A}"/>
              </c:ext>
            </c:extLst>
          </c:dPt>
          <c:dPt>
            <c:idx val="8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943E-49F6-97B7-C129D132C77A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943E-49F6-97B7-C129D132C77A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943E-49F6-97B7-C129D132C77A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943E-49F6-97B7-C129D132C77A}"/>
              </c:ext>
            </c:extLst>
          </c:dPt>
          <c:dPt>
            <c:idx val="9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943E-49F6-97B7-C129D132C77A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943E-49F6-97B7-C129D132C77A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943E-49F6-97B7-C129D132C77A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943E-49F6-97B7-C129D132C77A}"/>
              </c:ext>
            </c:extLst>
          </c:dPt>
          <c:dPt>
            <c:idx val="9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943E-49F6-97B7-C129D132C77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43E-49F6-97B7-C129D132C7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43E-49F6-97B7-C129D132C77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43E-49F6-97B7-C129D132C77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43E-49F6-97B7-C129D132C77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43E-49F6-97B7-C129D132C77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43E-49F6-97B7-C129D132C77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43E-49F6-97B7-C129D132C77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943E-49F6-97B7-C129D132C77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943E-49F6-97B7-C129D132C77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943E-49F6-97B7-C129D132C77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43E-49F6-97B7-C129D132C77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943E-49F6-97B7-C129D132C77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43E-49F6-97B7-C129D132C77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943E-49F6-97B7-C129D132C77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943E-49F6-97B7-C129D132C77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43E-49F6-97B7-C129D132C77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943E-49F6-97B7-C129D132C77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943E-49F6-97B7-C129D132C77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43E-49F6-97B7-C129D132C77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943E-49F6-97B7-C129D132C77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943E-49F6-97B7-C129D132C77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943E-49F6-97B7-C129D132C77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943E-49F6-97B7-C129D132C77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943E-49F6-97B7-C129D132C77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943E-49F6-97B7-C129D132C77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943E-49F6-97B7-C129D132C77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943E-49F6-97B7-C129D132C7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943E-49F6-97B7-C129D132C77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943E-49F6-97B7-C129D132C77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943E-49F6-97B7-C129D132C77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43E-49F6-97B7-C129D132C77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943E-49F6-97B7-C129D132C77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943E-49F6-97B7-C129D132C77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43E-49F6-97B7-C129D132C77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943E-49F6-97B7-C129D132C77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43E-49F6-97B7-C129D132C77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943E-49F6-97B7-C129D132C77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43E-49F6-97B7-C129D132C77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943E-49F6-97B7-C129D132C77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943E-49F6-97B7-C129D132C77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43E-49F6-97B7-C129D132C77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943E-49F6-97B7-C129D132C77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Obs43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943E-49F6-97B7-C129D132C77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43E-49F6-97B7-C129D132C77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943E-49F6-97B7-C129D132C77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943E-49F6-97B7-C129D132C77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943E-49F6-97B7-C129D132C77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943E-49F6-97B7-C129D132C77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943E-49F6-97B7-C129D132C77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943E-49F6-97B7-C129D132C77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943E-49F6-97B7-C129D132C77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943E-49F6-97B7-C129D132C77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943E-49F6-97B7-C129D132C77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943E-49F6-97B7-C129D132C77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943E-49F6-97B7-C129D132C77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943E-49F6-97B7-C129D132C77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943E-49F6-97B7-C129D132C77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943E-49F6-97B7-C129D132C77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943E-49F6-97B7-C129D132C77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943E-49F6-97B7-C129D132C77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943E-49F6-97B7-C129D132C77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943E-49F6-97B7-C129D132C77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943E-49F6-97B7-C129D132C77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943E-49F6-97B7-C129D132C77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943E-49F6-97B7-C129D132C77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943E-49F6-97B7-C129D132C77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943E-49F6-97B7-C129D132C77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943E-49F6-97B7-C129D132C77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943E-49F6-97B7-C129D132C77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943E-49F6-97B7-C129D132C77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943E-49F6-97B7-C129D132C77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943E-49F6-97B7-C129D132C77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943E-49F6-97B7-C129D132C77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943E-49F6-97B7-C129D132C77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943E-49F6-97B7-C129D132C77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943E-49F6-97B7-C129D132C77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943E-49F6-97B7-C129D132C77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943E-49F6-97B7-C129D132C77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943E-49F6-97B7-C129D132C77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943E-49F6-97B7-C129D132C77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943E-49F6-97B7-C129D132C77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943E-49F6-97B7-C129D132C77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943E-49F6-97B7-C129D132C77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943E-49F6-97B7-C129D132C77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943E-49F6-97B7-C129D132C77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943E-49F6-97B7-C129D132C77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943E-49F6-97B7-C129D132C77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943E-49F6-97B7-C129D132C77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943E-49F6-97B7-C129D132C77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943E-49F6-97B7-C129D132C77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943E-49F6-97B7-C129D132C77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943E-49F6-97B7-C129D132C77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943E-49F6-97B7-C129D132C77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943E-49F6-97B7-C129D132C77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943E-49F6-97B7-C129D132C7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'PFHpAmotTOC p&gt;0.05'!$B$261:$B$355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'PFHpAmotTOC p&gt;0.05'!$K$261:$K$355</c:f>
              <c:numCache>
                <c:formatCode>0.000</c:formatCode>
                <c:ptCount val="95"/>
                <c:pt idx="0">
                  <c:v>2.0134384736506961E-3</c:v>
                </c:pt>
                <c:pt idx="1">
                  <c:v>2.1859909701180602E-3</c:v>
                </c:pt>
                <c:pt idx="2">
                  <c:v>1.934123253272556E-3</c:v>
                </c:pt>
                <c:pt idx="3">
                  <c:v>1.934123253272556E-3</c:v>
                </c:pt>
                <c:pt idx="4">
                  <c:v>2.2789158725456627E-3</c:v>
                </c:pt>
                <c:pt idx="5">
                  <c:v>2.082155509717157E-3</c:v>
                </c:pt>
                <c:pt idx="6">
                  <c:v>8.7723344773625346E-3</c:v>
                </c:pt>
                <c:pt idx="7">
                  <c:v>1.9985734884995297E-2</c:v>
                </c:pt>
                <c:pt idx="8">
                  <c:v>2.8919709275141049E-4</c:v>
                </c:pt>
                <c:pt idx="9">
                  <c:v>2.515407845580991E-3</c:v>
                </c:pt>
                <c:pt idx="10">
                  <c:v>2.62993052794917E-3</c:v>
                </c:pt>
                <c:pt idx="11">
                  <c:v>5.2326578747830402E-3</c:v>
                </c:pt>
                <c:pt idx="12">
                  <c:v>1.9258808600840201E-3</c:v>
                </c:pt>
                <c:pt idx="13">
                  <c:v>2.3009635264150469E-2</c:v>
                </c:pt>
                <c:pt idx="14">
                  <c:v>9.0511633816230674E-3</c:v>
                </c:pt>
                <c:pt idx="15">
                  <c:v>1.875253013346392E-2</c:v>
                </c:pt>
                <c:pt idx="16">
                  <c:v>3.6863186880756876E-3</c:v>
                </c:pt>
                <c:pt idx="17">
                  <c:v>9.8100444649233204E-2</c:v>
                </c:pt>
                <c:pt idx="18">
                  <c:v>4.5994123492132718E-3</c:v>
                </c:pt>
                <c:pt idx="19">
                  <c:v>4.1113192335428045E-3</c:v>
                </c:pt>
                <c:pt idx="20">
                  <c:v>5.7541473200530156E-3</c:v>
                </c:pt>
                <c:pt idx="21">
                  <c:v>6.9036628250026687E-4</c:v>
                </c:pt>
                <c:pt idx="22">
                  <c:v>8.4114902765715389E-3</c:v>
                </c:pt>
                <c:pt idx="23">
                  <c:v>1.2236704100887945E-2</c:v>
                </c:pt>
                <c:pt idx="24">
                  <c:v>5.8783773541466727E-3</c:v>
                </c:pt>
                <c:pt idx="25">
                  <c:v>4.8162802976579816E-3</c:v>
                </c:pt>
                <c:pt idx="26">
                  <c:v>4.4660228002290922E-3</c:v>
                </c:pt>
                <c:pt idx="27">
                  <c:v>2.1359885820872019E-3</c:v>
                </c:pt>
                <c:pt idx="28">
                  <c:v>1.9258808600840201E-3</c:v>
                </c:pt>
                <c:pt idx="29">
                  <c:v>2.9981637685717135E-3</c:v>
                </c:pt>
                <c:pt idx="30">
                  <c:v>1.9703865118266138E-3</c:v>
                </c:pt>
                <c:pt idx="31">
                  <c:v>3.0693925883021902E-3</c:v>
                </c:pt>
                <c:pt idx="32">
                  <c:v>4.6426994283302898E-3</c:v>
                </c:pt>
                <c:pt idx="33">
                  <c:v>4.3433796884844056E-2</c:v>
                </c:pt>
                <c:pt idx="34">
                  <c:v>2.3972465124336737E-2</c:v>
                </c:pt>
                <c:pt idx="35">
                  <c:v>5.4509803352531441E-3</c:v>
                </c:pt>
                <c:pt idx="36">
                  <c:v>2.5339013924114916E-3</c:v>
                </c:pt>
                <c:pt idx="37">
                  <c:v>7.1236283803311961E-3</c:v>
                </c:pt>
                <c:pt idx="38">
                  <c:v>4.0186039372892661E-3</c:v>
                </c:pt>
                <c:pt idx="39">
                  <c:v>2.082155509717157E-3</c:v>
                </c:pt>
                <c:pt idx="40">
                  <c:v>2.1141031196147456E-3</c:v>
                </c:pt>
                <c:pt idx="41">
                  <c:v>2.4183268740888158E-3</c:v>
                </c:pt>
                <c:pt idx="42">
                  <c:v>5.7091472788858226E-2</c:v>
                </c:pt>
                <c:pt idx="43">
                  <c:v>2.4095948508074528E-3</c:v>
                </c:pt>
                <c:pt idx="44">
                  <c:v>3.142375982860364E-3</c:v>
                </c:pt>
                <c:pt idx="45">
                  <c:v>2.9849299304854594E-3</c:v>
                </c:pt>
                <c:pt idx="46">
                  <c:v>5.6976567146119848E-3</c:v>
                </c:pt>
                <c:pt idx="47">
                  <c:v>3.5258002824189835E-3</c:v>
                </c:pt>
                <c:pt idx="48">
                  <c:v>5.156248233222813E-3</c:v>
                </c:pt>
                <c:pt idx="49">
                  <c:v>2.3104444978682237E-3</c:v>
                </c:pt>
                <c:pt idx="50">
                  <c:v>4.6367885110773213E-3</c:v>
                </c:pt>
                <c:pt idx="51">
                  <c:v>5.5485476693655743E-3</c:v>
                </c:pt>
                <c:pt idx="52">
                  <c:v>3.8019755575793702E-3</c:v>
                </c:pt>
                <c:pt idx="53">
                  <c:v>4.5901181785151703E-3</c:v>
                </c:pt>
                <c:pt idx="54">
                  <c:v>4.0777988067515229E-3</c:v>
                </c:pt>
                <c:pt idx="55">
                  <c:v>3.7748924910022208E-3</c:v>
                </c:pt>
                <c:pt idx="56">
                  <c:v>4.5159092772842279E-3</c:v>
                </c:pt>
                <c:pt idx="57">
                  <c:v>2.8064340498479144E-3</c:v>
                </c:pt>
                <c:pt idx="58">
                  <c:v>2.0721133641909916E-3</c:v>
                </c:pt>
                <c:pt idx="59">
                  <c:v>2.874183668280243E-3</c:v>
                </c:pt>
                <c:pt idx="60">
                  <c:v>4.7943650636483341E-3</c:v>
                </c:pt>
                <c:pt idx="61">
                  <c:v>8.2466398164290078E-3</c:v>
                </c:pt>
                <c:pt idx="62">
                  <c:v>2.1859909701180602E-3</c:v>
                </c:pt>
                <c:pt idx="63">
                  <c:v>2.3129164595724586E-3</c:v>
                </c:pt>
                <c:pt idx="64">
                  <c:v>2.6699687768089691E-3</c:v>
                </c:pt>
                <c:pt idx="65">
                  <c:v>3.3977514505301428E-3</c:v>
                </c:pt>
                <c:pt idx="66">
                  <c:v>4.0956714465457122E-3</c:v>
                </c:pt>
                <c:pt idx="67">
                  <c:v>3.8967006114667023E-3</c:v>
                </c:pt>
                <c:pt idx="68">
                  <c:v>3.2117471473778578E-3</c:v>
                </c:pt>
                <c:pt idx="69">
                  <c:v>1.958064291749574E-3</c:v>
                </c:pt>
                <c:pt idx="70">
                  <c:v>1.9261896055454313E-3</c:v>
                </c:pt>
                <c:pt idx="71">
                  <c:v>1.2852192615011213E-3</c:v>
                </c:pt>
                <c:pt idx="72">
                  <c:v>2.0959051704807731E-3</c:v>
                </c:pt>
                <c:pt idx="73">
                  <c:v>8.0317364436615479E-3</c:v>
                </c:pt>
                <c:pt idx="74">
                  <c:v>6.5589705622436621E-4</c:v>
                </c:pt>
                <c:pt idx="75">
                  <c:v>8.6554336824046247E-3</c:v>
                </c:pt>
                <c:pt idx="76">
                  <c:v>1.9337137419934132E-3</c:v>
                </c:pt>
                <c:pt idx="77">
                  <c:v>1.8726126465970073E-3</c:v>
                </c:pt>
                <c:pt idx="78">
                  <c:v>1.009839605622323E-2</c:v>
                </c:pt>
                <c:pt idx="79">
                  <c:v>2.62993052794917E-3</c:v>
                </c:pt>
                <c:pt idx="80">
                  <c:v>1.0535741864024881E-2</c:v>
                </c:pt>
                <c:pt idx="81">
                  <c:v>1.0609877892207902E-2</c:v>
                </c:pt>
                <c:pt idx="82">
                  <c:v>2.0050056568004684E-3</c:v>
                </c:pt>
                <c:pt idx="83">
                  <c:v>3.3790068421465244E-2</c:v>
                </c:pt>
                <c:pt idx="84">
                  <c:v>3.91122441573513E-3</c:v>
                </c:pt>
                <c:pt idx="85">
                  <c:v>8.9306318471278168E-4</c:v>
                </c:pt>
                <c:pt idx="86">
                  <c:v>3.23288421380626E-2</c:v>
                </c:pt>
                <c:pt idx="87">
                  <c:v>6.5060379168461781E-3</c:v>
                </c:pt>
                <c:pt idx="88">
                  <c:v>2.2595238300093649E-3</c:v>
                </c:pt>
                <c:pt idx="89">
                  <c:v>2.1818747232245817E-3</c:v>
                </c:pt>
                <c:pt idx="90">
                  <c:v>3.9273942835799699E-2</c:v>
                </c:pt>
                <c:pt idx="91">
                  <c:v>2.515407845580991E-3</c:v>
                </c:pt>
                <c:pt idx="92">
                  <c:v>1.389981368795788E-2</c:v>
                </c:pt>
                <c:pt idx="93">
                  <c:v>2.2122568365827797E-3</c:v>
                </c:pt>
                <c:pt idx="94">
                  <c:v>2.4492915602304197E-2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E-49F6-97B7-C129D132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410381088"/>
        <c:axId val="410383248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4.3010752688172046E-2</c:v>
              </c:pt>
              <c:pt idx="1">
                <c:v>4.3010752688172046E-2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943E-49F6-97B7-C129D132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862000"/>
        <c:axId val="570861640"/>
      </c:scatterChart>
      <c:catAx>
        <c:axId val="410381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410383248"/>
        <c:crosses val="autoZero"/>
        <c:auto val="1"/>
        <c:lblAlgn val="ctr"/>
        <c:lblOffset val="100"/>
        <c:noMultiLvlLbl val="0"/>
      </c:catAx>
      <c:valAx>
        <c:axId val="410383248"/>
        <c:scaling>
          <c:orientation val="minMax"/>
          <c:max val="0.1200000000000000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Cook's distance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410381088"/>
        <c:crosses val="autoZero"/>
        <c:crossBetween val="between"/>
      </c:valAx>
      <c:valAx>
        <c:axId val="570861640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570862000"/>
        <c:crosses val="max"/>
        <c:crossBetween val="midCat"/>
      </c:valAx>
      <c:valAx>
        <c:axId val="570862000"/>
        <c:scaling>
          <c:orientation val="minMax"/>
          <c:max val="0.12000000000000002"/>
          <c:min val="0"/>
        </c:scaling>
        <c:delete val="1"/>
        <c:axPos val="b"/>
        <c:numFmt formatCode="General" sourceLinked="1"/>
        <c:majorTickMark val="none"/>
        <c:minorTickMark val="none"/>
        <c:tickLblPos val="none"/>
        <c:crossAx val="5708616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DFFits(Std) (PFHpA)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DFFits(Std)</c:v>
          </c:tx>
          <c:invertIfNegative val="0"/>
          <c:dPt>
            <c:idx val="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AFD-4AB7-A992-1E30E210ABE7}"/>
              </c:ext>
            </c:extLst>
          </c:dPt>
          <c:dPt>
            <c:idx val="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AFD-4AB7-A992-1E30E210ABE7}"/>
              </c:ext>
            </c:extLst>
          </c:dPt>
          <c:dPt>
            <c:idx val="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FD-4AB7-A992-1E30E210ABE7}"/>
              </c:ext>
            </c:extLst>
          </c:dPt>
          <c:dPt>
            <c:idx val="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AFD-4AB7-A992-1E30E210ABE7}"/>
              </c:ext>
            </c:extLst>
          </c:dPt>
          <c:dPt>
            <c:idx val="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FD-4AB7-A992-1E30E210ABE7}"/>
              </c:ext>
            </c:extLst>
          </c:dPt>
          <c:dPt>
            <c:idx val="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DAFD-4AB7-A992-1E30E210ABE7}"/>
              </c:ext>
            </c:extLst>
          </c:dPt>
          <c:dPt>
            <c:idx val="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DAFD-4AB7-A992-1E30E210ABE7}"/>
              </c:ext>
            </c:extLst>
          </c:dPt>
          <c:dPt>
            <c:idx val="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DAFD-4AB7-A992-1E30E210ABE7}"/>
              </c:ext>
            </c:extLst>
          </c:dPt>
          <c:dPt>
            <c:idx val="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DAFD-4AB7-A992-1E30E210ABE7}"/>
              </c:ext>
            </c:extLst>
          </c:dPt>
          <c:dPt>
            <c:idx val="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DAFD-4AB7-A992-1E30E210ABE7}"/>
              </c:ext>
            </c:extLst>
          </c:dPt>
          <c:dPt>
            <c:idx val="1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DAFD-4AB7-A992-1E30E210ABE7}"/>
              </c:ext>
            </c:extLst>
          </c:dPt>
          <c:dPt>
            <c:idx val="1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DAFD-4AB7-A992-1E30E210ABE7}"/>
              </c:ext>
            </c:extLst>
          </c:dPt>
          <c:dPt>
            <c:idx val="1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DAFD-4AB7-A992-1E30E210ABE7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DAFD-4AB7-A992-1E30E210ABE7}"/>
              </c:ext>
            </c:extLst>
          </c:dPt>
          <c:dPt>
            <c:idx val="1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DAFD-4AB7-A992-1E30E210ABE7}"/>
              </c:ext>
            </c:extLst>
          </c:dPt>
          <c:dPt>
            <c:idx val="1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DAFD-4AB7-A992-1E30E210ABE7}"/>
              </c:ext>
            </c:extLst>
          </c:dPt>
          <c:dPt>
            <c:idx val="1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DAFD-4AB7-A992-1E30E210ABE7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DAFD-4AB7-A992-1E30E210ABE7}"/>
              </c:ext>
            </c:extLst>
          </c:dPt>
          <c:dPt>
            <c:idx val="1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4-DAFD-4AB7-A992-1E30E210ABE7}"/>
              </c:ext>
            </c:extLst>
          </c:dPt>
          <c:dPt>
            <c:idx val="1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DAFD-4AB7-A992-1E30E210ABE7}"/>
              </c:ext>
            </c:extLst>
          </c:dPt>
          <c:dPt>
            <c:idx val="2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6-DAFD-4AB7-A992-1E30E210ABE7}"/>
              </c:ext>
            </c:extLst>
          </c:dPt>
          <c:dPt>
            <c:idx val="2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DAFD-4AB7-A992-1E30E210ABE7}"/>
              </c:ext>
            </c:extLst>
          </c:dPt>
          <c:dPt>
            <c:idx val="2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8-DAFD-4AB7-A992-1E30E210ABE7}"/>
              </c:ext>
            </c:extLst>
          </c:dPt>
          <c:dPt>
            <c:idx val="2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DAFD-4AB7-A992-1E30E210ABE7}"/>
              </c:ext>
            </c:extLst>
          </c:dPt>
          <c:dPt>
            <c:idx val="2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A-DAFD-4AB7-A992-1E30E210ABE7}"/>
              </c:ext>
            </c:extLst>
          </c:dPt>
          <c:dPt>
            <c:idx val="2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DAFD-4AB7-A992-1E30E210ABE7}"/>
              </c:ext>
            </c:extLst>
          </c:dPt>
          <c:dPt>
            <c:idx val="2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C-DAFD-4AB7-A992-1E30E210ABE7}"/>
              </c:ext>
            </c:extLst>
          </c:dPt>
          <c:dPt>
            <c:idx val="2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DAFD-4AB7-A992-1E30E210ABE7}"/>
              </c:ext>
            </c:extLst>
          </c:dPt>
          <c:dPt>
            <c:idx val="2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E-DAFD-4AB7-A992-1E30E210ABE7}"/>
              </c:ext>
            </c:extLst>
          </c:dPt>
          <c:dPt>
            <c:idx val="2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DAFD-4AB7-A992-1E30E210ABE7}"/>
              </c:ext>
            </c:extLst>
          </c:dPt>
          <c:dPt>
            <c:idx val="3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0-DAFD-4AB7-A992-1E30E210ABE7}"/>
              </c:ext>
            </c:extLst>
          </c:dPt>
          <c:dPt>
            <c:idx val="3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DAFD-4AB7-A992-1E30E210ABE7}"/>
              </c:ext>
            </c:extLst>
          </c:dPt>
          <c:dPt>
            <c:idx val="3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2-DAFD-4AB7-A992-1E30E210ABE7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3-DAFD-4AB7-A992-1E30E210ABE7}"/>
              </c:ext>
            </c:extLst>
          </c:dPt>
          <c:dPt>
            <c:idx val="3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4-DAFD-4AB7-A992-1E30E210ABE7}"/>
              </c:ext>
            </c:extLst>
          </c:dPt>
          <c:dPt>
            <c:idx val="3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5-DAFD-4AB7-A992-1E30E210ABE7}"/>
              </c:ext>
            </c:extLst>
          </c:dPt>
          <c:dPt>
            <c:idx val="3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6-DAFD-4AB7-A992-1E30E210ABE7}"/>
              </c:ext>
            </c:extLst>
          </c:dPt>
          <c:dPt>
            <c:idx val="3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7-DAFD-4AB7-A992-1E30E210ABE7}"/>
              </c:ext>
            </c:extLst>
          </c:dPt>
          <c:dPt>
            <c:idx val="3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8-DAFD-4AB7-A992-1E30E210ABE7}"/>
              </c:ext>
            </c:extLst>
          </c:dPt>
          <c:dPt>
            <c:idx val="3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9-DAFD-4AB7-A992-1E30E210ABE7}"/>
              </c:ext>
            </c:extLst>
          </c:dPt>
          <c:dPt>
            <c:idx val="4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A-DAFD-4AB7-A992-1E30E210ABE7}"/>
              </c:ext>
            </c:extLst>
          </c:dPt>
          <c:dPt>
            <c:idx val="4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B-DAFD-4AB7-A992-1E30E210ABE7}"/>
              </c:ext>
            </c:extLst>
          </c:dPt>
          <c:dPt>
            <c:idx val="4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C-DAFD-4AB7-A992-1E30E210ABE7}"/>
              </c:ext>
            </c:extLst>
          </c:dPt>
          <c:dPt>
            <c:idx val="4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D-DAFD-4AB7-A992-1E30E210ABE7}"/>
              </c:ext>
            </c:extLst>
          </c:dPt>
          <c:dPt>
            <c:idx val="4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E-DAFD-4AB7-A992-1E30E210ABE7}"/>
              </c:ext>
            </c:extLst>
          </c:dPt>
          <c:dPt>
            <c:idx val="4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F-DAFD-4AB7-A992-1E30E210ABE7}"/>
              </c:ext>
            </c:extLst>
          </c:dPt>
          <c:dPt>
            <c:idx val="4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0-DAFD-4AB7-A992-1E30E210ABE7}"/>
              </c:ext>
            </c:extLst>
          </c:dPt>
          <c:dPt>
            <c:idx val="4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1-DAFD-4AB7-A992-1E30E210ABE7}"/>
              </c:ext>
            </c:extLst>
          </c:dPt>
          <c:dPt>
            <c:idx val="4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2-DAFD-4AB7-A992-1E30E210ABE7}"/>
              </c:ext>
            </c:extLst>
          </c:dPt>
          <c:dPt>
            <c:idx val="4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3-DAFD-4AB7-A992-1E30E210ABE7}"/>
              </c:ext>
            </c:extLst>
          </c:dPt>
          <c:dPt>
            <c:idx val="5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4-DAFD-4AB7-A992-1E30E210ABE7}"/>
              </c:ext>
            </c:extLst>
          </c:dPt>
          <c:dPt>
            <c:idx val="5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5-DAFD-4AB7-A992-1E30E210ABE7}"/>
              </c:ext>
            </c:extLst>
          </c:dPt>
          <c:dPt>
            <c:idx val="5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6-DAFD-4AB7-A992-1E30E210ABE7}"/>
              </c:ext>
            </c:extLst>
          </c:dPt>
          <c:dPt>
            <c:idx val="5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7-DAFD-4AB7-A992-1E30E210ABE7}"/>
              </c:ext>
            </c:extLst>
          </c:dPt>
          <c:dPt>
            <c:idx val="5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8-DAFD-4AB7-A992-1E30E210ABE7}"/>
              </c:ext>
            </c:extLst>
          </c:dPt>
          <c:dPt>
            <c:idx val="5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9-DAFD-4AB7-A992-1E30E210ABE7}"/>
              </c:ext>
            </c:extLst>
          </c:dPt>
          <c:dPt>
            <c:idx val="5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A-DAFD-4AB7-A992-1E30E210ABE7}"/>
              </c:ext>
            </c:extLst>
          </c:dPt>
          <c:dPt>
            <c:idx val="5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B-DAFD-4AB7-A992-1E30E210ABE7}"/>
              </c:ext>
            </c:extLst>
          </c:dPt>
          <c:dPt>
            <c:idx val="5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C-DAFD-4AB7-A992-1E30E210ABE7}"/>
              </c:ext>
            </c:extLst>
          </c:dPt>
          <c:dPt>
            <c:idx val="5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D-DAFD-4AB7-A992-1E30E210ABE7}"/>
              </c:ext>
            </c:extLst>
          </c:dPt>
          <c:dPt>
            <c:idx val="6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E-DAFD-4AB7-A992-1E30E210ABE7}"/>
              </c:ext>
            </c:extLst>
          </c:dPt>
          <c:dPt>
            <c:idx val="6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3F-DAFD-4AB7-A992-1E30E210ABE7}"/>
              </c:ext>
            </c:extLst>
          </c:dPt>
          <c:dPt>
            <c:idx val="6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0-DAFD-4AB7-A992-1E30E210ABE7}"/>
              </c:ext>
            </c:extLst>
          </c:dPt>
          <c:dPt>
            <c:idx val="6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1-DAFD-4AB7-A992-1E30E210ABE7}"/>
              </c:ext>
            </c:extLst>
          </c:dPt>
          <c:dPt>
            <c:idx val="6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2-DAFD-4AB7-A992-1E30E210ABE7}"/>
              </c:ext>
            </c:extLst>
          </c:dPt>
          <c:dPt>
            <c:idx val="6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3-DAFD-4AB7-A992-1E30E210ABE7}"/>
              </c:ext>
            </c:extLst>
          </c:dPt>
          <c:dPt>
            <c:idx val="6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4-DAFD-4AB7-A992-1E30E210ABE7}"/>
              </c:ext>
            </c:extLst>
          </c:dPt>
          <c:dPt>
            <c:idx val="6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5-DAFD-4AB7-A992-1E30E210ABE7}"/>
              </c:ext>
            </c:extLst>
          </c:dPt>
          <c:dPt>
            <c:idx val="6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6-DAFD-4AB7-A992-1E30E210ABE7}"/>
              </c:ext>
            </c:extLst>
          </c:dPt>
          <c:dPt>
            <c:idx val="6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7-DAFD-4AB7-A992-1E30E210ABE7}"/>
              </c:ext>
            </c:extLst>
          </c:dPt>
          <c:dPt>
            <c:idx val="7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8-DAFD-4AB7-A992-1E30E210ABE7}"/>
              </c:ext>
            </c:extLst>
          </c:dPt>
          <c:dPt>
            <c:idx val="7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9-DAFD-4AB7-A992-1E30E210ABE7}"/>
              </c:ext>
            </c:extLst>
          </c:dPt>
          <c:dPt>
            <c:idx val="7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A-DAFD-4AB7-A992-1E30E210ABE7}"/>
              </c:ext>
            </c:extLst>
          </c:dPt>
          <c:dPt>
            <c:idx val="7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B-DAFD-4AB7-A992-1E30E210ABE7}"/>
              </c:ext>
            </c:extLst>
          </c:dPt>
          <c:dPt>
            <c:idx val="7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C-DAFD-4AB7-A992-1E30E210ABE7}"/>
              </c:ext>
            </c:extLst>
          </c:dPt>
          <c:dPt>
            <c:idx val="7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D-DAFD-4AB7-A992-1E30E210ABE7}"/>
              </c:ext>
            </c:extLst>
          </c:dPt>
          <c:dPt>
            <c:idx val="76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E-DAFD-4AB7-A992-1E30E210ABE7}"/>
              </c:ext>
            </c:extLst>
          </c:dPt>
          <c:dPt>
            <c:idx val="7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4F-DAFD-4AB7-A992-1E30E210ABE7}"/>
              </c:ext>
            </c:extLst>
          </c:dPt>
          <c:dPt>
            <c:idx val="7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0-DAFD-4AB7-A992-1E30E210ABE7}"/>
              </c:ext>
            </c:extLst>
          </c:dPt>
          <c:dPt>
            <c:idx val="7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1-DAFD-4AB7-A992-1E30E210ABE7}"/>
              </c:ext>
            </c:extLst>
          </c:dPt>
          <c:dPt>
            <c:idx val="80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2-DAFD-4AB7-A992-1E30E210ABE7}"/>
              </c:ext>
            </c:extLst>
          </c:dPt>
          <c:dPt>
            <c:idx val="8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3-DAFD-4AB7-A992-1E30E210ABE7}"/>
              </c:ext>
            </c:extLst>
          </c:dPt>
          <c:dPt>
            <c:idx val="8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4-DAFD-4AB7-A992-1E30E210ABE7}"/>
              </c:ext>
            </c:extLst>
          </c:dPt>
          <c:dPt>
            <c:idx val="8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DAFD-4AB7-A992-1E30E210ABE7}"/>
              </c:ext>
            </c:extLst>
          </c:dPt>
          <c:dPt>
            <c:idx val="84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6-DAFD-4AB7-A992-1E30E210ABE7}"/>
              </c:ext>
            </c:extLst>
          </c:dPt>
          <c:dPt>
            <c:idx val="85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7-DAFD-4AB7-A992-1E30E210ABE7}"/>
              </c:ext>
            </c:extLst>
          </c:dPt>
          <c:dPt>
            <c:idx val="86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DAFD-4AB7-A992-1E30E210ABE7}"/>
              </c:ext>
            </c:extLst>
          </c:dPt>
          <c:dPt>
            <c:idx val="87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9-DAFD-4AB7-A992-1E30E210ABE7}"/>
              </c:ext>
            </c:extLst>
          </c:dPt>
          <c:dPt>
            <c:idx val="88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A-DAFD-4AB7-A992-1E30E210ABE7}"/>
              </c:ext>
            </c:extLst>
          </c:dPt>
          <c:dPt>
            <c:idx val="89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B-DAFD-4AB7-A992-1E30E210ABE7}"/>
              </c:ext>
            </c:extLst>
          </c:dPt>
          <c:dPt>
            <c:idx val="9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C-DAFD-4AB7-A992-1E30E210ABE7}"/>
              </c:ext>
            </c:extLst>
          </c:dPt>
          <c:dPt>
            <c:idx val="91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D-DAFD-4AB7-A992-1E30E210ABE7}"/>
              </c:ext>
            </c:extLst>
          </c:dPt>
          <c:dPt>
            <c:idx val="92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E-DAFD-4AB7-A992-1E30E210ABE7}"/>
              </c:ext>
            </c:extLst>
          </c:dPt>
          <c:dPt>
            <c:idx val="93"/>
            <c:invertIfNegative val="0"/>
            <c:bubble3D val="0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F-DAFD-4AB7-A992-1E30E210ABE7}"/>
              </c:ext>
            </c:extLst>
          </c:dPt>
          <c:dPt>
            <c:idx val="9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0-DAFD-4AB7-A992-1E30E210ABE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AFD-4AB7-A992-1E30E210ABE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DAFD-4AB7-A992-1E30E210ABE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AFD-4AB7-A992-1E30E210ABE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AFD-4AB7-A992-1E30E210ABE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AFD-4AB7-A992-1E30E210ABE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AFD-4AB7-A992-1E30E210ABE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AFD-4AB7-A992-1E30E210ABE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AFD-4AB7-A992-1E30E210ABE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AFD-4AB7-A992-1E30E210ABE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DAFD-4AB7-A992-1E30E210ABE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AFD-4AB7-A992-1E30E210ABE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AFD-4AB7-A992-1E30E210ABE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AFD-4AB7-A992-1E30E210ABE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Obs14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AFD-4AB7-A992-1E30E210ABE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AFD-4AB7-A992-1E30E210ABE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AFD-4AB7-A992-1E30E210ABE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DAFD-4AB7-A992-1E30E210ABE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DAFD-4AB7-A992-1E30E210ABE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DAFD-4AB7-A992-1E30E210ABE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DAFD-4AB7-A992-1E30E210ABE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DAFD-4AB7-A992-1E30E210ABE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DAFD-4AB7-A992-1E30E210ABE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DAFD-4AB7-A992-1E30E210ABE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DAFD-4AB7-A992-1E30E210ABE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DAFD-4AB7-A992-1E30E210ABE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DAFD-4AB7-A992-1E30E210ABE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DAFD-4AB7-A992-1E30E210ABE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DAFD-4AB7-A992-1E30E210ABE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DAFD-4AB7-A992-1E30E210ABE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DAFD-4AB7-A992-1E30E210ABE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AFD-4AB7-A992-1E30E210ABE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DAFD-4AB7-A992-1E30E210ABE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DAFD-4AB7-A992-1E30E210ABE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AFD-4AB7-A992-1E30E210ABE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Obs35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DAFD-4AB7-A992-1E30E210ABE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AFD-4AB7-A992-1E30E210ABE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DAFD-4AB7-A992-1E30E210ABE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AFD-4AB7-A992-1E30E210ABE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DAFD-4AB7-A992-1E30E210ABE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DAFD-4AB7-A992-1E30E210ABE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DAFD-4AB7-A992-1E30E210ABE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DAFD-4AB7-A992-1E30E210ABE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Obs43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DAFD-4AB7-A992-1E30E210ABE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AFD-4AB7-A992-1E30E210ABE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DAFD-4AB7-A992-1E30E210ABE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DAFD-4AB7-A992-1E30E210ABE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DAFD-4AB7-A992-1E30E210ABE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DAFD-4AB7-A992-1E30E210ABE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DAFD-4AB7-A992-1E30E210ABE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DAFD-4AB7-A992-1E30E210ABE7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DAFD-4AB7-A992-1E30E210ABE7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DAFD-4AB7-A992-1E30E210ABE7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DAFD-4AB7-A992-1E30E210ABE7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DAFD-4AB7-A992-1E30E210ABE7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DAFD-4AB7-A992-1E30E210ABE7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DAFD-4AB7-A992-1E30E210ABE7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DAFD-4AB7-A992-1E30E210ABE7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DAFD-4AB7-A992-1E30E210ABE7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DAFD-4AB7-A992-1E30E210ABE7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DAFD-4AB7-A992-1E30E210ABE7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DAFD-4AB7-A992-1E30E210ABE7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DAFD-4AB7-A992-1E30E210ABE7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DAFD-4AB7-A992-1E30E210ABE7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DAFD-4AB7-A992-1E30E210ABE7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DAFD-4AB7-A992-1E30E210ABE7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DAFD-4AB7-A992-1E30E210ABE7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DAFD-4AB7-A992-1E30E210ABE7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DAFD-4AB7-A992-1E30E210ABE7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DAFD-4AB7-A992-1E30E210ABE7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DAFD-4AB7-A992-1E30E210ABE7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DAFD-4AB7-A992-1E30E210ABE7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DAFD-4AB7-A992-1E30E210ABE7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DAFD-4AB7-A992-1E30E210ABE7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DAFD-4AB7-A992-1E30E210ABE7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DAFD-4AB7-A992-1E30E210ABE7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DAFD-4AB7-A992-1E30E210ABE7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DAFD-4AB7-A992-1E30E210ABE7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DAFD-4AB7-A992-1E30E210ABE7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DAFD-4AB7-A992-1E30E210ABE7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DAFD-4AB7-A992-1E30E210ABE7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DAFD-4AB7-A992-1E30E210ABE7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DAFD-4AB7-A992-1E30E210ABE7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DAFD-4AB7-A992-1E30E210ABE7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Obs84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DAFD-4AB7-A992-1E30E210ABE7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DAFD-4AB7-A992-1E30E210ABE7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DAFD-4AB7-A992-1E30E210ABE7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Obs87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DAFD-4AB7-A992-1E30E210ABE7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DAFD-4AB7-A992-1E30E210ABE7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DAFD-4AB7-A992-1E30E210ABE7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DAFD-4AB7-A992-1E30E210ABE7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DAFD-4AB7-A992-1E30E210ABE7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DAFD-4AB7-A992-1E30E210ABE7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DAFD-4AB7-A992-1E30E210ABE7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DAFD-4AB7-A992-1E30E210ABE7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Obs95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DAFD-4AB7-A992-1E30E210AB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'PFHpAmotTOC p&gt;0.05'!$B$261:$B$355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'PFHpAmotTOC p&gt;0.05'!$N$261:$N$355</c:f>
              <c:numCache>
                <c:formatCode>0.000</c:formatCode>
                <c:ptCount val="95"/>
                <c:pt idx="0">
                  <c:v>-6.3243268393191554E-2</c:v>
                </c:pt>
                <c:pt idx="1">
                  <c:v>-6.5879627296797458E-2</c:v>
                </c:pt>
                <c:pt idx="2">
                  <c:v>-6.1980958595895919E-2</c:v>
                </c:pt>
                <c:pt idx="3">
                  <c:v>-6.1980958595895919E-2</c:v>
                </c:pt>
                <c:pt idx="4">
                  <c:v>-6.7290243566613145E-2</c:v>
                </c:pt>
                <c:pt idx="5">
                  <c:v>-6.4298426068051959E-2</c:v>
                </c:pt>
                <c:pt idx="6">
                  <c:v>0.13282811784283982</c:v>
                </c:pt>
                <c:pt idx="7">
                  <c:v>0.20298540776050994</c:v>
                </c:pt>
                <c:pt idx="8">
                  <c:v>2.3927026846784289E-2</c:v>
                </c:pt>
                <c:pt idx="9">
                  <c:v>-7.0663166705318539E-2</c:v>
                </c:pt>
                <c:pt idx="10">
                  <c:v>-7.2252094630567323E-2</c:v>
                </c:pt>
                <c:pt idx="11">
                  <c:v>-0.10200551866605724</c:v>
                </c:pt>
                <c:pt idx="12">
                  <c:v>-6.1845882467784927E-2</c:v>
                </c:pt>
                <c:pt idx="13">
                  <c:v>0.21828242636527656</c:v>
                </c:pt>
                <c:pt idx="14">
                  <c:v>0.13505565737840003</c:v>
                </c:pt>
                <c:pt idx="15">
                  <c:v>0.19509335591560159</c:v>
                </c:pt>
                <c:pt idx="16">
                  <c:v>8.5570661787342697E-2</c:v>
                </c:pt>
                <c:pt idx="17">
                  <c:v>0.48578396039231297</c:v>
                </c:pt>
                <c:pt idx="18">
                  <c:v>-9.5628573539641604E-2</c:v>
                </c:pt>
                <c:pt idx="19">
                  <c:v>-9.0407579475043326E-2</c:v>
                </c:pt>
                <c:pt idx="20">
                  <c:v>-0.10697259729662877</c:v>
                </c:pt>
                <c:pt idx="21">
                  <c:v>-3.6972082653583468E-2</c:v>
                </c:pt>
                <c:pt idx="22">
                  <c:v>0.12978907967383105</c:v>
                </c:pt>
                <c:pt idx="23">
                  <c:v>0.15707430936948472</c:v>
                </c:pt>
                <c:pt idx="24">
                  <c:v>-0.1081222905338791</c:v>
                </c:pt>
                <c:pt idx="25">
                  <c:v>-9.7859187256725377E-2</c:v>
                </c:pt>
                <c:pt idx="26">
                  <c:v>-9.4230416152195948E-2</c:v>
                </c:pt>
                <c:pt idx="27">
                  <c:v>-6.5143024025632393E-2</c:v>
                </c:pt>
                <c:pt idx="28">
                  <c:v>-6.1845882467784927E-2</c:v>
                </c:pt>
                <c:pt idx="29">
                  <c:v>-7.7139470052196443E-2</c:v>
                </c:pt>
                <c:pt idx="30">
                  <c:v>-6.2552725996234834E-2</c:v>
                </c:pt>
                <c:pt idx="31">
                  <c:v>-7.8049498936707526E-2</c:v>
                </c:pt>
                <c:pt idx="32">
                  <c:v>-9.5971234098144204E-2</c:v>
                </c:pt>
                <c:pt idx="33">
                  <c:v>0.30349650250438942</c:v>
                </c:pt>
                <c:pt idx="34">
                  <c:v>0.22272824846928813</c:v>
                </c:pt>
                <c:pt idx="35">
                  <c:v>-0.10398181493161703</c:v>
                </c:pt>
                <c:pt idx="36">
                  <c:v>-7.0922163012804823E-2</c:v>
                </c:pt>
                <c:pt idx="37">
                  <c:v>-0.11885198440772086</c:v>
                </c:pt>
                <c:pt idx="38">
                  <c:v>-8.9294433435969572E-2</c:v>
                </c:pt>
                <c:pt idx="39">
                  <c:v>-6.4298426068051959E-2</c:v>
                </c:pt>
                <c:pt idx="40">
                  <c:v>-6.4788989643084466E-2</c:v>
                </c:pt>
                <c:pt idx="41">
                  <c:v>-6.9320372722981721E-2</c:v>
                </c:pt>
                <c:pt idx="42">
                  <c:v>0.34317379865465231</c:v>
                </c:pt>
                <c:pt idx="43">
                  <c:v>-6.9162648619798817E-2</c:v>
                </c:pt>
                <c:pt idx="44">
                  <c:v>-7.8971052488161622E-2</c:v>
                </c:pt>
                <c:pt idx="45">
                  <c:v>-7.702244663874748E-2</c:v>
                </c:pt>
                <c:pt idx="46">
                  <c:v>-0.10644570484757368</c:v>
                </c:pt>
                <c:pt idx="47">
                  <c:v>-8.37168205980795E-2</c:v>
                </c:pt>
                <c:pt idx="48">
                  <c:v>-0.10125731643130292</c:v>
                </c:pt>
                <c:pt idx="49">
                  <c:v>-6.7754703714109854E-2</c:v>
                </c:pt>
                <c:pt idx="50">
                  <c:v>-9.6016697430770542E-2</c:v>
                </c:pt>
                <c:pt idx="51">
                  <c:v>-0.10504228881393224</c:v>
                </c:pt>
                <c:pt idx="52">
                  <c:v>-8.6936761168750806E-2</c:v>
                </c:pt>
                <c:pt idx="53">
                  <c:v>-9.5531816128152203E-2</c:v>
                </c:pt>
                <c:pt idx="54">
                  <c:v>-9.00379340651003E-2</c:v>
                </c:pt>
                <c:pt idx="55">
                  <c:v>-8.6626282635516402E-2</c:v>
                </c:pt>
                <c:pt idx="56">
                  <c:v>-9.4755724381042711E-2</c:v>
                </c:pt>
                <c:pt idx="57">
                  <c:v>-7.468178573646668E-2</c:v>
                </c:pt>
                <c:pt idx="58">
                  <c:v>-6.4143463055850239E-2</c:v>
                </c:pt>
                <c:pt idx="59">
                  <c:v>-7.5578731324145026E-2</c:v>
                </c:pt>
                <c:pt idx="60">
                  <c:v>-9.7636086123941535E-2</c:v>
                </c:pt>
                <c:pt idx="61">
                  <c:v>0.12850948354668859</c:v>
                </c:pt>
                <c:pt idx="62">
                  <c:v>-6.5879627296797458E-2</c:v>
                </c:pt>
                <c:pt idx="63">
                  <c:v>-6.7762655630148383E-2</c:v>
                </c:pt>
                <c:pt idx="64">
                  <c:v>-7.2799415769363773E-2</c:v>
                </c:pt>
                <c:pt idx="65">
                  <c:v>-8.2114157741034186E-2</c:v>
                </c:pt>
                <c:pt idx="66">
                  <c:v>-9.0235212105320123E-2</c:v>
                </c:pt>
                <c:pt idx="67">
                  <c:v>-8.8014084243948326E-2</c:v>
                </c:pt>
                <c:pt idx="68">
                  <c:v>-7.9897995212230385E-2</c:v>
                </c:pt>
                <c:pt idx="69">
                  <c:v>-6.236515039124263E-2</c:v>
                </c:pt>
                <c:pt idx="70">
                  <c:v>-6.1852552853558146E-2</c:v>
                </c:pt>
                <c:pt idx="71">
                  <c:v>5.0462571913605363E-2</c:v>
                </c:pt>
                <c:pt idx="72">
                  <c:v>6.4458215574281566E-2</c:v>
                </c:pt>
                <c:pt idx="73">
                  <c:v>0.12689536166484192</c:v>
                </c:pt>
                <c:pt idx="74">
                  <c:v>3.6038612416110415E-2</c:v>
                </c:pt>
                <c:pt idx="75">
                  <c:v>0.13167895875382329</c:v>
                </c:pt>
                <c:pt idx="76">
                  <c:v>6.1926363876952391E-2</c:v>
                </c:pt>
                <c:pt idx="77">
                  <c:v>6.0947647443192463E-2</c:v>
                </c:pt>
                <c:pt idx="78">
                  <c:v>0.14238887243797771</c:v>
                </c:pt>
                <c:pt idx="79">
                  <c:v>-7.2252094630567323E-2</c:v>
                </c:pt>
                <c:pt idx="80">
                  <c:v>-0.14450289201678512</c:v>
                </c:pt>
                <c:pt idx="81">
                  <c:v>-0.14500963985082907</c:v>
                </c:pt>
                <c:pt idx="82">
                  <c:v>-6.3110385370184971E-2</c:v>
                </c:pt>
                <c:pt idx="83">
                  <c:v>0.26440065706578642</c:v>
                </c:pt>
                <c:pt idx="84">
                  <c:v>-8.8178104089753129E-2</c:v>
                </c:pt>
                <c:pt idx="85">
                  <c:v>4.2071603211248282E-2</c:v>
                </c:pt>
                <c:pt idx="86">
                  <c:v>0.25830467438859683</c:v>
                </c:pt>
                <c:pt idx="87">
                  <c:v>0.11384366228010373</c:v>
                </c:pt>
                <c:pt idx="88">
                  <c:v>6.6946200940568995E-2</c:v>
                </c:pt>
                <c:pt idx="89">
                  <c:v>6.5776842285183795E-2</c:v>
                </c:pt>
                <c:pt idx="90">
                  <c:v>0.2855268106266789</c:v>
                </c:pt>
                <c:pt idx="91">
                  <c:v>-7.0663166705318539E-2</c:v>
                </c:pt>
                <c:pt idx="92">
                  <c:v>-0.16593666859896469</c:v>
                </c:pt>
                <c:pt idx="93">
                  <c:v>-6.6273671470173851E-2</c:v>
                </c:pt>
                <c:pt idx="94">
                  <c:v>0.22556990195469973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D-4AB7-A992-1E30E210A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567424696"/>
        <c:axId val="567425056"/>
      </c:bar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1-DAFD-4AB7-A992-1E30E210ABE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DAFD-4AB7-A992-1E30E210A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84416"/>
        <c:axId val="566430176"/>
      </c:scatterChart>
      <c:catAx>
        <c:axId val="567424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67425056"/>
        <c:crosses val="autoZero"/>
        <c:auto val="1"/>
        <c:lblAlgn val="ctr"/>
        <c:lblOffset val="100"/>
        <c:noMultiLvlLbl val="0"/>
      </c:catAx>
      <c:valAx>
        <c:axId val="567425056"/>
        <c:scaling>
          <c:orientation val="minMax"/>
          <c:max val="0.6"/>
          <c:min val="-0.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DFFits(Std)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67424696"/>
        <c:crosses val="autoZero"/>
        <c:crossBetween val="between"/>
      </c:valAx>
      <c:valAx>
        <c:axId val="566430176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347184416"/>
        <c:crosses val="max"/>
        <c:crossBetween val="midCat"/>
      </c:valAx>
      <c:valAx>
        <c:axId val="347184416"/>
        <c:scaling>
          <c:orientation val="minMax"/>
          <c:max val="0.6"/>
          <c:min val="-0.4"/>
        </c:scaling>
        <c:delete val="1"/>
        <c:axPos val="b"/>
        <c:numFmt formatCode="General" sourceLinked="1"/>
        <c:majorTickMark val="none"/>
        <c:minorTickMark val="none"/>
        <c:tickLblPos val="none"/>
        <c:crossAx val="5664301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DFBetas(Std) (PFHpA) - Threshold = 0,205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DFBetaStd(TOC%)</c:v>
          </c:tx>
          <c:spPr>
            <a:solidFill>
              <a:srgbClr val="007800"/>
            </a:solidFill>
            <a:ln>
              <a:solidFill>
                <a:srgbClr val="007800"/>
              </a:solidFill>
              <a:prstDash val="solid"/>
            </a:ln>
          </c:spPr>
          <c:invertIfNegative val="0"/>
          <c:dPt>
            <c:idx val="42"/>
            <c:invertIfNegative val="0"/>
            <c:bubble3D val="0"/>
            <c:spPr>
              <a:noFill/>
              <a:ln>
                <a:solidFill>
                  <a:srgbClr val="0078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64-68D2-43B2-946F-F035B1DFFDF6}"/>
              </c:ext>
            </c:extLst>
          </c:dPt>
          <c:cat>
            <c:strRef>
              <c:f>'PFHpAmotTOC p&gt;0.05'!$B$261:$B$355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'PFHpAmotTOC p&gt;0.05'!$R$261:$R$355</c:f>
              <c:numCache>
                <c:formatCode>0.000</c:formatCode>
                <c:ptCount val="95"/>
                <c:pt idx="0">
                  <c:v>5.9520686985984547E-3</c:v>
                </c:pt>
                <c:pt idx="1">
                  <c:v>-3.0021142463810581E-2</c:v>
                </c:pt>
                <c:pt idx="2">
                  <c:v>-2.9084920988025056E-3</c:v>
                </c:pt>
                <c:pt idx="3">
                  <c:v>-2.9084920988025056E-3</c:v>
                </c:pt>
                <c:pt idx="4">
                  <c:v>1.913982255052336E-2</c:v>
                </c:pt>
                <c:pt idx="5">
                  <c:v>-2.4947300864897073E-2</c:v>
                </c:pt>
                <c:pt idx="6">
                  <c:v>-3.7781206761649408E-2</c:v>
                </c:pt>
                <c:pt idx="7">
                  <c:v>-8.9214892779656049E-3</c:v>
                </c:pt>
                <c:pt idx="8">
                  <c:v>-3.4352054940882289E-3</c:v>
                </c:pt>
                <c:pt idx="9">
                  <c:v>-4.1447253293683595E-2</c:v>
                </c:pt>
                <c:pt idx="10">
                  <c:v>-4.4608697942166438E-2</c:v>
                </c:pt>
                <c:pt idx="11">
                  <c:v>7.348177802068051E-2</c:v>
                </c:pt>
                <c:pt idx="12">
                  <c:v>-9.0579422656291795E-3</c:v>
                </c:pt>
                <c:pt idx="13">
                  <c:v>4.4595523043536166E-2</c:v>
                </c:pt>
                <c:pt idx="14">
                  <c:v>-8.6540646561067396E-3</c:v>
                </c:pt>
                <c:pt idx="15">
                  <c:v>0.11230566441318796</c:v>
                </c:pt>
                <c:pt idx="16">
                  <c:v>-5.8290082652134603E-2</c:v>
                </c:pt>
                <c:pt idx="17">
                  <c:v>0.15641921824009622</c:v>
                </c:pt>
                <c:pt idx="18">
                  <c:v>6.5337911348365404E-2</c:v>
                </c:pt>
                <c:pt idx="19">
                  <c:v>5.8375869028842314E-2</c:v>
                </c:pt>
                <c:pt idx="20">
                  <c:v>7.9617871022125655E-2</c:v>
                </c:pt>
                <c:pt idx="21">
                  <c:v>2.4675039285575358E-2</c:v>
                </c:pt>
                <c:pt idx="22">
                  <c:v>-6.9629700282889506E-2</c:v>
                </c:pt>
                <c:pt idx="23">
                  <c:v>-7.7000037796425155E-2</c:v>
                </c:pt>
                <c:pt idx="24">
                  <c:v>8.1016833147374456E-2</c:v>
                </c:pt>
                <c:pt idx="25">
                  <c:v>6.8225788274475618E-2</c:v>
                </c:pt>
                <c:pt idx="26">
                  <c:v>6.3503230074389419E-2</c:v>
                </c:pt>
                <c:pt idx="27">
                  <c:v>1.3126374072656049E-2</c:v>
                </c:pt>
                <c:pt idx="28">
                  <c:v>-9.0579422656291795E-3</c:v>
                </c:pt>
                <c:pt idx="29">
                  <c:v>-5.3325432394183012E-2</c:v>
                </c:pt>
                <c:pt idx="30">
                  <c:v>-1.6835880542185912E-2</c:v>
                </c:pt>
                <c:pt idx="31">
                  <c:v>-5.4827452270031933E-2</c:v>
                </c:pt>
                <c:pt idx="32">
                  <c:v>-8.0535958388928769E-2</c:v>
                </c:pt>
                <c:pt idx="33">
                  <c:v>0.14674441582920428</c:v>
                </c:pt>
                <c:pt idx="34">
                  <c:v>6.7861185719493622E-2</c:v>
                </c:pt>
                <c:pt idx="35">
                  <c:v>-9.0722625825018902E-2</c:v>
                </c:pt>
                <c:pt idx="36">
                  <c:v>-4.1977290154951746E-2</c:v>
                </c:pt>
                <c:pt idx="37">
                  <c:v>-0.10861231530712502</c:v>
                </c:pt>
                <c:pt idx="38">
                  <c:v>-7.1578603475167729E-2</c:v>
                </c:pt>
                <c:pt idx="39">
                  <c:v>-2.4947300864897073E-2</c:v>
                </c:pt>
                <c:pt idx="40">
                  <c:v>-2.6650637938400428E-2</c:v>
                </c:pt>
                <c:pt idx="41">
                  <c:v>2.3908618545434825E-2</c:v>
                </c:pt>
                <c:pt idx="42">
                  <c:v>0.27434215579969573</c:v>
                </c:pt>
                <c:pt idx="43">
                  <c:v>-3.8240500098654234E-2</c:v>
                </c:pt>
                <c:pt idx="44">
                  <c:v>-5.631878469031526E-2</c:v>
                </c:pt>
                <c:pt idx="45">
                  <c:v>3.8432146205309749E-2</c:v>
                </c:pt>
                <c:pt idx="46">
                  <c:v>7.8974232778992362E-2</c:v>
                </c:pt>
                <c:pt idx="47">
                  <c:v>4.8898536819312992E-2</c:v>
                </c:pt>
                <c:pt idx="48">
                  <c:v>7.2543148957125506E-2</c:v>
                </c:pt>
                <c:pt idx="49">
                  <c:v>2.0290507636520558E-2</c:v>
                </c:pt>
                <c:pt idx="50">
                  <c:v>6.584374828736185E-2</c:v>
                </c:pt>
                <c:pt idx="51">
                  <c:v>7.7251821144411745E-2</c:v>
                </c:pt>
                <c:pt idx="52">
                  <c:v>5.3552826194670486E-2</c:v>
                </c:pt>
                <c:pt idx="53">
                  <c:v>6.5211579695555605E-2</c:v>
                </c:pt>
                <c:pt idx="54">
                  <c:v>5.7870477807533099E-2</c:v>
                </c:pt>
                <c:pt idx="55">
                  <c:v>5.311225356701333E-2</c:v>
                </c:pt>
                <c:pt idx="56">
                  <c:v>6.4194890922376249E-2</c:v>
                </c:pt>
                <c:pt idx="57">
                  <c:v>3.4405895410374719E-2</c:v>
                </c:pt>
                <c:pt idx="58">
                  <c:v>-2.4376820318992326E-2</c:v>
                </c:pt>
                <c:pt idx="59">
                  <c:v>3.5978198426812873E-2</c:v>
                </c:pt>
                <c:pt idx="60">
                  <c:v>6.7938988868557967E-2</c:v>
                </c:pt>
                <c:pt idx="61">
                  <c:v>-6.7408394302411759E-2</c:v>
                </c:pt>
                <c:pt idx="62">
                  <c:v>-3.0021142463810581E-2</c:v>
                </c:pt>
                <c:pt idx="63">
                  <c:v>-3.4987798142029007E-2</c:v>
                </c:pt>
                <c:pt idx="64">
                  <c:v>-4.5652552143217728E-2</c:v>
                </c:pt>
                <c:pt idx="65">
                  <c:v>-6.1213574756342419E-2</c:v>
                </c:pt>
                <c:pt idx="66">
                  <c:v>5.8140430959340808E-2</c:v>
                </c:pt>
                <c:pt idx="67">
                  <c:v>5.5069305602173067E-2</c:v>
                </c:pt>
                <c:pt idx="68">
                  <c:v>4.3086529638950329E-2</c:v>
                </c:pt>
                <c:pt idx="69">
                  <c:v>8.5246161551080985E-4</c:v>
                </c:pt>
                <c:pt idx="70">
                  <c:v>-5.3859324886336695E-3</c:v>
                </c:pt>
                <c:pt idx="71">
                  <c:v>-3.3485525357139528E-2</c:v>
                </c:pt>
                <c:pt idx="72">
                  <c:v>-4.7050602219979143E-2</c:v>
                </c:pt>
                <c:pt idx="73">
                  <c:v>-5.5066364736848818E-2</c:v>
                </c:pt>
                <c:pt idx="74">
                  <c:v>-2.1670291670024058E-2</c:v>
                </c:pt>
                <c:pt idx="75">
                  <c:v>-7.0851207499046415E-2</c:v>
                </c:pt>
                <c:pt idx="76">
                  <c:v>-3.8835487951322578E-2</c:v>
                </c:pt>
                <c:pt idx="77">
                  <c:v>-3.3913024375064625E-2</c:v>
                </c:pt>
                <c:pt idx="78">
                  <c:v>-7.592043566784891E-2</c:v>
                </c:pt>
                <c:pt idx="79">
                  <c:v>-4.4608697942166438E-2</c:v>
                </c:pt>
                <c:pt idx="80">
                  <c:v>-0.13776992302357002</c:v>
                </c:pt>
                <c:pt idx="81">
                  <c:v>-0.13833285824633268</c:v>
                </c:pt>
                <c:pt idx="82">
                  <c:v>5.3092412273680585E-3</c:v>
                </c:pt>
                <c:pt idx="83">
                  <c:v>-0.15788910700062758</c:v>
                </c:pt>
                <c:pt idx="84">
                  <c:v>5.5298575349142634E-2</c:v>
                </c:pt>
                <c:pt idx="85">
                  <c:v>-7.2682695270950672E-3</c:v>
                </c:pt>
                <c:pt idx="86">
                  <c:v>-0.15571925445330265</c:v>
                </c:pt>
                <c:pt idx="87">
                  <c:v>-7.865718334985275E-2</c:v>
                </c:pt>
                <c:pt idx="88">
                  <c:v>-4.4480172348887556E-2</c:v>
                </c:pt>
                <c:pt idx="89">
                  <c:v>4.5719555709314998E-2</c:v>
                </c:pt>
                <c:pt idx="90">
                  <c:v>0.18174195398085349</c:v>
                </c:pt>
                <c:pt idx="91">
                  <c:v>-4.1447253293683595E-2</c:v>
                </c:pt>
                <c:pt idx="92">
                  <c:v>-0.16136384796039333</c:v>
                </c:pt>
                <c:pt idx="93">
                  <c:v>-3.1134023689809123E-2</c:v>
                </c:pt>
                <c:pt idx="94">
                  <c:v>4.3939176401388294E-2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68D2-43B2-946F-F035B1DFFDF6}"/>
            </c:ext>
          </c:extLst>
        </c:ser>
        <c:ser>
          <c:idx val="0"/>
          <c:order val="1"/>
          <c:tx>
            <c:v>DFBetaStd(Intercept)</c:v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Pt>
            <c:idx val="83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5-68D2-43B2-946F-F035B1DFFDF6}"/>
              </c:ext>
            </c:extLst>
          </c:dPt>
          <c:dPt>
            <c:idx val="86"/>
            <c:invertIfNegative val="0"/>
            <c:bubble3D val="0"/>
            <c:spPr>
              <a:noFill/>
              <a:ln>
                <a:solidFill>
                  <a:srgbClr val="003CE6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58-68D2-43B2-946F-F035B1DFFDF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8D2-43B2-946F-F035B1DFFDF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8D2-43B2-946F-F035B1DFFDF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8D2-43B2-946F-F035B1DFFDF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8D2-43B2-946F-F035B1DFFDF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8D2-43B2-946F-F035B1DFFDF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8D2-43B2-946F-F035B1DFFDF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68D2-43B2-946F-F035B1DFFDF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8D2-43B2-946F-F035B1DFFDF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8D2-43B2-946F-F035B1DFFDF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68D2-43B2-946F-F035B1DFFDF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68D2-43B2-946F-F035B1DFFDF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68D2-43B2-946F-F035B1DFFDF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8D2-43B2-946F-F035B1DFFDF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nb-NO"/>
                      <a:t>Obs14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8D2-43B2-946F-F035B1DFFDF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68D2-43B2-946F-F035B1DFFDF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8D2-43B2-946F-F035B1DFFDF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8D2-43B2-946F-F035B1DFFDF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nb-NO"/>
                      <a:t>Obs18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68D2-43B2-946F-F035B1DFFDF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68D2-43B2-946F-F035B1DFFDF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68D2-43B2-946F-F035B1DFFDF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68D2-43B2-946F-F035B1DFFDF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7-68D2-43B2-946F-F035B1DFFDF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68D2-43B2-946F-F035B1DFFDF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68D2-43B2-946F-F035B1DFFDF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A-68D2-43B2-946F-F035B1DFFDF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68D2-43B2-946F-F035B1DFFDF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68D2-43B2-946F-F035B1DFFDF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68D2-43B2-946F-F035B1DFFDF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68D2-43B2-946F-F035B1DFFDF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68D2-43B2-946F-F035B1DFFDF6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8D2-43B2-946F-F035B1DFFDF6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68D2-43B2-946F-F035B1DFFDF6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68D2-43B2-946F-F035B1DFFDF6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r>
                      <a:rPr lang="nb-NO"/>
                      <a:t>Obs34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68D2-43B2-946F-F035B1DFFDF6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r>
                      <a:rPr lang="nb-NO"/>
                      <a:t>Obs35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68D2-43B2-946F-F035B1DFFDF6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68D2-43B2-946F-F035B1DFFDF6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68D2-43B2-946F-F035B1DFFDF6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68D2-43B2-946F-F035B1DFFDF6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68D2-43B2-946F-F035B1DFFDF6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68D2-43B2-946F-F035B1DFFDF6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68D2-43B2-946F-F035B1DFFDF6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68D2-43B2-946F-F035B1DFFDF6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r>
                      <a:rPr lang="nb-NO"/>
                      <a:t>Obs43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68D2-43B2-946F-F035B1DFFDF6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68D2-43B2-946F-F035B1DFFDF6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68D2-43B2-946F-F035B1DFFDF6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68D2-43B2-946F-F035B1DFFDF6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0-68D2-43B2-946F-F035B1DFFDF6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68D2-43B2-946F-F035B1DFFDF6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68D2-43B2-946F-F035B1DFFDF6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3-68D2-43B2-946F-F035B1DFFDF6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68D2-43B2-946F-F035B1DFFDF6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68D2-43B2-946F-F035B1DFFDF6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68D2-43B2-946F-F035B1DFFDF6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68D2-43B2-946F-F035B1DFFDF6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68D2-43B2-946F-F035B1DFFDF6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68D2-43B2-946F-F035B1DFFDF6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68D2-43B2-946F-F035B1DFFDF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68D2-43B2-946F-F035B1DFFDF6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68D2-43B2-946F-F035B1DFFDF6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68D2-43B2-946F-F035B1DFFDF6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68D2-43B2-946F-F035B1DFFDF6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68D2-43B2-946F-F035B1DFFDF6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68D2-43B2-946F-F035B1DFFDF6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68D2-43B2-946F-F035B1DFFDF6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68D2-43B2-946F-F035B1DFFDF6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68D2-43B2-946F-F035B1DFFDF6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68D2-43B2-946F-F035B1DFFDF6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68D2-43B2-946F-F035B1DFFDF6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68D2-43B2-946F-F035B1DFFDF6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68D2-43B2-946F-F035B1DFFDF6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68D2-43B2-946F-F035B1DFFDF6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68D2-43B2-946F-F035B1DFFDF6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68D2-43B2-946F-F035B1DFFDF6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68D2-43B2-946F-F035B1DFFDF6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68D2-43B2-946F-F035B1DFFDF6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68D2-43B2-946F-F035B1DFFDF6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68D2-43B2-946F-F035B1DFFDF6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68D2-43B2-946F-F035B1DFFDF6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68D2-43B2-946F-F035B1DFFDF6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68D2-43B2-946F-F035B1DFFDF6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68D2-43B2-946F-F035B1DFFDF6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68D2-43B2-946F-F035B1DFFDF6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68D2-43B2-946F-F035B1DFFDF6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r>
                      <a:rPr lang="nb-NO"/>
                      <a:t>Obs84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68D2-43B2-946F-F035B1DFFDF6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68D2-43B2-946F-F035B1DFFDF6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68D2-43B2-946F-F035B1DFFDF6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r>
                      <a:rPr lang="nb-NO"/>
                      <a:t>Obs87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68D2-43B2-946F-F035B1DFFDF6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68D2-43B2-946F-F035B1DFFDF6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68D2-43B2-946F-F035B1DFFDF6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68D2-43B2-946F-F035B1DFFDF6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r>
                      <a:rPr lang="nb-NO"/>
                      <a:t>Obs91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68D2-43B2-946F-F035B1DFFDF6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68D2-43B2-946F-F035B1DFFDF6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68D2-43B2-946F-F035B1DFFDF6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r>
                      <a:rPr lang="nb-NO"/>
                      <a:t> 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68D2-43B2-946F-F035B1DFFDF6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r>
                      <a:rPr lang="nb-NO"/>
                      <a:t>Obs95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0-68D2-43B2-946F-F035B1DFFD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6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'PFHpAmotTOC p&gt;0.05'!$B$261:$B$355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'PFHpAmotTOC p&gt;0.05'!$Q$261:$Q$355</c:f>
              <c:numCache>
                <c:formatCode>0.000</c:formatCode>
                <c:ptCount val="95"/>
                <c:pt idx="0">
                  <c:v>-4.1628450610140269E-2</c:v>
                </c:pt>
                <c:pt idx="1">
                  <c:v>-9.9135374543360445E-3</c:v>
                </c:pt>
                <c:pt idx="2">
                  <c:v>-3.3825153061875342E-2</c:v>
                </c:pt>
                <c:pt idx="3">
                  <c:v>-3.3825153061875342E-2</c:v>
                </c:pt>
                <c:pt idx="4">
                  <c:v>-5.3234218481472993E-2</c:v>
                </c:pt>
                <c:pt idx="5">
                  <c:v>-1.4392765948483479E-2</c:v>
                </c:pt>
                <c:pt idx="6">
                  <c:v>0.10508211400258531</c:v>
                </c:pt>
                <c:pt idx="7">
                  <c:v>0.12576033802749831</c:v>
                </c:pt>
                <c:pt idx="8">
                  <c:v>1.6626812456237636E-2</c:v>
                </c:pt>
                <c:pt idx="9">
                  <c:v>1.8232700010997662E-4</c:v>
                </c:pt>
                <c:pt idx="10">
                  <c:v>2.97806673280584E-3</c:v>
                </c:pt>
                <c:pt idx="11">
                  <c:v>-0.10097519216237155</c:v>
                </c:pt>
                <c:pt idx="12">
                  <c:v>-2.840651086844188E-2</c:v>
                </c:pt>
                <c:pt idx="13">
                  <c:v>8.8699451332536691E-2</c:v>
                </c:pt>
                <c:pt idx="14">
                  <c:v>8.5793880570005962E-2</c:v>
                </c:pt>
                <c:pt idx="15">
                  <c:v>2.1086037236450255E-3</c:v>
                </c:pt>
                <c:pt idx="16">
                  <c:v>8.3912252774342569E-2</c:v>
                </c:pt>
                <c:pt idx="17">
                  <c:v>0.14187529023549275</c:v>
                </c:pt>
                <c:pt idx="18">
                  <c:v>-9.3827509594797867E-2</c:v>
                </c:pt>
                <c:pt idx="19">
                  <c:v>-8.7715376307031911E-2</c:v>
                </c:pt>
                <c:pt idx="20">
                  <c:v>-0.10635935828420566</c:v>
                </c:pt>
                <c:pt idx="21">
                  <c:v>-3.6113890967164532E-2</c:v>
                </c:pt>
                <c:pt idx="22">
                  <c:v>0.12051495574745567</c:v>
                </c:pt>
                <c:pt idx="23">
                  <c:v>0.1424954146643766</c:v>
                </c:pt>
                <c:pt idx="24">
                  <c:v>-0.10758673513000082</c:v>
                </c:pt>
                <c:pt idx="25">
                  <c:v>-9.6362371886924161E-2</c:v>
                </c:pt>
                <c:pt idx="26">
                  <c:v>-9.22169592049224E-2</c:v>
                </c:pt>
                <c:pt idx="27">
                  <c:v>-4.7943308839021405E-2</c:v>
                </c:pt>
                <c:pt idx="28">
                  <c:v>-2.840651086844188E-2</c:v>
                </c:pt>
                <c:pt idx="29">
                  <c:v>1.0692390776338882E-2</c:v>
                </c:pt>
                <c:pt idx="30">
                  <c:v>-2.1549115725973244E-2</c:v>
                </c:pt>
                <c:pt idx="31">
                  <c:v>1.2022617319187094E-2</c:v>
                </c:pt>
                <c:pt idx="32">
                  <c:v>3.484267715582607E-2</c:v>
                </c:pt>
                <c:pt idx="33">
                  <c:v>3.6195152729496853E-2</c:v>
                </c:pt>
                <c:pt idx="34">
                  <c:v>6.8921070680847768E-2</c:v>
                </c:pt>
                <c:pt idx="35">
                  <c:v>4.3918732479737314E-2</c:v>
                </c:pt>
                <c:pt idx="36">
                  <c:v>6.5097574974842527E-4</c:v>
                </c:pt>
                <c:pt idx="37">
                  <c:v>5.9924266405446555E-2</c:v>
                </c:pt>
                <c:pt idx="38">
                  <c:v>2.6879386200666124E-2</c:v>
                </c:pt>
                <c:pt idx="39">
                  <c:v>-1.4392765948483479E-2</c:v>
                </c:pt>
                <c:pt idx="40">
                  <c:v>-1.2889296802595467E-2</c:v>
                </c:pt>
                <c:pt idx="41">
                  <c:v>-5.7428713529899734E-2</c:v>
                </c:pt>
                <c:pt idx="42">
                  <c:v>-0.10211330581220625</c:v>
                </c:pt>
                <c:pt idx="43">
                  <c:v>-2.6523970556597007E-3</c:v>
                </c:pt>
                <c:pt idx="44">
                  <c:v>1.3343667789434636E-2</c:v>
                </c:pt>
                <c:pt idx="45">
                  <c:v>-7.0196629932826701E-2</c:v>
                </c:pt>
                <c:pt idx="46">
                  <c:v>-0.10579464452398066</c:v>
                </c:pt>
                <c:pt idx="47">
                  <c:v>-7.9392287339350748E-2</c:v>
                </c:pt>
                <c:pt idx="48">
                  <c:v>-0.10015148477029236</c:v>
                </c:pt>
                <c:pt idx="49">
                  <c:v>-5.4246431380257386E-2</c:v>
                </c:pt>
                <c:pt idx="50">
                  <c:v>-9.4271532390144186E-2</c:v>
                </c:pt>
                <c:pt idx="51">
                  <c:v>-0.10428337987475533</c:v>
                </c:pt>
                <c:pt idx="52">
                  <c:v>-8.3480138232196258E-2</c:v>
                </c:pt>
                <c:pt idx="53">
                  <c:v>-9.3716614585851399E-2</c:v>
                </c:pt>
                <c:pt idx="54">
                  <c:v>-8.7271617750381184E-2</c:v>
                </c:pt>
                <c:pt idx="55">
                  <c:v>-8.3093218571677091E-2</c:v>
                </c:pt>
                <c:pt idx="56">
                  <c:v>-9.2824137428635267E-2</c:v>
                </c:pt>
                <c:pt idx="57">
                  <c:v>-6.6658013890262005E-2</c:v>
                </c:pt>
                <c:pt idx="58">
                  <c:v>-1.4896251609109196E-2</c:v>
                </c:pt>
                <c:pt idx="59">
                  <c:v>-6.8039971617180353E-2</c:v>
                </c:pt>
                <c:pt idx="60">
                  <c:v>-9.6110642871481383E-2</c:v>
                </c:pt>
                <c:pt idx="61">
                  <c:v>0.118642819144509</c:v>
                </c:pt>
                <c:pt idx="62">
                  <c:v>-9.9135374543360445E-3</c:v>
                </c:pt>
                <c:pt idx="63">
                  <c:v>-5.5266741768222926E-3</c:v>
                </c:pt>
                <c:pt idx="64">
                  <c:v>3.901412720799427E-3</c:v>
                </c:pt>
                <c:pt idx="65">
                  <c:v>1.7681675133303688E-2</c:v>
                </c:pt>
                <c:pt idx="66">
                  <c:v>-8.750865111119574E-2</c:v>
                </c:pt>
                <c:pt idx="67">
                  <c:v>-8.4811887028309343E-2</c:v>
                </c:pt>
                <c:pt idx="68">
                  <c:v>-7.4286459831656868E-2</c:v>
                </c:pt>
                <c:pt idx="69">
                  <c:v>-3.7137932532519284E-2</c:v>
                </c:pt>
                <c:pt idx="70">
                  <c:v>-3.164243915278879E-2</c:v>
                </c:pt>
                <c:pt idx="71">
                  <c:v>4.9235200010512598E-2</c:v>
                </c:pt>
                <c:pt idx="72">
                  <c:v>6.3927973800864568E-2</c:v>
                </c:pt>
                <c:pt idx="73">
                  <c:v>0.11149991209513196</c:v>
                </c:pt>
                <c:pt idx="74">
                  <c:v>3.4413507719839462E-2</c:v>
                </c:pt>
                <c:pt idx="75">
                  <c:v>0.12236096093344193</c:v>
                </c:pt>
                <c:pt idx="76">
                  <c:v>5.97037066283021E-2</c:v>
                </c:pt>
                <c:pt idx="77">
                  <c:v>5.7115368404579162E-2</c:v>
                </c:pt>
                <c:pt idx="78">
                  <c:v>0.13200744068022921</c:v>
                </c:pt>
                <c:pt idx="79">
                  <c:v>2.97806673280584E-3</c:v>
                </c:pt>
                <c:pt idx="80">
                  <c:v>8.6310721473482455E-2</c:v>
                </c:pt>
                <c:pt idx="81">
                  <c:v>8.6826008498705989E-2</c:v>
                </c:pt>
                <c:pt idx="82">
                  <c:v>-4.1062487121899027E-2</c:v>
                </c:pt>
                <c:pt idx="83">
                  <c:v>0.25206768642575955</c:v>
                </c:pt>
                <c:pt idx="84">
                  <c:v>-8.5013220993810965E-2</c:v>
                </c:pt>
                <c:pt idx="85">
                  <c:v>3.0116906369336147E-2</c:v>
                </c:pt>
                <c:pt idx="86">
                  <c:v>0.24680462609075129</c:v>
                </c:pt>
                <c:pt idx="87">
                  <c:v>0.11192562783531745</c:v>
                </c:pt>
                <c:pt idx="88">
                  <c:v>6.533445291183794E-2</c:v>
                </c:pt>
                <c:pt idx="89">
                  <c:v>-9.4593379866801108E-3</c:v>
                </c:pt>
                <c:pt idx="90">
                  <c:v>-1.8763358330044694E-2</c:v>
                </c:pt>
                <c:pt idx="91">
                  <c:v>1.8232700010997662E-4</c:v>
                </c:pt>
                <c:pt idx="92">
                  <c:v>0.10832400089089755</c:v>
                </c:pt>
                <c:pt idx="93">
                  <c:v>-8.930770310765385E-3</c:v>
                </c:pt>
                <c:pt idx="94">
                  <c:v>9.3656718367621988E-2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2-43B2-946F-F035B1DFF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781033488"/>
        <c:axId val="781033848"/>
      </c:barChart>
      <c:scatterChart>
        <c:scatterStyle val="lineMarker"/>
        <c:varyColors val="0"/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0.20519567041703082</c:v>
              </c:pt>
              <c:pt idx="1">
                <c:v>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2-68D2-43B2-946F-F035B1DFFDF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-0.20519567041703082</c:v>
              </c:pt>
              <c:pt idx="1">
                <c:v>-0.20519567041703082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63-68D2-43B2-946F-F035B1DFF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202416"/>
        <c:axId val="936205656"/>
      </c:scatterChart>
      <c:catAx>
        <c:axId val="78103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781033848"/>
        <c:crosses val="autoZero"/>
        <c:auto val="1"/>
        <c:lblAlgn val="ctr"/>
        <c:lblOffset val="100"/>
        <c:noMultiLvlLbl val="0"/>
      </c:catAx>
      <c:valAx>
        <c:axId val="781033848"/>
        <c:scaling>
          <c:orientation val="minMax"/>
          <c:max val="0.6"/>
          <c:min val="-0.6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DFBetas(Std)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781033488"/>
        <c:crosses val="autoZero"/>
        <c:crossBetween val="between"/>
      </c:valAx>
      <c:valAx>
        <c:axId val="936205656"/>
        <c:scaling>
          <c:orientation val="minMax"/>
          <c:max val="9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crossAx val="936202416"/>
        <c:crosses val="max"/>
        <c:crossBetween val="midCat"/>
      </c:valAx>
      <c:valAx>
        <c:axId val="936202416"/>
        <c:scaling>
          <c:orientation val="minMax"/>
          <c:max val="0.6"/>
          <c:min val="-0.4"/>
        </c:scaling>
        <c:delete val="1"/>
        <c:axPos val="b"/>
        <c:numFmt formatCode="General" sourceLinked="1"/>
        <c:majorTickMark val="none"/>
        <c:minorTickMark val="none"/>
        <c:tickLblPos val="none"/>
        <c:crossAx val="9362056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PFHxA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0.20589947239186124</c:v>
                </c:pt>
              </c:numLit>
            </c:plus>
            <c:minus>
              <c:numLit>
                <c:formatCode>General</c:formatCode>
                <c:ptCount val="1"/>
                <c:pt idx="0">
                  <c:v>0.20589947239186124</c:v>
                </c:pt>
              </c:numLit>
            </c:minus>
          </c:errBars>
          <c:cat>
            <c:strRef>
              <c:f>'PFHxAmotTOC p&gt;0.05'!$B$67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'PFHxAmotTOC p&gt;0.05'!$C$67</c:f>
              <c:numCache>
                <c:formatCode>0.000</c:formatCode>
                <c:ptCount val="1"/>
                <c:pt idx="0">
                  <c:v>-1.3434430075239211E-2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9-4E2D-B6F2-4A94A6584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03062936"/>
        <c:axId val="803064576"/>
      </c:barChart>
      <c:catAx>
        <c:axId val="803062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64576"/>
        <c:crosses val="autoZero"/>
        <c:auto val="1"/>
        <c:lblAlgn val="ctr"/>
        <c:lblOffset val="100"/>
        <c:noMultiLvlLbl val="0"/>
      </c:catAx>
      <c:valAx>
        <c:axId val="803064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629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PFHxA by TOC% (R²=0,000)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'PFHxAmotTOC p&gt;0.05'!$D$93:$D$187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'PFHxAmotTOC p&gt;0.05'!$E$93:$E$187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</c:v>
                </c:pt>
                <c:pt idx="22">
                  <c:v>0.10774954409069952</c:v>
                </c:pt>
                <c:pt idx="23">
                  <c:v>0.11789014224853392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0.12160435252717991</c:v>
                </c:pt>
                <c:pt idx="34">
                  <c:v>0.13428267086720613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5.2661719531018149E-2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0.12595850766767897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7.3999999999999996E-2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0.12556427385891392</c:v>
                </c:pt>
                <c:pt idx="87">
                  <c:v>0</c:v>
                </c:pt>
                <c:pt idx="88">
                  <c:v>0</c:v>
                </c:pt>
                <c:pt idx="89">
                  <c:v>6.39429041959408E-2</c:v>
                </c:pt>
                <c:pt idx="90">
                  <c:v>0.12840363228849722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F-40F7-BA81-F6CE9172B9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69F-40F7-BA81-F6CE9172B9D4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1.203435475156015E-2</c:v>
              </c:pt>
              <c:pt idx="1">
                <c:v>9.1643118323655494E-3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69F-40F7-BA81-F6CE9172B9D4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'PFHxAmotTOC p&gt;0.05'!xdata1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'PFHxAmotTOC p&gt;0.05'!ydata1</c:f>
              <c:numCache>
                <c:formatCode>General</c:formatCode>
                <c:ptCount val="70"/>
                <c:pt idx="0">
                  <c:v>-1.3728471121496715E-3</c:v>
                </c:pt>
                <c:pt idx="1">
                  <c:v>-8.724239002423223E-4</c:v>
                </c:pt>
                <c:pt idx="2">
                  <c:v>-3.8113566238848727E-4</c:v>
                </c:pt>
                <c:pt idx="3">
                  <c:v>9.9780967708606658E-5</c:v>
                </c:pt>
                <c:pt idx="4">
                  <c:v>5.6888703442035948E-4</c:v>
                </c:pt>
                <c:pt idx="5">
                  <c:v>1.0245072358414462E-3</c:v>
                </c:pt>
                <c:pt idx="6">
                  <c:v>1.4646921686622804E-3</c:v>
                </c:pt>
                <c:pt idx="7">
                  <c:v>1.8871780612723307E-3</c:v>
                </c:pt>
                <c:pt idx="8">
                  <c:v>2.2893465409341458E-3</c:v>
                </c:pt>
                <c:pt idx="9">
                  <c:v>2.6681889936100607E-3</c:v>
                </c:pt>
                <c:pt idx="10">
                  <c:v>3.0202828992212938E-3</c:v>
                </c:pt>
                <c:pt idx="11">
                  <c:v>3.3417910886671901E-3</c:v>
                </c:pt>
                <c:pt idx="12">
                  <c:v>3.6284986425466712E-3</c:v>
                </c:pt>
                <c:pt idx="13">
                  <c:v>3.8759048001040762E-3</c:v>
                </c:pt>
                <c:pt idx="14">
                  <c:v>4.0793863721493876E-3</c:v>
                </c:pt>
                <c:pt idx="15">
                  <c:v>4.2344415733007977E-3</c:v>
                </c:pt>
                <c:pt idx="16">
                  <c:v>4.3370063982175961E-3</c:v>
                </c:pt>
                <c:pt idx="17">
                  <c:v>4.3838106586681271E-3</c:v>
                </c:pt>
                <c:pt idx="18">
                  <c:v>4.3727149100311969E-3</c:v>
                </c:pt>
                <c:pt idx="19">
                  <c:v>4.3029558750432755E-3</c:v>
                </c:pt>
                <c:pt idx="20">
                  <c:v>4.1752388634938315E-3</c:v>
                </c:pt>
                <c:pt idx="21">
                  <c:v>3.9916522812053577E-3</c:v>
                </c:pt>
                <c:pt idx="22">
                  <c:v>3.7554272998424273E-3</c:v>
                </c:pt>
                <c:pt idx="23">
                  <c:v>3.470603174901543E-3</c:v>
                </c:pt>
                <c:pt idx="24">
                  <c:v>3.1416706955932471E-3</c:v>
                </c:pt>
                <c:pt idx="25">
                  <c:v>2.7732534135427554E-3</c:v>
                </c:pt>
                <c:pt idx="26">
                  <c:v>2.3698606220691615E-3</c:v>
                </c:pt>
                <c:pt idx="27">
                  <c:v>1.935720826882226E-3</c:v>
                </c:pt>
                <c:pt idx="28">
                  <c:v>1.474687276893127E-3</c:v>
                </c:pt>
                <c:pt idx="29">
                  <c:v>9.9019921352294649E-4</c:v>
                </c:pt>
                <c:pt idx="30">
                  <c:v>4.852814178696041E-4</c:v>
                </c:pt>
                <c:pt idx="31">
                  <c:v>-3.7432803698701778E-5</c:v>
                </c:pt>
                <c:pt idx="32">
                  <c:v>-5.7566629409551082E-4</c:v>
                </c:pt>
                <c:pt idx="33">
                  <c:v>-1.1274578925705298E-3</c:v>
                </c:pt>
                <c:pt idx="34">
                  <c:v>-1.6911221095259558E-3</c:v>
                </c:pt>
                <c:pt idx="35">
                  <c:v>-2.2652112409515639E-3</c:v>
                </c:pt>
                <c:pt idx="36">
                  <c:v>-2.8484811834779498E-3</c:v>
                </c:pt>
                <c:pt idx="37">
                  <c:v>-3.439861376969236E-3</c:v>
                </c:pt>
                <c:pt idx="38">
                  <c:v>-4.03842882255466E-3</c:v>
                </c:pt>
                <c:pt idx="39">
                  <c:v>-4.643385874462249E-3</c:v>
                </c:pt>
                <c:pt idx="40">
                  <c:v>-5.2540413951570088E-3</c:v>
                </c:pt>
                <c:pt idx="41">
                  <c:v>-5.8697948360507263E-3</c:v>
                </c:pt>
                <c:pt idx="42">
                  <c:v>-6.4901228229749183E-3</c:v>
                </c:pt>
                <c:pt idx="43">
                  <c:v>-7.1145678638836803E-3</c:v>
                </c:pt>
                <c:pt idx="44">
                  <c:v>-7.7427288425712271E-3</c:v>
                </c:pt>
                <c:pt idx="45">
                  <c:v>-8.3742530091864588E-3</c:v>
                </c:pt>
                <c:pt idx="46">
                  <c:v>-9.0088292222400557E-3</c:v>
                </c:pt>
                <c:pt idx="47">
                  <c:v>-9.6461822359718719E-3</c:v>
                </c:pt>
                <c:pt idx="48">
                  <c:v>-1.0286067860905893E-2</c:v>
                </c:pt>
                <c:pt idx="49">
                  <c:v>-1.0928268854321573E-2</c:v>
                </c:pt>
                <c:pt idx="50">
                  <c:v>-1.1572591421668561E-2</c:v>
                </c:pt>
                <c:pt idx="51">
                  <c:v>-1.2218862230215155E-2</c:v>
                </c:pt>
                <c:pt idx="52">
                  <c:v>-1.2866925853030314E-2</c:v>
                </c:pt>
                <c:pt idx="53">
                  <c:v>-1.3516642575298117E-2</c:v>
                </c:pt>
                <c:pt idx="54">
                  <c:v>-1.4167886506435556E-2</c:v>
                </c:pt>
                <c:pt idx="55">
                  <c:v>-1.4820543950946263E-2</c:v>
                </c:pt>
                <c:pt idx="56">
                  <c:v>-1.5474511998747071E-2</c:v>
                </c:pt>
                <c:pt idx="57">
                  <c:v>-1.6129697302146747E-2</c:v>
                </c:pt>
                <c:pt idx="58">
                  <c:v>-1.6786015011979377E-2</c:v>
                </c:pt>
                <c:pt idx="59">
                  <c:v>-1.7443387849800998E-2</c:v>
                </c:pt>
                <c:pt idx="60">
                  <c:v>-1.8101745296711064E-2</c:v>
                </c:pt>
                <c:pt idx="61">
                  <c:v>-1.8761022882394809E-2</c:v>
                </c:pt>
                <c:pt idx="62">
                  <c:v>-1.9421161560508951E-2</c:v>
                </c:pt>
                <c:pt idx="63">
                  <c:v>-2.0082107158641112E-2</c:v>
                </c:pt>
                <c:pt idx="64">
                  <c:v>-2.0743809892835915E-2</c:v>
                </c:pt>
                <c:pt idx="65">
                  <c:v>-2.1406223938158435E-2</c:v>
                </c:pt>
                <c:pt idx="66">
                  <c:v>-2.2069307048007296E-2</c:v>
                </c:pt>
                <c:pt idx="67">
                  <c:v>-2.2733020215935172E-2</c:v>
                </c:pt>
                <c:pt idx="68">
                  <c:v>-2.3397327374617822E-2</c:v>
                </c:pt>
                <c:pt idx="69">
                  <c:v>-2.4062195127359305E-2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F-40F7-BA81-F6CE9172B9D4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'PFHxAmotTOC p&gt;0.05'!xdata2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'PFHxAmotTOC p&gt;0.05'!ydata2</c:f>
              <c:numCache>
                <c:formatCode>General</c:formatCode>
                <c:ptCount val="70"/>
                <c:pt idx="0">
                  <c:v>2.5441556615269992E-2</c:v>
                </c:pt>
                <c:pt idx="1">
                  <c:v>2.4857943753511094E-2</c:v>
                </c:pt>
                <c:pt idx="2">
                  <c:v>2.4283465865805709E-2</c:v>
                </c:pt>
                <c:pt idx="3">
                  <c:v>2.3719359585857067E-2</c:v>
                </c:pt>
                <c:pt idx="4">
                  <c:v>2.316706386929376E-2</c:v>
                </c:pt>
                <c:pt idx="5">
                  <c:v>2.2628254018021127E-2</c:v>
                </c:pt>
                <c:pt idx="6">
                  <c:v>2.2104879435348737E-2</c:v>
                </c:pt>
                <c:pt idx="7">
                  <c:v>2.159920389288714E-2</c:v>
                </c:pt>
                <c:pt idx="8">
                  <c:v>2.1113845763373777E-2</c:v>
                </c:pt>
                <c:pt idx="9">
                  <c:v>2.065181366084631E-2</c:v>
                </c:pt>
                <c:pt idx="10">
                  <c:v>2.0216530105383528E-2</c:v>
                </c:pt>
                <c:pt idx="11">
                  <c:v>1.9811832266086078E-2</c:v>
                </c:pt>
                <c:pt idx="12">
                  <c:v>1.9441935062355052E-2</c:v>
                </c:pt>
                <c:pt idx="13">
                  <c:v>1.9111339254946094E-2</c:v>
                </c:pt>
                <c:pt idx="14">
                  <c:v>1.8824668033049233E-2</c:v>
                </c:pt>
                <c:pt idx="15">
                  <c:v>1.8586423182046272E-2</c:v>
                </c:pt>
                <c:pt idx="16">
                  <c:v>1.8400668707277926E-2</c:v>
                </c:pt>
                <c:pt idx="17">
                  <c:v>1.827067479697584E-2</c:v>
                </c:pt>
                <c:pt idx="18">
                  <c:v>1.8198580895761225E-2</c:v>
                </c:pt>
                <c:pt idx="19">
                  <c:v>1.8185150280897597E-2</c:v>
                </c:pt>
                <c:pt idx="20">
                  <c:v>1.822967764259549E-2</c:v>
                </c:pt>
                <c:pt idx="21">
                  <c:v>1.8330074575032412E-2</c:v>
                </c:pt>
                <c:pt idx="22">
                  <c:v>1.8483109906543792E-2</c:v>
                </c:pt>
                <c:pt idx="23">
                  <c:v>1.8684744381633128E-2</c:v>
                </c:pt>
                <c:pt idx="24">
                  <c:v>1.8930487211089871E-2</c:v>
                </c:pt>
                <c:pt idx="25">
                  <c:v>1.9215714843288816E-2</c:v>
                </c:pt>
                <c:pt idx="26">
                  <c:v>1.9535917984910858E-2</c:v>
                </c:pt>
                <c:pt idx="27">
                  <c:v>1.9886868130246246E-2</c:v>
                </c:pt>
                <c:pt idx="28">
                  <c:v>2.026471203038379E-2</c:v>
                </c:pt>
                <c:pt idx="29">
                  <c:v>2.0666010443902424E-2</c:v>
                </c:pt>
                <c:pt idx="30">
                  <c:v>2.1087738589704218E-2</c:v>
                </c:pt>
                <c:pt idx="31">
                  <c:v>2.1527263161420972E-2</c:v>
                </c:pt>
                <c:pt idx="32">
                  <c:v>2.1982307001966232E-2</c:v>
                </c:pt>
                <c:pt idx="33">
                  <c:v>2.2450908950589699E-2</c:v>
                </c:pt>
                <c:pt idx="34">
                  <c:v>2.2931383517693575E-2</c:v>
                </c:pt>
                <c:pt idx="35">
                  <c:v>2.3422282999267633E-2</c:v>
                </c:pt>
                <c:pt idx="36">
                  <c:v>2.3922363291942472E-2</c:v>
                </c:pt>
                <c:pt idx="37">
                  <c:v>2.4430553835582205E-2</c:v>
                </c:pt>
                <c:pt idx="38">
                  <c:v>2.494593163131608E-2</c:v>
                </c:pt>
                <c:pt idx="39">
                  <c:v>2.5467699033372117E-2</c:v>
                </c:pt>
                <c:pt idx="40">
                  <c:v>2.5995164904215329E-2</c:v>
                </c:pt>
                <c:pt idx="41">
                  <c:v>2.6527728695257498E-2</c:v>
                </c:pt>
                <c:pt idx="42">
                  <c:v>2.7064867032330138E-2</c:v>
                </c:pt>
                <c:pt idx="43">
                  <c:v>2.760612242338735E-2</c:v>
                </c:pt>
                <c:pt idx="44">
                  <c:v>2.8151093752223348E-2</c:v>
                </c:pt>
                <c:pt idx="45">
                  <c:v>2.869942826898703E-2</c:v>
                </c:pt>
                <c:pt idx="46">
                  <c:v>2.9250814832189075E-2</c:v>
                </c:pt>
                <c:pt idx="47">
                  <c:v>2.9804978196069344E-2</c:v>
                </c:pt>
                <c:pt idx="48">
                  <c:v>3.0361674171151813E-2</c:v>
                </c:pt>
                <c:pt idx="49">
                  <c:v>3.0920685514715943E-2</c:v>
                </c:pt>
                <c:pt idx="50">
                  <c:v>3.1481818432211379E-2</c:v>
                </c:pt>
                <c:pt idx="51">
                  <c:v>3.2044899590906423E-2</c:v>
                </c:pt>
                <c:pt idx="52">
                  <c:v>3.2609773563870036E-2</c:v>
                </c:pt>
                <c:pt idx="53">
                  <c:v>3.3176300636286286E-2</c:v>
                </c:pt>
                <c:pt idx="54">
                  <c:v>3.3744354917572175E-2</c:v>
                </c:pt>
                <c:pt idx="55">
                  <c:v>3.431382271223133E-2</c:v>
                </c:pt>
                <c:pt idx="56">
                  <c:v>3.4884601110180588E-2</c:v>
                </c:pt>
                <c:pt idx="57">
                  <c:v>3.5456596763728712E-2</c:v>
                </c:pt>
                <c:pt idx="58">
                  <c:v>3.6029724823709794E-2</c:v>
                </c:pt>
                <c:pt idx="59">
                  <c:v>3.6603908011679863E-2</c:v>
                </c:pt>
                <c:pt idx="60">
                  <c:v>3.7179075808738388E-2</c:v>
                </c:pt>
                <c:pt idx="61">
                  <c:v>3.775516374457058E-2</c:v>
                </c:pt>
                <c:pt idx="62">
                  <c:v>3.8332112772833167E-2</c:v>
                </c:pt>
                <c:pt idx="63">
                  <c:v>3.890986872111378E-2</c:v>
                </c:pt>
                <c:pt idx="64">
                  <c:v>3.9488381805457037E-2</c:v>
                </c:pt>
                <c:pt idx="65">
                  <c:v>4.0067606200928009E-2</c:v>
                </c:pt>
                <c:pt idx="66">
                  <c:v>4.0647499660925311E-2</c:v>
                </c:pt>
                <c:pt idx="67">
                  <c:v>4.1228023179001642E-2</c:v>
                </c:pt>
                <c:pt idx="68">
                  <c:v>4.1809140687832744E-2</c:v>
                </c:pt>
                <c:pt idx="69">
                  <c:v>4.2390818790722672E-2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F-40F7-BA81-F6CE9172B9D4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'PFHxAmotTOC p&gt;0.05'!xdata3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'PFHxAmotTOC p&gt;0.05'!ydata3</c:f>
              <c:numCache>
                <c:formatCode>General</c:formatCode>
                <c:ptCount val="100"/>
                <c:pt idx="0">
                  <c:v>-5.6665417815374111E-2</c:v>
                </c:pt>
                <c:pt idx="1">
                  <c:v>-5.6621510750163404E-2</c:v>
                </c:pt>
                <c:pt idx="2">
                  <c:v>-5.6580405801475192E-2</c:v>
                </c:pt>
                <c:pt idx="3">
                  <c:v>-5.654211157275256E-2</c:v>
                </c:pt>
                <c:pt idx="4">
                  <c:v>-5.6506636355613579E-2</c:v>
                </c:pt>
                <c:pt idx="5">
                  <c:v>-5.6473988124902924E-2</c:v>
                </c:pt>
                <c:pt idx="6">
                  <c:v>-5.6444174533901187E-2</c:v>
                </c:pt>
                <c:pt idx="7">
                  <c:v>-5.6417202909698635E-2</c:v>
                </c:pt>
                <c:pt idx="8">
                  <c:v>-5.639308024873943E-2</c:v>
                </c:pt>
                <c:pt idx="9">
                  <c:v>-5.6371813212542712E-2</c:v>
                </c:pt>
                <c:pt idx="10">
                  <c:v>-5.6353408123606459E-2</c:v>
                </c:pt>
                <c:pt idx="11">
                  <c:v>-5.6337870961499871E-2</c:v>
                </c:pt>
                <c:pt idx="12">
                  <c:v>-5.6325207359149775E-2</c:v>
                </c:pt>
                <c:pt idx="13">
                  <c:v>-5.6315422599326363E-2</c:v>
                </c:pt>
                <c:pt idx="14">
                  <c:v>-5.6308521611333366E-2</c:v>
                </c:pt>
                <c:pt idx="15">
                  <c:v>-5.6304508967907459E-2</c:v>
                </c:pt>
                <c:pt idx="16">
                  <c:v>-5.6303388882331086E-2</c:v>
                </c:pt>
                <c:pt idx="17">
                  <c:v>-5.6305165205763529E-2</c:v>
                </c:pt>
                <c:pt idx="18">
                  <c:v>-5.6309841424793505E-2</c:v>
                </c:pt>
                <c:pt idx="19">
                  <c:v>-5.6317420659217216E-2</c:v>
                </c:pt>
                <c:pt idx="20">
                  <c:v>-5.6327905660045238E-2</c:v>
                </c:pt>
                <c:pt idx="21">
                  <c:v>-5.6341298807740886E-2</c:v>
                </c:pt>
                <c:pt idx="22">
                  <c:v>-5.6357602110692948E-2</c:v>
                </c:pt>
                <c:pt idx="23">
                  <c:v>-5.637681720392497E-2</c:v>
                </c:pt>
                <c:pt idx="24">
                  <c:v>-5.6398945348042948E-2</c:v>
                </c:pt>
                <c:pt idx="25">
                  <c:v>-5.6423987428423264E-2</c:v>
                </c:pt>
                <c:pt idx="26">
                  <c:v>-5.6451943954641648E-2</c:v>
                </c:pt>
                <c:pt idx="27">
                  <c:v>-5.6482815060144506E-2</c:v>
                </c:pt>
                <c:pt idx="28">
                  <c:v>-5.6516600502162853E-2</c:v>
                </c:pt>
                <c:pt idx="29">
                  <c:v>-5.6553299661868839E-2</c:v>
                </c:pt>
                <c:pt idx="30">
                  <c:v>-5.6592911544775068E-2</c:v>
                </c:pt>
                <c:pt idx="31">
                  <c:v>-5.6635434781375608E-2</c:v>
                </c:pt>
                <c:pt idx="32">
                  <c:v>-5.6680867628028132E-2</c:v>
                </c:pt>
                <c:pt idx="33">
                  <c:v>-5.672920796807563E-2</c:v>
                </c:pt>
                <c:pt idx="34">
                  <c:v>-5.6780453313206143E-2</c:v>
                </c:pt>
                <c:pt idx="35">
                  <c:v>-5.6834600805048312E-2</c:v>
                </c:pt>
                <c:pt idx="36">
                  <c:v>-5.6891647217000567E-2</c:v>
                </c:pt>
                <c:pt idx="37">
                  <c:v>-5.6951588956291134E-2</c:v>
                </c:pt>
                <c:pt idx="38">
                  <c:v>-5.7014422066265807E-2</c:v>
                </c:pt>
                <c:pt idx="39">
                  <c:v>-5.7080142228900066E-2</c:v>
                </c:pt>
                <c:pt idx="40">
                  <c:v>-5.7148744767531956E-2</c:v>
                </c:pt>
                <c:pt idx="41">
                  <c:v>-5.7220224649811621E-2</c:v>
                </c:pt>
                <c:pt idx="42">
                  <c:v>-5.7294576490863225E-2</c:v>
                </c:pt>
                <c:pt idx="43">
                  <c:v>-5.737179455665474E-2</c:v>
                </c:pt>
                <c:pt idx="44">
                  <c:v>-5.745187276757055E-2</c:v>
                </c:pt>
                <c:pt idx="45">
                  <c:v>-5.7534804702182099E-2</c:v>
                </c:pt>
                <c:pt idx="46">
                  <c:v>-5.7620583601210806E-2</c:v>
                </c:pt>
                <c:pt idx="47">
                  <c:v>-5.7709202371677926E-2</c:v>
                </c:pt>
                <c:pt idx="48">
                  <c:v>-5.780065359123554E-2</c:v>
                </c:pt>
                <c:pt idx="49">
                  <c:v>-5.7894929512672444E-2</c:v>
                </c:pt>
                <c:pt idx="50">
                  <c:v>-5.7992022068588889E-2</c:v>
                </c:pt>
                <c:pt idx="51">
                  <c:v>-5.8091922876233749E-2</c:v>
                </c:pt>
                <c:pt idx="52">
                  <c:v>-5.8194623242497544E-2</c:v>
                </c:pt>
                <c:pt idx="53">
                  <c:v>-5.8300114169054625E-2</c:v>
                </c:pt>
                <c:pt idx="54">
                  <c:v>-5.8408386357647675E-2</c:v>
                </c:pt>
                <c:pt idx="55">
                  <c:v>-5.8519430215507533E-2</c:v>
                </c:pt>
                <c:pt idx="56">
                  <c:v>-5.8633235860901571E-2</c:v>
                </c:pt>
                <c:pt idx="57">
                  <c:v>-5.8749793128803039E-2</c:v>
                </c:pt>
                <c:pt idx="58">
                  <c:v>-5.8869091576674533E-2</c:v>
                </c:pt>
                <c:pt idx="59">
                  <c:v>-5.8991120490358304E-2</c:v>
                </c:pt>
                <c:pt idx="60">
                  <c:v>-5.9115868890065995E-2</c:v>
                </c:pt>
                <c:pt idx="61">
                  <c:v>-5.9243325536460528E-2</c:v>
                </c:pt>
                <c:pt idx="62">
                  <c:v>-5.9373478936823085E-2</c:v>
                </c:pt>
                <c:pt idx="63">
                  <c:v>-5.9506317351297272E-2</c:v>
                </c:pt>
                <c:pt idx="64">
                  <c:v>-5.9641828799204058E-2</c:v>
                </c:pt>
                <c:pt idx="65">
                  <c:v>-5.978000106541935E-2</c:v>
                </c:pt>
                <c:pt idx="66">
                  <c:v>-5.9920821706807681E-2</c:v>
                </c:pt>
                <c:pt idx="67">
                  <c:v>-6.0064278058704471E-2</c:v>
                </c:pt>
                <c:pt idx="68">
                  <c:v>-6.0210357241440013E-2</c:v>
                </c:pt>
                <c:pt idx="69">
                  <c:v>-6.0359046166898078E-2</c:v>
                </c:pt>
                <c:pt idx="70">
                  <c:v>-6.0510331545102283E-2</c:v>
                </c:pt>
                <c:pt idx="71">
                  <c:v>-6.0664199890823618E-2</c:v>
                </c:pt>
                <c:pt idx="72">
                  <c:v>-6.0820637530202067E-2</c:v>
                </c:pt>
                <c:pt idx="73">
                  <c:v>-6.097963060737633E-2</c:v>
                </c:pt>
                <c:pt idx="74">
                  <c:v>-6.1141165091114787E-2</c:v>
                </c:pt>
                <c:pt idx="75">
                  <c:v>-6.1305226781441673E-2</c:v>
                </c:pt>
                <c:pt idx="76">
                  <c:v>-6.1471801316252454E-2</c:v>
                </c:pt>
                <c:pt idx="77">
                  <c:v>-6.1640874177912176E-2</c:v>
                </c:pt>
                <c:pt idx="78">
                  <c:v>-6.181243069983134E-2</c:v>
                </c:pt>
                <c:pt idx="79">
                  <c:v>-6.1986456073013438E-2</c:v>
                </c:pt>
                <c:pt idx="80">
                  <c:v>-6.2162935352568963E-2</c:v>
                </c:pt>
                <c:pt idx="81">
                  <c:v>-6.2341853464190411E-2</c:v>
                </c:pt>
                <c:pt idx="82">
                  <c:v>-6.2523195210583499E-2</c:v>
                </c:pt>
                <c:pt idx="83">
                  <c:v>-6.2706945277849466E-2</c:v>
                </c:pt>
                <c:pt idx="84">
                  <c:v>-6.2893088241813985E-2</c:v>
                </c:pt>
                <c:pt idx="85">
                  <c:v>-6.3081608574298148E-2</c:v>
                </c:pt>
                <c:pt idx="86">
                  <c:v>-6.3272490649327134E-2</c:v>
                </c:pt>
                <c:pt idx="87">
                  <c:v>-6.3465718749272829E-2</c:v>
                </c:pt>
                <c:pt idx="88">
                  <c:v>-6.3661277070926031E-2</c:v>
                </c:pt>
                <c:pt idx="89">
                  <c:v>-6.3859149731495007E-2</c:v>
                </c:pt>
                <c:pt idx="90">
                  <c:v>-6.4059320774526668E-2</c:v>
                </c:pt>
                <c:pt idx="91">
                  <c:v>-6.4261774175747161E-2</c:v>
                </c:pt>
                <c:pt idx="92">
                  <c:v>-6.4466493848818918E-2</c:v>
                </c:pt>
                <c:pt idx="93">
                  <c:v>-6.4673463651010968E-2</c:v>
                </c:pt>
                <c:pt idx="94">
                  <c:v>-6.488266738878018E-2</c:v>
                </c:pt>
                <c:pt idx="95">
                  <c:v>-6.5094088823260787E-2</c:v>
                </c:pt>
                <c:pt idx="96">
                  <c:v>-6.530771167565988E-2</c:v>
                </c:pt>
                <c:pt idx="97">
                  <c:v>-6.5523519632556759E-2</c:v>
                </c:pt>
                <c:pt idx="98">
                  <c:v>-6.5741496351104239E-2</c:v>
                </c:pt>
                <c:pt idx="99">
                  <c:v>-6.5961625464130202E-2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F-40F7-BA81-F6CE9172B9D4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'PFHxAmotTOC p&gt;0.05'!xdata4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'PFHxAmotTOC p&gt;0.05'!ydata4</c:f>
              <c:numCache>
                <c:formatCode>General</c:formatCode>
                <c:ptCount val="100"/>
                <c:pt idx="0">
                  <c:v>8.0734127318494428E-2</c:v>
                </c:pt>
                <c:pt idx="1">
                  <c:v>8.0632239588219093E-2</c:v>
                </c:pt>
                <c:pt idx="2">
                  <c:v>8.0533153974466254E-2</c:v>
                </c:pt>
                <c:pt idx="3">
                  <c:v>8.0436879080678994E-2</c:v>
                </c:pt>
                <c:pt idx="4">
                  <c:v>8.0343423198475386E-2</c:v>
                </c:pt>
                <c:pt idx="5">
                  <c:v>8.0252794302700103E-2</c:v>
                </c:pt>
                <c:pt idx="6">
                  <c:v>8.0165000046633739E-2</c:v>
                </c:pt>
                <c:pt idx="7">
                  <c:v>8.008004775736656E-2</c:v>
                </c:pt>
                <c:pt idx="8">
                  <c:v>7.9997944431342727E-2</c:v>
                </c:pt>
                <c:pt idx="9">
                  <c:v>7.9918696730081382E-2</c:v>
                </c:pt>
                <c:pt idx="10">
                  <c:v>7.9842310976080494E-2</c:v>
                </c:pt>
                <c:pt idx="11">
                  <c:v>7.9768793148909278E-2</c:v>
                </c:pt>
                <c:pt idx="12">
                  <c:v>7.969814888149454E-2</c:v>
                </c:pt>
                <c:pt idx="13">
                  <c:v>7.9630383456606502E-2</c:v>
                </c:pt>
                <c:pt idx="14">
                  <c:v>7.9565501803548877E-2</c:v>
                </c:pt>
                <c:pt idx="15">
                  <c:v>7.9503508495058342E-2</c:v>
                </c:pt>
                <c:pt idx="16">
                  <c:v>7.9444407744417342E-2</c:v>
                </c:pt>
                <c:pt idx="17">
                  <c:v>7.9388203402785157E-2</c:v>
                </c:pt>
                <c:pt idx="18">
                  <c:v>7.9334898956750499E-2</c:v>
                </c:pt>
                <c:pt idx="19">
                  <c:v>7.9284497526109582E-2</c:v>
                </c:pt>
                <c:pt idx="20">
                  <c:v>7.9237001861872977E-2</c:v>
                </c:pt>
                <c:pt idx="21">
                  <c:v>7.9192414344503997E-2</c:v>
                </c:pt>
                <c:pt idx="22">
                  <c:v>7.9150736982391431E-2</c:v>
                </c:pt>
                <c:pt idx="23">
                  <c:v>7.9111971410558826E-2</c:v>
                </c:pt>
                <c:pt idx="24">
                  <c:v>7.9076118889612176E-2</c:v>
                </c:pt>
                <c:pt idx="25">
                  <c:v>7.9043180304927865E-2</c:v>
                </c:pt>
                <c:pt idx="26">
                  <c:v>7.9013156166081622E-2</c:v>
                </c:pt>
                <c:pt idx="27">
                  <c:v>7.8986046606519852E-2</c:v>
                </c:pt>
                <c:pt idx="28">
                  <c:v>7.8961851383473572E-2</c:v>
                </c:pt>
                <c:pt idx="29">
                  <c:v>7.894056987811493E-2</c:v>
                </c:pt>
                <c:pt idx="30">
                  <c:v>7.8922201095956532E-2</c:v>
                </c:pt>
                <c:pt idx="31">
                  <c:v>7.8906743667492438E-2</c:v>
                </c:pt>
                <c:pt idx="32">
                  <c:v>7.8894195849080334E-2</c:v>
                </c:pt>
                <c:pt idx="33">
                  <c:v>7.8884555524063205E-2</c:v>
                </c:pt>
                <c:pt idx="34">
                  <c:v>7.887782020412909E-2</c:v>
                </c:pt>
                <c:pt idx="35">
                  <c:v>7.8873987030906617E-2</c:v>
                </c:pt>
                <c:pt idx="36">
                  <c:v>7.8873052777794245E-2</c:v>
                </c:pt>
                <c:pt idx="37">
                  <c:v>7.8875013852020184E-2</c:v>
                </c:pt>
                <c:pt idx="38">
                  <c:v>7.8879866296930223E-2</c:v>
                </c:pt>
                <c:pt idx="39">
                  <c:v>7.8887605794499854E-2</c:v>
                </c:pt>
                <c:pt idx="40">
                  <c:v>7.8898227668067117E-2</c:v>
                </c:pt>
                <c:pt idx="41">
                  <c:v>7.8911726885282155E-2</c:v>
                </c:pt>
                <c:pt idx="42">
                  <c:v>7.8928098061269131E-2</c:v>
                </c:pt>
                <c:pt idx="43">
                  <c:v>7.8947335461996018E-2</c:v>
                </c:pt>
                <c:pt idx="44">
                  <c:v>7.8969433007847201E-2</c:v>
                </c:pt>
                <c:pt idx="45">
                  <c:v>7.8994384277394122E-2</c:v>
                </c:pt>
                <c:pt idx="46">
                  <c:v>7.9022182511358202E-2</c:v>
                </c:pt>
                <c:pt idx="47">
                  <c:v>7.9052820616760694E-2</c:v>
                </c:pt>
                <c:pt idx="48">
                  <c:v>7.9086291171253681E-2</c:v>
                </c:pt>
                <c:pt idx="49">
                  <c:v>7.9122586427625957E-2</c:v>
                </c:pt>
                <c:pt idx="50">
                  <c:v>7.9161698318477774E-2</c:v>
                </c:pt>
                <c:pt idx="51">
                  <c:v>7.9203618461058001E-2</c:v>
                </c:pt>
                <c:pt idx="52">
                  <c:v>7.9248338162257168E-2</c:v>
                </c:pt>
                <c:pt idx="53">
                  <c:v>7.9295848423749621E-2</c:v>
                </c:pt>
                <c:pt idx="54">
                  <c:v>7.9346139947278044E-2</c:v>
                </c:pt>
                <c:pt idx="55">
                  <c:v>7.939920314007326E-2</c:v>
                </c:pt>
                <c:pt idx="56">
                  <c:v>7.9455028120402671E-2</c:v>
                </c:pt>
                <c:pt idx="57">
                  <c:v>7.9513604723239512E-2</c:v>
                </c:pt>
                <c:pt idx="58">
                  <c:v>7.9574922506046378E-2</c:v>
                </c:pt>
                <c:pt idx="59">
                  <c:v>7.9638970754665514E-2</c:v>
                </c:pt>
                <c:pt idx="60">
                  <c:v>7.9705738489308578E-2</c:v>
                </c:pt>
                <c:pt idx="61">
                  <c:v>7.9775214470638484E-2</c:v>
                </c:pt>
                <c:pt idx="62">
                  <c:v>7.9847387205936413E-2</c:v>
                </c:pt>
                <c:pt idx="63">
                  <c:v>7.9922244955345972E-2</c:v>
                </c:pt>
                <c:pt idx="64">
                  <c:v>7.9999775738188131E-2</c:v>
                </c:pt>
                <c:pt idx="65">
                  <c:v>8.0079967339338795E-2</c:v>
                </c:pt>
                <c:pt idx="66">
                  <c:v>8.0162807315662499E-2</c:v>
                </c:pt>
                <c:pt idx="67">
                  <c:v>8.0248283002494661E-2</c:v>
                </c:pt>
                <c:pt idx="68">
                  <c:v>8.0336381520165576E-2</c:v>
                </c:pt>
                <c:pt idx="69">
                  <c:v>8.0427089780559013E-2</c:v>
                </c:pt>
                <c:pt idx="70">
                  <c:v>8.0520394493698591E-2</c:v>
                </c:pt>
                <c:pt idx="71">
                  <c:v>8.0616282174355292E-2</c:v>
                </c:pt>
                <c:pt idx="72">
                  <c:v>8.0714739148669112E-2</c:v>
                </c:pt>
                <c:pt idx="73">
                  <c:v>8.0815751560778748E-2</c:v>
                </c:pt>
                <c:pt idx="74">
                  <c:v>8.0919305379452577E-2</c:v>
                </c:pt>
                <c:pt idx="75">
                  <c:v>8.1025386404714822E-2</c:v>
                </c:pt>
                <c:pt idx="76">
                  <c:v>8.1133980274460976E-2</c:v>
                </c:pt>
                <c:pt idx="77">
                  <c:v>8.1245072471056071E-2</c:v>
                </c:pt>
                <c:pt idx="78">
                  <c:v>8.1358648327910607E-2</c:v>
                </c:pt>
                <c:pt idx="79">
                  <c:v>8.147469303602807E-2</c:v>
                </c:pt>
                <c:pt idx="80">
                  <c:v>8.1593191650518967E-2</c:v>
                </c:pt>
                <c:pt idx="81">
                  <c:v>8.1714129097075788E-2</c:v>
                </c:pt>
                <c:pt idx="82">
                  <c:v>8.1837490178404249E-2</c:v>
                </c:pt>
                <c:pt idx="83">
                  <c:v>8.1963259580605588E-2</c:v>
                </c:pt>
                <c:pt idx="84">
                  <c:v>8.209142187950548E-2</c:v>
                </c:pt>
                <c:pt idx="85">
                  <c:v>8.2221961546925015E-2</c:v>
                </c:pt>
                <c:pt idx="86">
                  <c:v>8.2354862956889374E-2</c:v>
                </c:pt>
                <c:pt idx="87">
                  <c:v>8.2490110391770441E-2</c:v>
                </c:pt>
                <c:pt idx="88">
                  <c:v>8.2627688048359016E-2</c:v>
                </c:pt>
                <c:pt idx="89">
                  <c:v>8.2767580043863365E-2</c:v>
                </c:pt>
                <c:pt idx="90">
                  <c:v>8.2909770421830398E-2</c:v>
                </c:pt>
                <c:pt idx="91">
                  <c:v>8.3054243157986263E-2</c:v>
                </c:pt>
                <c:pt idx="92">
                  <c:v>8.3200982165993392E-2</c:v>
                </c:pt>
                <c:pt idx="93">
                  <c:v>8.3349971303120815E-2</c:v>
                </c:pt>
                <c:pt idx="94">
                  <c:v>8.3501194375825372E-2</c:v>
                </c:pt>
                <c:pt idx="95">
                  <c:v>8.3654635145241379E-2</c:v>
                </c:pt>
                <c:pt idx="96">
                  <c:v>8.3810277332575844E-2</c:v>
                </c:pt>
                <c:pt idx="97">
                  <c:v>8.3968104624408096E-2</c:v>
                </c:pt>
                <c:pt idx="98">
                  <c:v>8.4128100677890921E-2</c:v>
                </c:pt>
                <c:pt idx="99">
                  <c:v>8.4290249125852257E-2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F-40F7-BA81-F6CE9172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75072"/>
        <c:axId val="803072448"/>
      </c:scatterChart>
      <c:valAx>
        <c:axId val="803075072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72448"/>
        <c:crosses val="autoZero"/>
        <c:crossBetween val="midCat"/>
      </c:valAx>
      <c:valAx>
        <c:axId val="803072448"/>
        <c:scaling>
          <c:orientation val="minMax"/>
          <c:max val="0.15000000000000002"/>
          <c:min val="-0.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PFHxA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750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'PFHxAmotTOC p&gt;0.05'!$D$93:$D$187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'PFHxAmotTOC p&gt;0.05'!$H$93:$H$187</c:f>
              <c:numCache>
                <c:formatCode>0.000</c:formatCode>
                <c:ptCount val="95"/>
                <c:pt idx="0">
                  <c:v>-0.33384504956094446</c:v>
                </c:pt>
                <c:pt idx="1">
                  <c:v>-0.32578289953187206</c:v>
                </c:pt>
                <c:pt idx="2">
                  <c:v>-0.33196388122082759</c:v>
                </c:pt>
                <c:pt idx="3">
                  <c:v>-0.33196388122082759</c:v>
                </c:pt>
                <c:pt idx="4">
                  <c:v>-0.33653243290396861</c:v>
                </c:pt>
                <c:pt idx="5">
                  <c:v>-0.3269922220362329</c:v>
                </c:pt>
                <c:pt idx="6">
                  <c:v>-0.33653243290396861</c:v>
                </c:pt>
                <c:pt idx="7">
                  <c:v>-0.33317320372518844</c:v>
                </c:pt>
                <c:pt idx="8">
                  <c:v>-0.33451689539670054</c:v>
                </c:pt>
                <c:pt idx="9">
                  <c:v>-0.3229611470216967</c:v>
                </c:pt>
                <c:pt idx="10">
                  <c:v>-0.32215493201878947</c:v>
                </c:pt>
                <c:pt idx="11">
                  <c:v>-0.34639512977286718</c:v>
                </c:pt>
                <c:pt idx="12">
                  <c:v>-0.33062018954931555</c:v>
                </c:pt>
                <c:pt idx="13">
                  <c:v>-0.32981397454640826</c:v>
                </c:pt>
                <c:pt idx="14">
                  <c:v>-0.33344194205949085</c:v>
                </c:pt>
                <c:pt idx="15">
                  <c:v>-0.32322988535599911</c:v>
                </c:pt>
                <c:pt idx="16">
                  <c:v>-0.34495737968434925</c:v>
                </c:pt>
                <c:pt idx="17">
                  <c:v>-0.32806717537344254</c:v>
                </c:pt>
                <c:pt idx="18">
                  <c:v>-0.34502725165126791</c:v>
                </c:pt>
                <c:pt idx="19">
                  <c:v>-0.34382935052611491</c:v>
                </c:pt>
                <c:pt idx="20">
                  <c:v>-0.34740289852650125</c:v>
                </c:pt>
                <c:pt idx="21">
                  <c:v>0.24494203947266296</c:v>
                </c:pt>
                <c:pt idx="22">
                  <c:v>2.8345764412097907</c:v>
                </c:pt>
                <c:pt idx="23">
                  <c:v>3.1344163078901497</c:v>
                </c:pt>
                <c:pt idx="24">
                  <c:v>-0.34762998241898679</c:v>
                </c:pt>
                <c:pt idx="25">
                  <c:v>-0.34551635541969833</c:v>
                </c:pt>
                <c:pt idx="26">
                  <c:v>-0.34471417149180561</c:v>
                </c:pt>
                <c:pt idx="27">
                  <c:v>-0.33532311039960772</c:v>
                </c:pt>
                <c:pt idx="28">
                  <c:v>-0.33062018954931555</c:v>
                </c:pt>
                <c:pt idx="29">
                  <c:v>-0.31987065617721894</c:v>
                </c:pt>
                <c:pt idx="30">
                  <c:v>-0.32887339037634983</c:v>
                </c:pt>
                <c:pt idx="31">
                  <c:v>-0.31946754867576527</c:v>
                </c:pt>
                <c:pt idx="32">
                  <c:v>-0.31207724448244895</c:v>
                </c:pt>
                <c:pt idx="33">
                  <c:v>3.2587018143648407</c:v>
                </c:pt>
                <c:pt idx="34">
                  <c:v>3.6292691987784012</c:v>
                </c:pt>
                <c:pt idx="35">
                  <c:v>-0.30885238447081997</c:v>
                </c:pt>
                <c:pt idx="36">
                  <c:v>-0.3228267778545455</c:v>
                </c:pt>
                <c:pt idx="37">
                  <c:v>-0.30267140278186444</c:v>
                </c:pt>
                <c:pt idx="38">
                  <c:v>-0.3147646278254731</c:v>
                </c:pt>
                <c:pt idx="39">
                  <c:v>-0.3269922220362329</c:v>
                </c:pt>
                <c:pt idx="40">
                  <c:v>-0.32658911453477929</c:v>
                </c:pt>
                <c:pt idx="41">
                  <c:v>-0.33747301707402705</c:v>
                </c:pt>
                <c:pt idx="42">
                  <c:v>1.2371574902839249</c:v>
                </c:pt>
                <c:pt idx="43">
                  <c:v>-0.32376736202460393</c:v>
                </c:pt>
                <c:pt idx="44">
                  <c:v>-0.31906444117431171</c:v>
                </c:pt>
                <c:pt idx="45">
                  <c:v>-0.34024236560901344</c:v>
                </c:pt>
                <c:pt idx="46">
                  <c:v>-0.34729809057612332</c:v>
                </c:pt>
                <c:pt idx="47">
                  <c:v>-0.34215443885757513</c:v>
                </c:pt>
                <c:pt idx="48">
                  <c:v>-0.34623926153897183</c:v>
                </c:pt>
                <c:pt idx="49">
                  <c:v>-0.33676086048812565</c:v>
                </c:pt>
                <c:pt idx="50">
                  <c:v>-0.34511324791824471</c:v>
                </c:pt>
                <c:pt idx="51">
                  <c:v>-0.34701658717094153</c:v>
                </c:pt>
                <c:pt idx="52">
                  <c:v>-0.34298349661889804</c:v>
                </c:pt>
                <c:pt idx="53">
                  <c:v>-0.34500575258452371</c:v>
                </c:pt>
                <c:pt idx="54">
                  <c:v>-0.34374133872163087</c:v>
                </c:pt>
                <c:pt idx="55">
                  <c:v>-0.34290556250195037</c:v>
                </c:pt>
                <c:pt idx="56">
                  <c:v>-0.34483241635889866</c:v>
                </c:pt>
                <c:pt idx="57">
                  <c:v>-0.33948855458129518</c:v>
                </c:pt>
                <c:pt idx="58">
                  <c:v>-0.32712659120338411</c:v>
                </c:pt>
                <c:pt idx="59">
                  <c:v>-0.33978416674902778</c:v>
                </c:pt>
                <c:pt idx="60">
                  <c:v>-0.34546798251952388</c:v>
                </c:pt>
                <c:pt idx="61">
                  <c:v>3.3714952496752781</c:v>
                </c:pt>
                <c:pt idx="62">
                  <c:v>-0.32578289953187206</c:v>
                </c:pt>
                <c:pt idx="63">
                  <c:v>-0.32457357702751122</c:v>
                </c:pt>
                <c:pt idx="64">
                  <c:v>-0.32188619368448701</c:v>
                </c:pt>
                <c:pt idx="65">
                  <c:v>-0.3177207495027996</c:v>
                </c:pt>
                <c:pt idx="66">
                  <c:v>-0.34378836793013379</c:v>
                </c:pt>
                <c:pt idx="67">
                  <c:v>-0.34325089126152897</c:v>
                </c:pt>
                <c:pt idx="68">
                  <c:v>-0.34110098458710963</c:v>
                </c:pt>
                <c:pt idx="69">
                  <c:v>-0.33277009622373482</c:v>
                </c:pt>
                <c:pt idx="70">
                  <c:v>-0.33142640455222272</c:v>
                </c:pt>
                <c:pt idx="71">
                  <c:v>1.8365628661517688</c:v>
                </c:pt>
                <c:pt idx="72">
                  <c:v>-0.34678480035760567</c:v>
                </c:pt>
                <c:pt idx="73">
                  <c:v>-0.33899138866283568</c:v>
                </c:pt>
                <c:pt idx="74">
                  <c:v>-0.34259248234248801</c:v>
                </c:pt>
                <c:pt idx="75">
                  <c:v>-0.34107411075367944</c:v>
                </c:pt>
                <c:pt idx="76">
                  <c:v>-0.34329120201167429</c:v>
                </c:pt>
                <c:pt idx="77">
                  <c:v>-0.34149065517184812</c:v>
                </c:pt>
                <c:pt idx="78">
                  <c:v>-0.34096661541995843</c:v>
                </c:pt>
                <c:pt idx="79">
                  <c:v>-0.32215493201878947</c:v>
                </c:pt>
                <c:pt idx="80">
                  <c:v>-0.29057817773825578</c:v>
                </c:pt>
                <c:pt idx="81">
                  <c:v>-0.29030943940395337</c:v>
                </c:pt>
                <c:pt idx="82">
                  <c:v>-0.33371068039379326</c:v>
                </c:pt>
                <c:pt idx="83">
                  <c:v>-0.34248498700876712</c:v>
                </c:pt>
                <c:pt idx="84">
                  <c:v>-0.34329120201167429</c:v>
                </c:pt>
                <c:pt idx="85">
                  <c:v>-0.3349200028981541</c:v>
                </c:pt>
                <c:pt idx="86">
                  <c:v>3.3580220193296819</c:v>
                </c:pt>
                <c:pt idx="87">
                  <c:v>-0.34529330260222735</c:v>
                </c:pt>
                <c:pt idx="88">
                  <c:v>-0.34440646609902936</c:v>
                </c:pt>
                <c:pt idx="89">
                  <c:v>1.564801478874275</c:v>
                </c:pt>
                <c:pt idx="90">
                  <c:v>3.4627194834740695</c:v>
                </c:pt>
                <c:pt idx="91">
                  <c:v>-0.3229611470216967</c:v>
                </c:pt>
                <c:pt idx="92">
                  <c:v>-0.27714126102313508</c:v>
                </c:pt>
                <c:pt idx="93">
                  <c:v>-0.3255141611975696</c:v>
                </c:pt>
                <c:pt idx="94">
                  <c:v>-0.32994834371355947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D7-490D-853E-AADB4B9E02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-0.32578289953187206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FD7-490D-853E-AADB4B9E0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76712"/>
        <c:axId val="803077040"/>
      </c:scatterChart>
      <c:valAx>
        <c:axId val="803076712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77040"/>
        <c:crosses val="autoZero"/>
        <c:crossBetween val="midCat"/>
      </c:valAx>
      <c:valAx>
        <c:axId val="803077040"/>
        <c:scaling>
          <c:orientation val="minMax"/>
          <c:max val="4"/>
          <c:min val="-0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767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PFHxA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'PFHxAmotTOC p&gt;0.05'!$E$93:$E$187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</c:v>
                </c:pt>
                <c:pt idx="22">
                  <c:v>0.10774954409069952</c:v>
                </c:pt>
                <c:pt idx="23">
                  <c:v>0.11789014224853392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0.12160435252717991</c:v>
                </c:pt>
                <c:pt idx="34">
                  <c:v>0.13428267086720613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5.2661719531018149E-2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0.12595850766767897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7.3999999999999996E-2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0.12556427385891392</c:v>
                </c:pt>
                <c:pt idx="87">
                  <c:v>0</c:v>
                </c:pt>
                <c:pt idx="88">
                  <c:v>0</c:v>
                </c:pt>
                <c:pt idx="89">
                  <c:v>6.39429041959408E-2</c:v>
                </c:pt>
                <c:pt idx="90">
                  <c:v>0.12840363228849722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xVal>
          <c:yVal>
            <c:numRef>
              <c:f>'PFHxAmotTOC p&gt;0.05'!$H$93:$H$187</c:f>
              <c:numCache>
                <c:formatCode>0.000</c:formatCode>
                <c:ptCount val="95"/>
                <c:pt idx="0">
                  <c:v>-0.33384504956094446</c:v>
                </c:pt>
                <c:pt idx="1">
                  <c:v>-0.32578289953187206</c:v>
                </c:pt>
                <c:pt idx="2">
                  <c:v>-0.33196388122082759</c:v>
                </c:pt>
                <c:pt idx="3">
                  <c:v>-0.33196388122082759</c:v>
                </c:pt>
                <c:pt idx="4">
                  <c:v>-0.33653243290396861</c:v>
                </c:pt>
                <c:pt idx="5">
                  <c:v>-0.3269922220362329</c:v>
                </c:pt>
                <c:pt idx="6">
                  <c:v>-0.33653243290396861</c:v>
                </c:pt>
                <c:pt idx="7">
                  <c:v>-0.33317320372518844</c:v>
                </c:pt>
                <c:pt idx="8">
                  <c:v>-0.33451689539670054</c:v>
                </c:pt>
                <c:pt idx="9">
                  <c:v>-0.3229611470216967</c:v>
                </c:pt>
                <c:pt idx="10">
                  <c:v>-0.32215493201878947</c:v>
                </c:pt>
                <c:pt idx="11">
                  <c:v>-0.34639512977286718</c:v>
                </c:pt>
                <c:pt idx="12">
                  <c:v>-0.33062018954931555</c:v>
                </c:pt>
                <c:pt idx="13">
                  <c:v>-0.32981397454640826</c:v>
                </c:pt>
                <c:pt idx="14">
                  <c:v>-0.33344194205949085</c:v>
                </c:pt>
                <c:pt idx="15">
                  <c:v>-0.32322988535599911</c:v>
                </c:pt>
                <c:pt idx="16">
                  <c:v>-0.34495737968434925</c:v>
                </c:pt>
                <c:pt idx="17">
                  <c:v>-0.32806717537344254</c:v>
                </c:pt>
                <c:pt idx="18">
                  <c:v>-0.34502725165126791</c:v>
                </c:pt>
                <c:pt idx="19">
                  <c:v>-0.34382935052611491</c:v>
                </c:pt>
                <c:pt idx="20">
                  <c:v>-0.34740289852650125</c:v>
                </c:pt>
                <c:pt idx="21">
                  <c:v>0.24494203947266296</c:v>
                </c:pt>
                <c:pt idx="22">
                  <c:v>2.8345764412097907</c:v>
                </c:pt>
                <c:pt idx="23">
                  <c:v>3.1344163078901497</c:v>
                </c:pt>
                <c:pt idx="24">
                  <c:v>-0.34762998241898679</c:v>
                </c:pt>
                <c:pt idx="25">
                  <c:v>-0.34551635541969833</c:v>
                </c:pt>
                <c:pt idx="26">
                  <c:v>-0.34471417149180561</c:v>
                </c:pt>
                <c:pt idx="27">
                  <c:v>-0.33532311039960772</c:v>
                </c:pt>
                <c:pt idx="28">
                  <c:v>-0.33062018954931555</c:v>
                </c:pt>
                <c:pt idx="29">
                  <c:v>-0.31987065617721894</c:v>
                </c:pt>
                <c:pt idx="30">
                  <c:v>-0.32887339037634983</c:v>
                </c:pt>
                <c:pt idx="31">
                  <c:v>-0.31946754867576527</c:v>
                </c:pt>
                <c:pt idx="32">
                  <c:v>-0.31207724448244895</c:v>
                </c:pt>
                <c:pt idx="33">
                  <c:v>3.2587018143648407</c:v>
                </c:pt>
                <c:pt idx="34">
                  <c:v>3.6292691987784012</c:v>
                </c:pt>
                <c:pt idx="35">
                  <c:v>-0.30885238447081997</c:v>
                </c:pt>
                <c:pt idx="36">
                  <c:v>-0.3228267778545455</c:v>
                </c:pt>
                <c:pt idx="37">
                  <c:v>-0.30267140278186444</c:v>
                </c:pt>
                <c:pt idx="38">
                  <c:v>-0.3147646278254731</c:v>
                </c:pt>
                <c:pt idx="39">
                  <c:v>-0.3269922220362329</c:v>
                </c:pt>
                <c:pt idx="40">
                  <c:v>-0.32658911453477929</c:v>
                </c:pt>
                <c:pt idx="41">
                  <c:v>-0.33747301707402705</c:v>
                </c:pt>
                <c:pt idx="42">
                  <c:v>1.2371574902839249</c:v>
                </c:pt>
                <c:pt idx="43">
                  <c:v>-0.32376736202460393</c:v>
                </c:pt>
                <c:pt idx="44">
                  <c:v>-0.31906444117431171</c:v>
                </c:pt>
                <c:pt idx="45">
                  <c:v>-0.34024236560901344</c:v>
                </c:pt>
                <c:pt idx="46">
                  <c:v>-0.34729809057612332</c:v>
                </c:pt>
                <c:pt idx="47">
                  <c:v>-0.34215443885757513</c:v>
                </c:pt>
                <c:pt idx="48">
                  <c:v>-0.34623926153897183</c:v>
                </c:pt>
                <c:pt idx="49">
                  <c:v>-0.33676086048812565</c:v>
                </c:pt>
                <c:pt idx="50">
                  <c:v>-0.34511324791824471</c:v>
                </c:pt>
                <c:pt idx="51">
                  <c:v>-0.34701658717094153</c:v>
                </c:pt>
                <c:pt idx="52">
                  <c:v>-0.34298349661889804</c:v>
                </c:pt>
                <c:pt idx="53">
                  <c:v>-0.34500575258452371</c:v>
                </c:pt>
                <c:pt idx="54">
                  <c:v>-0.34374133872163087</c:v>
                </c:pt>
                <c:pt idx="55">
                  <c:v>-0.34290556250195037</c:v>
                </c:pt>
                <c:pt idx="56">
                  <c:v>-0.34483241635889866</c:v>
                </c:pt>
                <c:pt idx="57">
                  <c:v>-0.33948855458129518</c:v>
                </c:pt>
                <c:pt idx="58">
                  <c:v>-0.32712659120338411</c:v>
                </c:pt>
                <c:pt idx="59">
                  <c:v>-0.33978416674902778</c:v>
                </c:pt>
                <c:pt idx="60">
                  <c:v>-0.34546798251952388</c:v>
                </c:pt>
                <c:pt idx="61">
                  <c:v>3.3714952496752781</c:v>
                </c:pt>
                <c:pt idx="62">
                  <c:v>-0.32578289953187206</c:v>
                </c:pt>
                <c:pt idx="63">
                  <c:v>-0.32457357702751122</c:v>
                </c:pt>
                <c:pt idx="64">
                  <c:v>-0.32188619368448701</c:v>
                </c:pt>
                <c:pt idx="65">
                  <c:v>-0.3177207495027996</c:v>
                </c:pt>
                <c:pt idx="66">
                  <c:v>-0.34378836793013379</c:v>
                </c:pt>
                <c:pt idx="67">
                  <c:v>-0.34325089126152897</c:v>
                </c:pt>
                <c:pt idx="68">
                  <c:v>-0.34110098458710963</c:v>
                </c:pt>
                <c:pt idx="69">
                  <c:v>-0.33277009622373482</c:v>
                </c:pt>
                <c:pt idx="70">
                  <c:v>-0.33142640455222272</c:v>
                </c:pt>
                <c:pt idx="71">
                  <c:v>1.8365628661517688</c:v>
                </c:pt>
                <c:pt idx="72">
                  <c:v>-0.34678480035760567</c:v>
                </c:pt>
                <c:pt idx="73">
                  <c:v>-0.33899138866283568</c:v>
                </c:pt>
                <c:pt idx="74">
                  <c:v>-0.34259248234248801</c:v>
                </c:pt>
                <c:pt idx="75">
                  <c:v>-0.34107411075367944</c:v>
                </c:pt>
                <c:pt idx="76">
                  <c:v>-0.34329120201167429</c:v>
                </c:pt>
                <c:pt idx="77">
                  <c:v>-0.34149065517184812</c:v>
                </c:pt>
                <c:pt idx="78">
                  <c:v>-0.34096661541995843</c:v>
                </c:pt>
                <c:pt idx="79">
                  <c:v>-0.32215493201878947</c:v>
                </c:pt>
                <c:pt idx="80">
                  <c:v>-0.29057817773825578</c:v>
                </c:pt>
                <c:pt idx="81">
                  <c:v>-0.29030943940395337</c:v>
                </c:pt>
                <c:pt idx="82">
                  <c:v>-0.33371068039379326</c:v>
                </c:pt>
                <c:pt idx="83">
                  <c:v>-0.34248498700876712</c:v>
                </c:pt>
                <c:pt idx="84">
                  <c:v>-0.34329120201167429</c:v>
                </c:pt>
                <c:pt idx="85">
                  <c:v>-0.3349200028981541</c:v>
                </c:pt>
                <c:pt idx="86">
                  <c:v>3.3580220193296819</c:v>
                </c:pt>
                <c:pt idx="87">
                  <c:v>-0.34529330260222735</c:v>
                </c:pt>
                <c:pt idx="88">
                  <c:v>-0.34440646609902936</c:v>
                </c:pt>
                <c:pt idx="89">
                  <c:v>1.564801478874275</c:v>
                </c:pt>
                <c:pt idx="90">
                  <c:v>3.4627194834740695</c:v>
                </c:pt>
                <c:pt idx="91">
                  <c:v>-0.3229611470216967</c:v>
                </c:pt>
                <c:pt idx="92">
                  <c:v>-0.27714126102313508</c:v>
                </c:pt>
                <c:pt idx="93">
                  <c:v>-0.3255141611975696</c:v>
                </c:pt>
                <c:pt idx="94">
                  <c:v>-0.32994834371355947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90-4DFC-B01D-379CB50E0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-0.32578289953187206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390-4DFC-B01D-379CB50E0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70808"/>
        <c:axId val="803071136"/>
      </c:scatterChart>
      <c:valAx>
        <c:axId val="803070808"/>
        <c:scaling>
          <c:orientation val="minMax"/>
          <c:max val="0.1400000000000000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PFHxA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71136"/>
        <c:crosses val="autoZero"/>
        <c:crossBetween val="midCat"/>
      </c:valAx>
      <c:valAx>
        <c:axId val="803071136"/>
        <c:scaling>
          <c:orientation val="minMax"/>
          <c:max val="4"/>
          <c:min val="-0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708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Pred(PFHxA)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'PFHxAmotTOC p&gt;0.05'!$F$93:$F$187</c:f>
              <c:numCache>
                <c:formatCode>0.000</c:formatCode>
                <c:ptCount val="95"/>
                <c:pt idx="0">
                  <c:v>1.1327457802548853E-2</c:v>
                </c:pt>
                <c:pt idx="1">
                  <c:v>1.1053906751328415E-2</c:v>
                </c:pt>
                <c:pt idx="2">
                  <c:v>1.1263629223930751E-2</c:v>
                </c:pt>
                <c:pt idx="3">
                  <c:v>1.1263629223930751E-2</c:v>
                </c:pt>
                <c:pt idx="4">
                  <c:v>1.1418641486288999E-2</c:v>
                </c:pt>
                <c:pt idx="5">
                  <c:v>1.1094939409011481E-2</c:v>
                </c:pt>
                <c:pt idx="6">
                  <c:v>1.1418641486288999E-2</c:v>
                </c:pt>
                <c:pt idx="7">
                  <c:v>1.1304661881613817E-2</c:v>
                </c:pt>
                <c:pt idx="8">
                  <c:v>1.135025372348389E-2</c:v>
                </c:pt>
                <c:pt idx="9">
                  <c:v>1.095816388340126E-2</c:v>
                </c:pt>
                <c:pt idx="10">
                  <c:v>1.0930808778279217E-2</c:v>
                </c:pt>
                <c:pt idx="11">
                  <c:v>1.1753285605615336E-2</c:v>
                </c:pt>
                <c:pt idx="12">
                  <c:v>1.1218037382060678E-2</c:v>
                </c:pt>
                <c:pt idx="13">
                  <c:v>1.1190682276938634E-2</c:v>
                </c:pt>
                <c:pt idx="14">
                  <c:v>1.1313780249987831E-2</c:v>
                </c:pt>
                <c:pt idx="15">
                  <c:v>1.0967282251775276E-2</c:v>
                </c:pt>
                <c:pt idx="16">
                  <c:v>1.1704502334814357E-2</c:v>
                </c:pt>
                <c:pt idx="17">
                  <c:v>1.1131412882507538E-2</c:v>
                </c:pt>
                <c:pt idx="18">
                  <c:v>1.1706873110591601E-2</c:v>
                </c:pt>
                <c:pt idx="19">
                  <c:v>1.1666227983564431E-2</c:v>
                </c:pt>
                <c:pt idx="20">
                  <c:v>1.1787479487017891E-2</c:v>
                </c:pt>
                <c:pt idx="21">
                  <c:v>1.1689046700420404E-2</c:v>
                </c:pt>
                <c:pt idx="22">
                  <c:v>1.1571556523921224E-2</c:v>
                </c:pt>
                <c:pt idx="23">
                  <c:v>1.1538502438565421E-2</c:v>
                </c:pt>
                <c:pt idx="24">
                  <c:v>1.1795184508293933E-2</c:v>
                </c:pt>
                <c:pt idx="25">
                  <c:v>1.1723468541032308E-2</c:v>
                </c:pt>
                <c:pt idx="26">
                  <c:v>1.1696250211435874E-2</c:v>
                </c:pt>
                <c:pt idx="27">
                  <c:v>1.1377608828605933E-2</c:v>
                </c:pt>
                <c:pt idx="28">
                  <c:v>1.1218037382060678E-2</c:v>
                </c:pt>
                <c:pt idx="29">
                  <c:v>1.0853302647100093E-2</c:v>
                </c:pt>
                <c:pt idx="30">
                  <c:v>1.1158767987629582E-2</c:v>
                </c:pt>
                <c:pt idx="31">
                  <c:v>1.083962509453907E-2</c:v>
                </c:pt>
                <c:pt idx="32">
                  <c:v>1.0588869964253669E-2</c:v>
                </c:pt>
                <c:pt idx="33">
                  <c:v>1.1035670014580385E-2</c:v>
                </c:pt>
                <c:pt idx="34">
                  <c:v>1.1140531250881554E-2</c:v>
                </c:pt>
                <c:pt idx="35">
                  <c:v>1.0479449543765493E-2</c:v>
                </c:pt>
                <c:pt idx="36">
                  <c:v>1.0953604699214253E-2</c:v>
                </c:pt>
                <c:pt idx="37">
                  <c:v>1.0269727071163156E-2</c:v>
                </c:pt>
                <c:pt idx="38">
                  <c:v>1.0680053647993815E-2</c:v>
                </c:pt>
                <c:pt idx="39">
                  <c:v>1.1094939409011481E-2</c:v>
                </c:pt>
                <c:pt idx="40">
                  <c:v>1.1081261856450458E-2</c:v>
                </c:pt>
                <c:pt idx="41">
                  <c:v>1.145055577559805E-2</c:v>
                </c:pt>
                <c:pt idx="42">
                  <c:v>1.0684612832180822E-2</c:v>
                </c:pt>
                <c:pt idx="43">
                  <c:v>1.0985518988523305E-2</c:v>
                </c:pt>
                <c:pt idx="44">
                  <c:v>1.0825947541978048E-2</c:v>
                </c:pt>
                <c:pt idx="45">
                  <c:v>1.1544520561692272E-2</c:v>
                </c:pt>
                <c:pt idx="46">
                  <c:v>1.1783923323352026E-2</c:v>
                </c:pt>
                <c:pt idx="47">
                  <c:v>1.1609397752673386E-2</c:v>
                </c:pt>
                <c:pt idx="48">
                  <c:v>1.1747996951958408E-2</c:v>
                </c:pt>
                <c:pt idx="49">
                  <c:v>1.1426392099406912E-2</c:v>
                </c:pt>
                <c:pt idx="50">
                  <c:v>1.1709790988471287E-2</c:v>
                </c:pt>
                <c:pt idx="51">
                  <c:v>1.1774371832480245E-2</c:v>
                </c:pt>
                <c:pt idx="52">
                  <c:v>1.1637527919107221E-2</c:v>
                </c:pt>
                <c:pt idx="53">
                  <c:v>1.1706143641121681E-2</c:v>
                </c:pt>
                <c:pt idx="54">
                  <c:v>1.1663241717921942E-2</c:v>
                </c:pt>
                <c:pt idx="55">
                  <c:v>1.1634883592278756E-2</c:v>
                </c:pt>
                <c:pt idx="56">
                  <c:v>1.1700262293520442E-2</c:v>
                </c:pt>
                <c:pt idx="57">
                  <c:v>1.1518943538403161E-2</c:v>
                </c:pt>
                <c:pt idx="58">
                  <c:v>1.1099498593198488E-2</c:v>
                </c:pt>
                <c:pt idx="59">
                  <c:v>1.1528973743614576E-2</c:v>
                </c:pt>
                <c:pt idx="60">
                  <c:v>1.1721827234724987E-2</c:v>
                </c:pt>
                <c:pt idx="61">
                  <c:v>1.1562711706598431E-2</c:v>
                </c:pt>
                <c:pt idx="62">
                  <c:v>1.1053906751328415E-2</c:v>
                </c:pt>
                <c:pt idx="63">
                  <c:v>1.1012874093645349E-2</c:v>
                </c:pt>
                <c:pt idx="64">
                  <c:v>1.0921690409905201E-2</c:v>
                </c:pt>
                <c:pt idx="65">
                  <c:v>1.0780355700107975E-2</c:v>
                </c:pt>
                <c:pt idx="66">
                  <c:v>1.1664837432387394E-2</c:v>
                </c:pt>
                <c:pt idx="67">
                  <c:v>1.1646600695639366E-2</c:v>
                </c:pt>
                <c:pt idx="68">
                  <c:v>1.1573653748647248E-2</c:v>
                </c:pt>
                <c:pt idx="69">
                  <c:v>1.1290984329052794E-2</c:v>
                </c:pt>
                <c:pt idx="70">
                  <c:v>1.1245392487182721E-2</c:v>
                </c:pt>
                <c:pt idx="71">
                  <c:v>1.1684897842810226E-2</c:v>
                </c:pt>
                <c:pt idx="72">
                  <c:v>1.1766507239757657E-2</c:v>
                </c:pt>
                <c:pt idx="73">
                  <c:v>1.1502074556911233E-2</c:v>
                </c:pt>
                <c:pt idx="74">
                  <c:v>1.1624260693123029E-2</c:v>
                </c:pt>
                <c:pt idx="75">
                  <c:v>1.1572741911809847E-2</c:v>
                </c:pt>
                <c:pt idx="76">
                  <c:v>1.1647968450895467E-2</c:v>
                </c:pt>
                <c:pt idx="77">
                  <c:v>1.1586875382789569E-2</c:v>
                </c:pt>
                <c:pt idx="78">
                  <c:v>1.1569094564460241E-2</c:v>
                </c:pt>
                <c:pt idx="79">
                  <c:v>1.0930808778279217E-2</c:v>
                </c:pt>
                <c:pt idx="80">
                  <c:v>9.8594004943324976E-3</c:v>
                </c:pt>
                <c:pt idx="81">
                  <c:v>9.8502821259584834E-3</c:v>
                </c:pt>
                <c:pt idx="82">
                  <c:v>1.1322898618361846E-2</c:v>
                </c:pt>
                <c:pt idx="83">
                  <c:v>1.1620613345773424E-2</c:v>
                </c:pt>
                <c:pt idx="84">
                  <c:v>1.1647968450895467E-2</c:v>
                </c:pt>
                <c:pt idx="85">
                  <c:v>1.1363931276044912E-2</c:v>
                </c:pt>
                <c:pt idx="86">
                  <c:v>1.1625628448379131E-2</c:v>
                </c:pt>
                <c:pt idx="87">
                  <c:v>1.1715900295281877E-2</c:v>
                </c:pt>
                <c:pt idx="88">
                  <c:v>1.1685809679647628E-2</c:v>
                </c:pt>
                <c:pt idx="89">
                  <c:v>1.0848743462913086E-2</c:v>
                </c:pt>
                <c:pt idx="90">
                  <c:v>1.0912572041531187E-2</c:v>
                </c:pt>
                <c:pt idx="91">
                  <c:v>1.095816388340126E-2</c:v>
                </c:pt>
                <c:pt idx="92">
                  <c:v>9.4034820756317659E-3</c:v>
                </c:pt>
                <c:pt idx="93">
                  <c:v>1.1044788382954399E-2</c:v>
                </c:pt>
                <c:pt idx="94">
                  <c:v>1.1195241461125641E-2</c:v>
                </c:pt>
              </c:numCache>
            </c:numRef>
          </c:xVal>
          <c:yVal>
            <c:numRef>
              <c:f>'PFHxAmotTOC p&gt;0.05'!$H$93:$H$187</c:f>
              <c:numCache>
                <c:formatCode>0.000</c:formatCode>
                <c:ptCount val="95"/>
                <c:pt idx="0">
                  <c:v>-0.33384504956094446</c:v>
                </c:pt>
                <c:pt idx="1">
                  <c:v>-0.32578289953187206</c:v>
                </c:pt>
                <c:pt idx="2">
                  <c:v>-0.33196388122082759</c:v>
                </c:pt>
                <c:pt idx="3">
                  <c:v>-0.33196388122082759</c:v>
                </c:pt>
                <c:pt idx="4">
                  <c:v>-0.33653243290396861</c:v>
                </c:pt>
                <c:pt idx="5">
                  <c:v>-0.3269922220362329</c:v>
                </c:pt>
                <c:pt idx="6">
                  <c:v>-0.33653243290396861</c:v>
                </c:pt>
                <c:pt idx="7">
                  <c:v>-0.33317320372518844</c:v>
                </c:pt>
                <c:pt idx="8">
                  <c:v>-0.33451689539670054</c:v>
                </c:pt>
                <c:pt idx="9">
                  <c:v>-0.3229611470216967</c:v>
                </c:pt>
                <c:pt idx="10">
                  <c:v>-0.32215493201878947</c:v>
                </c:pt>
                <c:pt idx="11">
                  <c:v>-0.34639512977286718</c:v>
                </c:pt>
                <c:pt idx="12">
                  <c:v>-0.33062018954931555</c:v>
                </c:pt>
                <c:pt idx="13">
                  <c:v>-0.32981397454640826</c:v>
                </c:pt>
                <c:pt idx="14">
                  <c:v>-0.33344194205949085</c:v>
                </c:pt>
                <c:pt idx="15">
                  <c:v>-0.32322988535599911</c:v>
                </c:pt>
                <c:pt idx="16">
                  <c:v>-0.34495737968434925</c:v>
                </c:pt>
                <c:pt idx="17">
                  <c:v>-0.32806717537344254</c:v>
                </c:pt>
                <c:pt idx="18">
                  <c:v>-0.34502725165126791</c:v>
                </c:pt>
                <c:pt idx="19">
                  <c:v>-0.34382935052611491</c:v>
                </c:pt>
                <c:pt idx="20">
                  <c:v>-0.34740289852650125</c:v>
                </c:pt>
                <c:pt idx="21">
                  <c:v>0.24494203947266296</c:v>
                </c:pt>
                <c:pt idx="22">
                  <c:v>2.8345764412097907</c:v>
                </c:pt>
                <c:pt idx="23">
                  <c:v>3.1344163078901497</c:v>
                </c:pt>
                <c:pt idx="24">
                  <c:v>-0.34762998241898679</c:v>
                </c:pt>
                <c:pt idx="25">
                  <c:v>-0.34551635541969833</c:v>
                </c:pt>
                <c:pt idx="26">
                  <c:v>-0.34471417149180561</c:v>
                </c:pt>
                <c:pt idx="27">
                  <c:v>-0.33532311039960772</c:v>
                </c:pt>
                <c:pt idx="28">
                  <c:v>-0.33062018954931555</c:v>
                </c:pt>
                <c:pt idx="29">
                  <c:v>-0.31987065617721894</c:v>
                </c:pt>
                <c:pt idx="30">
                  <c:v>-0.32887339037634983</c:v>
                </c:pt>
                <c:pt idx="31">
                  <c:v>-0.31946754867576527</c:v>
                </c:pt>
                <c:pt idx="32">
                  <c:v>-0.31207724448244895</c:v>
                </c:pt>
                <c:pt idx="33">
                  <c:v>3.2587018143648407</c:v>
                </c:pt>
                <c:pt idx="34">
                  <c:v>3.6292691987784012</c:v>
                </c:pt>
                <c:pt idx="35">
                  <c:v>-0.30885238447081997</c:v>
                </c:pt>
                <c:pt idx="36">
                  <c:v>-0.3228267778545455</c:v>
                </c:pt>
                <c:pt idx="37">
                  <c:v>-0.30267140278186444</c:v>
                </c:pt>
                <c:pt idx="38">
                  <c:v>-0.3147646278254731</c:v>
                </c:pt>
                <c:pt idx="39">
                  <c:v>-0.3269922220362329</c:v>
                </c:pt>
                <c:pt idx="40">
                  <c:v>-0.32658911453477929</c:v>
                </c:pt>
                <c:pt idx="41">
                  <c:v>-0.33747301707402705</c:v>
                </c:pt>
                <c:pt idx="42">
                  <c:v>1.2371574902839249</c:v>
                </c:pt>
                <c:pt idx="43">
                  <c:v>-0.32376736202460393</c:v>
                </c:pt>
                <c:pt idx="44">
                  <c:v>-0.31906444117431171</c:v>
                </c:pt>
                <c:pt idx="45">
                  <c:v>-0.34024236560901344</c:v>
                </c:pt>
                <c:pt idx="46">
                  <c:v>-0.34729809057612332</c:v>
                </c:pt>
                <c:pt idx="47">
                  <c:v>-0.34215443885757513</c:v>
                </c:pt>
                <c:pt idx="48">
                  <c:v>-0.34623926153897183</c:v>
                </c:pt>
                <c:pt idx="49">
                  <c:v>-0.33676086048812565</c:v>
                </c:pt>
                <c:pt idx="50">
                  <c:v>-0.34511324791824471</c:v>
                </c:pt>
                <c:pt idx="51">
                  <c:v>-0.34701658717094153</c:v>
                </c:pt>
                <c:pt idx="52">
                  <c:v>-0.34298349661889804</c:v>
                </c:pt>
                <c:pt idx="53">
                  <c:v>-0.34500575258452371</c:v>
                </c:pt>
                <c:pt idx="54">
                  <c:v>-0.34374133872163087</c:v>
                </c:pt>
                <c:pt idx="55">
                  <c:v>-0.34290556250195037</c:v>
                </c:pt>
                <c:pt idx="56">
                  <c:v>-0.34483241635889866</c:v>
                </c:pt>
                <c:pt idx="57">
                  <c:v>-0.33948855458129518</c:v>
                </c:pt>
                <c:pt idx="58">
                  <c:v>-0.32712659120338411</c:v>
                </c:pt>
                <c:pt idx="59">
                  <c:v>-0.33978416674902778</c:v>
                </c:pt>
                <c:pt idx="60">
                  <c:v>-0.34546798251952388</c:v>
                </c:pt>
                <c:pt idx="61">
                  <c:v>3.3714952496752781</c:v>
                </c:pt>
                <c:pt idx="62">
                  <c:v>-0.32578289953187206</c:v>
                </c:pt>
                <c:pt idx="63">
                  <c:v>-0.32457357702751122</c:v>
                </c:pt>
                <c:pt idx="64">
                  <c:v>-0.32188619368448701</c:v>
                </c:pt>
                <c:pt idx="65">
                  <c:v>-0.3177207495027996</c:v>
                </c:pt>
                <c:pt idx="66">
                  <c:v>-0.34378836793013379</c:v>
                </c:pt>
                <c:pt idx="67">
                  <c:v>-0.34325089126152897</c:v>
                </c:pt>
                <c:pt idx="68">
                  <c:v>-0.34110098458710963</c:v>
                </c:pt>
                <c:pt idx="69">
                  <c:v>-0.33277009622373482</c:v>
                </c:pt>
                <c:pt idx="70">
                  <c:v>-0.33142640455222272</c:v>
                </c:pt>
                <c:pt idx="71">
                  <c:v>1.8365628661517688</c:v>
                </c:pt>
                <c:pt idx="72">
                  <c:v>-0.34678480035760567</c:v>
                </c:pt>
                <c:pt idx="73">
                  <c:v>-0.33899138866283568</c:v>
                </c:pt>
                <c:pt idx="74">
                  <c:v>-0.34259248234248801</c:v>
                </c:pt>
                <c:pt idx="75">
                  <c:v>-0.34107411075367944</c:v>
                </c:pt>
                <c:pt idx="76">
                  <c:v>-0.34329120201167429</c:v>
                </c:pt>
                <c:pt idx="77">
                  <c:v>-0.34149065517184812</c:v>
                </c:pt>
                <c:pt idx="78">
                  <c:v>-0.34096661541995843</c:v>
                </c:pt>
                <c:pt idx="79">
                  <c:v>-0.32215493201878947</c:v>
                </c:pt>
                <c:pt idx="80">
                  <c:v>-0.29057817773825578</c:v>
                </c:pt>
                <c:pt idx="81">
                  <c:v>-0.29030943940395337</c:v>
                </c:pt>
                <c:pt idx="82">
                  <c:v>-0.33371068039379326</c:v>
                </c:pt>
                <c:pt idx="83">
                  <c:v>-0.34248498700876712</c:v>
                </c:pt>
                <c:pt idx="84">
                  <c:v>-0.34329120201167429</c:v>
                </c:pt>
                <c:pt idx="85">
                  <c:v>-0.3349200028981541</c:v>
                </c:pt>
                <c:pt idx="86">
                  <c:v>3.3580220193296819</c:v>
                </c:pt>
                <c:pt idx="87">
                  <c:v>-0.34529330260222735</c:v>
                </c:pt>
                <c:pt idx="88">
                  <c:v>-0.34440646609902936</c:v>
                </c:pt>
                <c:pt idx="89">
                  <c:v>1.564801478874275</c:v>
                </c:pt>
                <c:pt idx="90">
                  <c:v>3.4627194834740695</c:v>
                </c:pt>
                <c:pt idx="91">
                  <c:v>-0.3229611470216967</c:v>
                </c:pt>
                <c:pt idx="92">
                  <c:v>-0.27714126102313508</c:v>
                </c:pt>
                <c:pt idx="93">
                  <c:v>-0.3255141611975696</c:v>
                </c:pt>
                <c:pt idx="94">
                  <c:v>-0.32994834371355947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59-4669-B5B0-A90C4B989B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1.1053906751328415E-2</c:v>
              </c:pt>
            </c:numLit>
          </c:xVal>
          <c:yVal>
            <c:numLit>
              <c:formatCode>General</c:formatCode>
              <c:ptCount val="1"/>
              <c:pt idx="0">
                <c:v>-0.32578289953187206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D59-4669-B5B0-A90C4B98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79008"/>
        <c:axId val="803087208"/>
      </c:scatterChart>
      <c:valAx>
        <c:axId val="803079008"/>
        <c:scaling>
          <c:orientation val="minMax"/>
          <c:max val="1.2E-2"/>
          <c:min val="8.0000000000000002E-3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Pred(PFHxA)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87208"/>
        <c:crosses val="autoZero"/>
        <c:crossBetween val="midCat"/>
      </c:valAx>
      <c:valAx>
        <c:axId val="803087208"/>
        <c:scaling>
          <c:orientation val="minMax"/>
          <c:max val="4"/>
          <c:min val="-0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790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Pred(PFHxA) - PFHxA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'PFHxAmotTOC p&gt;0.05'!$F$93:$F$187</c:f>
              <c:numCache>
                <c:formatCode>0.000</c:formatCode>
                <c:ptCount val="95"/>
                <c:pt idx="0">
                  <c:v>1.1327457802548853E-2</c:v>
                </c:pt>
                <c:pt idx="1">
                  <c:v>1.1053906751328415E-2</c:v>
                </c:pt>
                <c:pt idx="2">
                  <c:v>1.1263629223930751E-2</c:v>
                </c:pt>
                <c:pt idx="3">
                  <c:v>1.1263629223930751E-2</c:v>
                </c:pt>
                <c:pt idx="4">
                  <c:v>1.1418641486288999E-2</c:v>
                </c:pt>
                <c:pt idx="5">
                  <c:v>1.1094939409011481E-2</c:v>
                </c:pt>
                <c:pt idx="6">
                  <c:v>1.1418641486288999E-2</c:v>
                </c:pt>
                <c:pt idx="7">
                  <c:v>1.1304661881613817E-2</c:v>
                </c:pt>
                <c:pt idx="8">
                  <c:v>1.135025372348389E-2</c:v>
                </c:pt>
                <c:pt idx="9">
                  <c:v>1.095816388340126E-2</c:v>
                </c:pt>
                <c:pt idx="10">
                  <c:v>1.0930808778279217E-2</c:v>
                </c:pt>
                <c:pt idx="11">
                  <c:v>1.1753285605615336E-2</c:v>
                </c:pt>
                <c:pt idx="12">
                  <c:v>1.1218037382060678E-2</c:v>
                </c:pt>
                <c:pt idx="13">
                  <c:v>1.1190682276938634E-2</c:v>
                </c:pt>
                <c:pt idx="14">
                  <c:v>1.1313780249987831E-2</c:v>
                </c:pt>
                <c:pt idx="15">
                  <c:v>1.0967282251775276E-2</c:v>
                </c:pt>
                <c:pt idx="16">
                  <c:v>1.1704502334814357E-2</c:v>
                </c:pt>
                <c:pt idx="17">
                  <c:v>1.1131412882507538E-2</c:v>
                </c:pt>
                <c:pt idx="18">
                  <c:v>1.1706873110591601E-2</c:v>
                </c:pt>
                <c:pt idx="19">
                  <c:v>1.1666227983564431E-2</c:v>
                </c:pt>
                <c:pt idx="20">
                  <c:v>1.1787479487017891E-2</c:v>
                </c:pt>
                <c:pt idx="21">
                  <c:v>1.1689046700420404E-2</c:v>
                </c:pt>
                <c:pt idx="22">
                  <c:v>1.1571556523921224E-2</c:v>
                </c:pt>
                <c:pt idx="23">
                  <c:v>1.1538502438565421E-2</c:v>
                </c:pt>
                <c:pt idx="24">
                  <c:v>1.1795184508293933E-2</c:v>
                </c:pt>
                <c:pt idx="25">
                  <c:v>1.1723468541032308E-2</c:v>
                </c:pt>
                <c:pt idx="26">
                  <c:v>1.1696250211435874E-2</c:v>
                </c:pt>
                <c:pt idx="27">
                  <c:v>1.1377608828605933E-2</c:v>
                </c:pt>
                <c:pt idx="28">
                  <c:v>1.1218037382060678E-2</c:v>
                </c:pt>
                <c:pt idx="29">
                  <c:v>1.0853302647100093E-2</c:v>
                </c:pt>
                <c:pt idx="30">
                  <c:v>1.1158767987629582E-2</c:v>
                </c:pt>
                <c:pt idx="31">
                  <c:v>1.083962509453907E-2</c:v>
                </c:pt>
                <c:pt idx="32">
                  <c:v>1.0588869964253669E-2</c:v>
                </c:pt>
                <c:pt idx="33">
                  <c:v>1.1035670014580385E-2</c:v>
                </c:pt>
                <c:pt idx="34">
                  <c:v>1.1140531250881554E-2</c:v>
                </c:pt>
                <c:pt idx="35">
                  <c:v>1.0479449543765493E-2</c:v>
                </c:pt>
                <c:pt idx="36">
                  <c:v>1.0953604699214253E-2</c:v>
                </c:pt>
                <c:pt idx="37">
                  <c:v>1.0269727071163156E-2</c:v>
                </c:pt>
                <c:pt idx="38">
                  <c:v>1.0680053647993815E-2</c:v>
                </c:pt>
                <c:pt idx="39">
                  <c:v>1.1094939409011481E-2</c:v>
                </c:pt>
                <c:pt idx="40">
                  <c:v>1.1081261856450458E-2</c:v>
                </c:pt>
                <c:pt idx="41">
                  <c:v>1.145055577559805E-2</c:v>
                </c:pt>
                <c:pt idx="42">
                  <c:v>1.0684612832180822E-2</c:v>
                </c:pt>
                <c:pt idx="43">
                  <c:v>1.0985518988523305E-2</c:v>
                </c:pt>
                <c:pt idx="44">
                  <c:v>1.0825947541978048E-2</c:v>
                </c:pt>
                <c:pt idx="45">
                  <c:v>1.1544520561692272E-2</c:v>
                </c:pt>
                <c:pt idx="46">
                  <c:v>1.1783923323352026E-2</c:v>
                </c:pt>
                <c:pt idx="47">
                  <c:v>1.1609397752673386E-2</c:v>
                </c:pt>
                <c:pt idx="48">
                  <c:v>1.1747996951958408E-2</c:v>
                </c:pt>
                <c:pt idx="49">
                  <c:v>1.1426392099406912E-2</c:v>
                </c:pt>
                <c:pt idx="50">
                  <c:v>1.1709790988471287E-2</c:v>
                </c:pt>
                <c:pt idx="51">
                  <c:v>1.1774371832480245E-2</c:v>
                </c:pt>
                <c:pt idx="52">
                  <c:v>1.1637527919107221E-2</c:v>
                </c:pt>
                <c:pt idx="53">
                  <c:v>1.1706143641121681E-2</c:v>
                </c:pt>
                <c:pt idx="54">
                  <c:v>1.1663241717921942E-2</c:v>
                </c:pt>
                <c:pt idx="55">
                  <c:v>1.1634883592278756E-2</c:v>
                </c:pt>
                <c:pt idx="56">
                  <c:v>1.1700262293520442E-2</c:v>
                </c:pt>
                <c:pt idx="57">
                  <c:v>1.1518943538403161E-2</c:v>
                </c:pt>
                <c:pt idx="58">
                  <c:v>1.1099498593198488E-2</c:v>
                </c:pt>
                <c:pt idx="59">
                  <c:v>1.1528973743614576E-2</c:v>
                </c:pt>
                <c:pt idx="60">
                  <c:v>1.1721827234724987E-2</c:v>
                </c:pt>
                <c:pt idx="61">
                  <c:v>1.1562711706598431E-2</c:v>
                </c:pt>
                <c:pt idx="62">
                  <c:v>1.1053906751328415E-2</c:v>
                </c:pt>
                <c:pt idx="63">
                  <c:v>1.1012874093645349E-2</c:v>
                </c:pt>
                <c:pt idx="64">
                  <c:v>1.0921690409905201E-2</c:v>
                </c:pt>
                <c:pt idx="65">
                  <c:v>1.0780355700107975E-2</c:v>
                </c:pt>
                <c:pt idx="66">
                  <c:v>1.1664837432387394E-2</c:v>
                </c:pt>
                <c:pt idx="67">
                  <c:v>1.1646600695639366E-2</c:v>
                </c:pt>
                <c:pt idx="68">
                  <c:v>1.1573653748647248E-2</c:v>
                </c:pt>
                <c:pt idx="69">
                  <c:v>1.1290984329052794E-2</c:v>
                </c:pt>
                <c:pt idx="70">
                  <c:v>1.1245392487182721E-2</c:v>
                </c:pt>
                <c:pt idx="71">
                  <c:v>1.1684897842810226E-2</c:v>
                </c:pt>
                <c:pt idx="72">
                  <c:v>1.1766507239757657E-2</c:v>
                </c:pt>
                <c:pt idx="73">
                  <c:v>1.1502074556911233E-2</c:v>
                </c:pt>
                <c:pt idx="74">
                  <c:v>1.1624260693123029E-2</c:v>
                </c:pt>
                <c:pt idx="75">
                  <c:v>1.1572741911809847E-2</c:v>
                </c:pt>
                <c:pt idx="76">
                  <c:v>1.1647968450895467E-2</c:v>
                </c:pt>
                <c:pt idx="77">
                  <c:v>1.1586875382789569E-2</c:v>
                </c:pt>
                <c:pt idx="78">
                  <c:v>1.1569094564460241E-2</c:v>
                </c:pt>
                <c:pt idx="79">
                  <c:v>1.0930808778279217E-2</c:v>
                </c:pt>
                <c:pt idx="80">
                  <c:v>9.8594004943324976E-3</c:v>
                </c:pt>
                <c:pt idx="81">
                  <c:v>9.8502821259584834E-3</c:v>
                </c:pt>
                <c:pt idx="82">
                  <c:v>1.1322898618361846E-2</c:v>
                </c:pt>
                <c:pt idx="83">
                  <c:v>1.1620613345773424E-2</c:v>
                </c:pt>
                <c:pt idx="84">
                  <c:v>1.1647968450895467E-2</c:v>
                </c:pt>
                <c:pt idx="85">
                  <c:v>1.1363931276044912E-2</c:v>
                </c:pt>
                <c:pt idx="86">
                  <c:v>1.1625628448379131E-2</c:v>
                </c:pt>
                <c:pt idx="87">
                  <c:v>1.1715900295281877E-2</c:v>
                </c:pt>
                <c:pt idx="88">
                  <c:v>1.1685809679647628E-2</c:v>
                </c:pt>
                <c:pt idx="89">
                  <c:v>1.0848743462913086E-2</c:v>
                </c:pt>
                <c:pt idx="90">
                  <c:v>1.0912572041531187E-2</c:v>
                </c:pt>
                <c:pt idx="91">
                  <c:v>1.095816388340126E-2</c:v>
                </c:pt>
                <c:pt idx="92">
                  <c:v>9.4034820756317659E-3</c:v>
                </c:pt>
                <c:pt idx="93">
                  <c:v>1.1044788382954399E-2</c:v>
                </c:pt>
                <c:pt idx="94">
                  <c:v>1.1195241461125641E-2</c:v>
                </c:pt>
              </c:numCache>
            </c:numRef>
          </c:xVal>
          <c:yVal>
            <c:numRef>
              <c:f>'PFHxAmotTOC p&gt;0.05'!$E$93:$E$187</c:f>
              <c:numCache>
                <c:formatCode>0.000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</c:v>
                </c:pt>
                <c:pt idx="22">
                  <c:v>0.10774954409069952</c:v>
                </c:pt>
                <c:pt idx="23">
                  <c:v>0.11789014224853392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0.12160435252717991</c:v>
                </c:pt>
                <c:pt idx="34">
                  <c:v>0.13428267086720613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5.2661719531018149E-2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0.12595850766767897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7.3999999999999996E-2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0.12556427385891392</c:v>
                </c:pt>
                <c:pt idx="87">
                  <c:v>0</c:v>
                </c:pt>
                <c:pt idx="88">
                  <c:v>0</c:v>
                </c:pt>
                <c:pt idx="89">
                  <c:v>6.39429041959408E-2</c:v>
                </c:pt>
                <c:pt idx="90">
                  <c:v>0.12840363228849722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9-4251-8E12-4CD3A2A5FF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1.1053906751328415E-2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329-4251-8E12-4CD3A2A5FFB3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'PFHxAmotTOC p&gt;0.05'!xdata5</c:f>
              <c:numCache>
                <c:formatCode>General</c:formatCode>
                <c:ptCount val="70"/>
                <c:pt idx="0">
                  <c:v>9.3078139999999993E-3</c:v>
                </c:pt>
                <c:pt idx="1">
                  <c:v>9.3780517999999986E-3</c:v>
                </c:pt>
                <c:pt idx="2">
                  <c:v>9.4482895999999997E-3</c:v>
                </c:pt>
                <c:pt idx="3">
                  <c:v>9.518527399999999E-3</c:v>
                </c:pt>
                <c:pt idx="4">
                  <c:v>9.5887652E-3</c:v>
                </c:pt>
                <c:pt idx="5">
                  <c:v>9.6590029999999993E-3</c:v>
                </c:pt>
                <c:pt idx="6">
                  <c:v>9.7292407999999986E-3</c:v>
                </c:pt>
                <c:pt idx="7">
                  <c:v>9.7994785999999997E-3</c:v>
                </c:pt>
                <c:pt idx="8">
                  <c:v>9.869716399999999E-3</c:v>
                </c:pt>
                <c:pt idx="9">
                  <c:v>9.9399542E-3</c:v>
                </c:pt>
                <c:pt idx="10">
                  <c:v>1.0010191999999999E-2</c:v>
                </c:pt>
                <c:pt idx="11">
                  <c:v>1.0080429799999999E-2</c:v>
                </c:pt>
                <c:pt idx="12">
                  <c:v>1.01506676E-2</c:v>
                </c:pt>
                <c:pt idx="13">
                  <c:v>1.0220905399999999E-2</c:v>
                </c:pt>
                <c:pt idx="14">
                  <c:v>1.02911432E-2</c:v>
                </c:pt>
                <c:pt idx="15">
                  <c:v>1.0361380999999999E-2</c:v>
                </c:pt>
                <c:pt idx="16">
                  <c:v>1.0431618799999999E-2</c:v>
                </c:pt>
                <c:pt idx="17">
                  <c:v>1.05018566E-2</c:v>
                </c:pt>
                <c:pt idx="18">
                  <c:v>1.0572094399999999E-2</c:v>
                </c:pt>
                <c:pt idx="19">
                  <c:v>1.06423322E-2</c:v>
                </c:pt>
                <c:pt idx="20">
                  <c:v>1.0712569999999999E-2</c:v>
                </c:pt>
                <c:pt idx="21">
                  <c:v>1.0782807799999999E-2</c:v>
                </c:pt>
                <c:pt idx="22">
                  <c:v>1.08530456E-2</c:v>
                </c:pt>
                <c:pt idx="23">
                  <c:v>1.0923283399999999E-2</c:v>
                </c:pt>
                <c:pt idx="24">
                  <c:v>1.0993521199999998E-2</c:v>
                </c:pt>
                <c:pt idx="25">
                  <c:v>1.1063758999999999E-2</c:v>
                </c:pt>
                <c:pt idx="26">
                  <c:v>1.1133996799999999E-2</c:v>
                </c:pt>
                <c:pt idx="27">
                  <c:v>1.12042346E-2</c:v>
                </c:pt>
                <c:pt idx="28">
                  <c:v>1.1274472399999999E-2</c:v>
                </c:pt>
                <c:pt idx="29">
                  <c:v>1.13447102E-2</c:v>
                </c:pt>
                <c:pt idx="30">
                  <c:v>1.1414947999999999E-2</c:v>
                </c:pt>
                <c:pt idx="31">
                  <c:v>1.1485185799999999E-2</c:v>
                </c:pt>
                <c:pt idx="32">
                  <c:v>1.15554236E-2</c:v>
                </c:pt>
                <c:pt idx="33">
                  <c:v>1.1625661399999999E-2</c:v>
                </c:pt>
                <c:pt idx="34">
                  <c:v>1.1695899199999998E-2</c:v>
                </c:pt>
                <c:pt idx="35">
                  <c:v>1.1766136999999999E-2</c:v>
                </c:pt>
                <c:pt idx="36">
                  <c:v>1.1836374799999999E-2</c:v>
                </c:pt>
                <c:pt idx="37">
                  <c:v>1.19066126E-2</c:v>
                </c:pt>
                <c:pt idx="38">
                  <c:v>1.1976850399999999E-2</c:v>
                </c:pt>
                <c:pt idx="39">
                  <c:v>1.20470882E-2</c:v>
                </c:pt>
                <c:pt idx="40">
                  <c:v>1.2117325999999999E-2</c:v>
                </c:pt>
                <c:pt idx="41">
                  <c:v>1.2187563799999999E-2</c:v>
                </c:pt>
                <c:pt idx="42">
                  <c:v>1.22578016E-2</c:v>
                </c:pt>
                <c:pt idx="43">
                  <c:v>1.2328039399999999E-2</c:v>
                </c:pt>
                <c:pt idx="44">
                  <c:v>1.2398277199999998E-2</c:v>
                </c:pt>
                <c:pt idx="45">
                  <c:v>1.2468514999999999E-2</c:v>
                </c:pt>
                <c:pt idx="46">
                  <c:v>1.2538752799999999E-2</c:v>
                </c:pt>
                <c:pt idx="47">
                  <c:v>1.26089906E-2</c:v>
                </c:pt>
                <c:pt idx="48">
                  <c:v>1.2679228399999999E-2</c:v>
                </c:pt>
                <c:pt idx="49">
                  <c:v>1.27494662E-2</c:v>
                </c:pt>
                <c:pt idx="50">
                  <c:v>1.2819703999999999E-2</c:v>
                </c:pt>
                <c:pt idx="51">
                  <c:v>1.2889941799999999E-2</c:v>
                </c:pt>
                <c:pt idx="52">
                  <c:v>1.29601796E-2</c:v>
                </c:pt>
                <c:pt idx="53">
                  <c:v>1.3030417399999999E-2</c:v>
                </c:pt>
                <c:pt idx="54">
                  <c:v>1.3100655199999998E-2</c:v>
                </c:pt>
                <c:pt idx="55">
                  <c:v>1.3170892999999999E-2</c:v>
                </c:pt>
                <c:pt idx="56">
                  <c:v>1.3241130800000001E-2</c:v>
                </c:pt>
                <c:pt idx="57">
                  <c:v>1.3311368599999998E-2</c:v>
                </c:pt>
                <c:pt idx="58">
                  <c:v>1.3381606399999999E-2</c:v>
                </c:pt>
                <c:pt idx="59">
                  <c:v>1.34518442E-2</c:v>
                </c:pt>
                <c:pt idx="60">
                  <c:v>1.3522082E-2</c:v>
                </c:pt>
                <c:pt idx="61">
                  <c:v>1.3592319799999999E-2</c:v>
                </c:pt>
                <c:pt idx="62">
                  <c:v>1.36625576E-2</c:v>
                </c:pt>
                <c:pt idx="63">
                  <c:v>1.3732795399999999E-2</c:v>
                </c:pt>
                <c:pt idx="64">
                  <c:v>1.3803033199999998E-2</c:v>
                </c:pt>
                <c:pt idx="65">
                  <c:v>1.3873271E-2</c:v>
                </c:pt>
                <c:pt idx="66">
                  <c:v>1.3943508800000001E-2</c:v>
                </c:pt>
                <c:pt idx="67">
                  <c:v>1.4013746599999998E-2</c:v>
                </c:pt>
                <c:pt idx="68">
                  <c:v>1.4083984399999999E-2</c:v>
                </c:pt>
                <c:pt idx="69">
                  <c:v>1.41542222E-2</c:v>
                </c:pt>
              </c:numCache>
            </c:numRef>
          </c:xVal>
          <c:yVal>
            <c:numRef>
              <c:f>'PFHxAmotTOC p&gt;0.05'!ydata5</c:f>
              <c:numCache>
                <c:formatCode>General</c:formatCode>
                <c:ptCount val="70"/>
                <c:pt idx="0">
                  <c:v>-6.4893185757671723E-2</c:v>
                </c:pt>
                <c:pt idx="1">
                  <c:v>-6.4389910105788803E-2</c:v>
                </c:pt>
                <c:pt idx="2">
                  <c:v>-6.3899877866149063E-2</c:v>
                </c:pt>
                <c:pt idx="3">
                  <c:v>-6.3423317694314835E-2</c:v>
                </c:pt>
                <c:pt idx="4">
                  <c:v>-6.2960455947412952E-2</c:v>
                </c:pt>
                <c:pt idx="5">
                  <c:v>-6.2511516193378885E-2</c:v>
                </c:pt>
                <c:pt idx="6">
                  <c:v>-6.2076718704764972E-2</c:v>
                </c:pt>
                <c:pt idx="7">
                  <c:v>-6.1656279938906121E-2</c:v>
                </c:pt>
                <c:pt idx="8">
                  <c:v>-6.1250412006474318E-2</c:v>
                </c:pt>
                <c:pt idx="9">
                  <c:v>-6.0859322130685553E-2</c:v>
                </c:pt>
                <c:pt idx="10">
                  <c:v>-6.0483212099650199E-2</c:v>
                </c:pt>
                <c:pt idx="11">
                  <c:v>-6.0122277714573985E-2</c:v>
                </c:pt>
                <c:pt idx="12">
                  <c:v>-5.9776708236717185E-2</c:v>
                </c:pt>
                <c:pt idx="13">
                  <c:v>-5.9446685836202544E-2</c:v>
                </c:pt>
                <c:pt idx="14">
                  <c:v>-5.9132385045920687E-2</c:v>
                </c:pt>
                <c:pt idx="15">
                  <c:v>-5.8833972223913247E-2</c:v>
                </c:pt>
                <c:pt idx="16">
                  <c:v>-5.855160502771431E-2</c:v>
                </c:pt>
                <c:pt idx="17">
                  <c:v>-5.828543190419512E-2</c:v>
                </c:pt>
                <c:pt idx="18">
                  <c:v>-5.8035591598484523E-2</c:v>
                </c:pt>
                <c:pt idx="19">
                  <c:v>-5.7802212685522887E-2</c:v>
                </c:pt>
                <c:pt idx="20">
                  <c:v>-5.7585413127750555E-2</c:v>
                </c:pt>
                <c:pt idx="21">
                  <c:v>-5.7385299862330444E-2</c:v>
                </c:pt>
                <c:pt idx="22">
                  <c:v>-5.7201968421158531E-2</c:v>
                </c:pt>
                <c:pt idx="23">
                  <c:v>-5.7035502586725267E-2</c:v>
                </c:pt>
                <c:pt idx="24">
                  <c:v>-5.6885974086657826E-2</c:v>
                </c:pt>
                <c:pt idx="25">
                  <c:v>-5.675344232949834E-2</c:v>
                </c:pt>
                <c:pt idx="26">
                  <c:v>-5.6637954183961316E-2</c:v>
                </c:pt>
                <c:pt idx="27">
                  <c:v>-5.6539543803567294E-2</c:v>
                </c:pt>
                <c:pt idx="28">
                  <c:v>-5.645823249817486E-2</c:v>
                </c:pt>
                <c:pt idx="29">
                  <c:v>-5.6394028653534045E-2</c:v>
                </c:pt>
                <c:pt idx="30">
                  <c:v>-5.6346927699568401E-2</c:v>
                </c:pt>
                <c:pt idx="31">
                  <c:v>-5.6316912127664952E-2</c:v>
                </c:pt>
                <c:pt idx="32">
                  <c:v>-5.630395155681979E-2</c:v>
                </c:pt>
                <c:pt idx="33">
                  <c:v>-5.630800284805737E-2</c:v>
                </c:pt>
                <c:pt idx="34">
                  <c:v>-5.632901026612129E-2</c:v>
                </c:pt>
                <c:pt idx="35">
                  <c:v>-5.6366905687029914E-2</c:v>
                </c:pt>
                <c:pt idx="36">
                  <c:v>-5.6421608849707351E-2</c:v>
                </c:pt>
                <c:pt idx="37">
                  <c:v>-5.649302764954537E-2</c:v>
                </c:pt>
                <c:pt idx="38">
                  <c:v>-5.6581058471429038E-2</c:v>
                </c:pt>
                <c:pt idx="39">
                  <c:v>-5.6685586559473367E-2</c:v>
                </c:pt>
                <c:pt idx="40">
                  <c:v>-5.6806486420471619E-2</c:v>
                </c:pt>
                <c:pt idx="41">
                  <c:v>-5.6943622257853807E-2</c:v>
                </c:pt>
                <c:pt idx="42">
                  <c:v>-5.7096848432793605E-2</c:v>
                </c:pt>
                <c:pt idx="43">
                  <c:v>-5.7266009948988068E-2</c:v>
                </c:pt>
                <c:pt idx="44">
                  <c:v>-5.7450942957564616E-2</c:v>
                </c:pt>
                <c:pt idx="45">
                  <c:v>-5.7651475278542599E-2</c:v>
                </c:pt>
                <c:pt idx="46">
                  <c:v>-5.7867426935292537E-2</c:v>
                </c:pt>
                <c:pt idx="47">
                  <c:v>-5.809861069848956E-2</c:v>
                </c:pt>
                <c:pt idx="48">
                  <c:v>-5.8344832636147724E-2</c:v>
                </c:pt>
                <c:pt idx="49">
                  <c:v>-5.8605892666444975E-2</c:v>
                </c:pt>
                <c:pt idx="50">
                  <c:v>-5.8881585110198642E-2</c:v>
                </c:pt>
                <c:pt idx="51">
                  <c:v>-5.9171699240028144E-2</c:v>
                </c:pt>
                <c:pt idx="52">
                  <c:v>-5.9476019823436629E-2</c:v>
                </c:pt>
                <c:pt idx="53">
                  <c:v>-5.9794327657255945E-2</c:v>
                </c:pt>
                <c:pt idx="54">
                  <c:v>-6.0126400091123099E-2</c:v>
                </c:pt>
                <c:pt idx="55">
                  <c:v>-6.0472011537888185E-2</c:v>
                </c:pt>
                <c:pt idx="56">
                  <c:v>-6.0830933969089951E-2</c:v>
                </c:pt>
                <c:pt idx="57">
                  <c:v>-6.1202937393872295E-2</c:v>
                </c:pt>
                <c:pt idx="58">
                  <c:v>-6.158779031994864E-2</c:v>
                </c:pt>
                <c:pt idx="59">
                  <c:v>-6.1985260195450455E-2</c:v>
                </c:pt>
                <c:pt idx="60">
                  <c:v>-6.2395113830717865E-2</c:v>
                </c:pt>
                <c:pt idx="61">
                  <c:v>-6.281711779930102E-2</c:v>
                </c:pt>
                <c:pt idx="62">
                  <c:v>-6.3251038817641422E-2</c:v>
                </c:pt>
                <c:pt idx="63">
                  <c:v>-6.369664410308952E-2</c:v>
                </c:pt>
                <c:pt idx="64">
                  <c:v>-6.4153701710088495E-2</c:v>
                </c:pt>
                <c:pt idx="65">
                  <c:v>-6.4621980844512594E-2</c:v>
                </c:pt>
                <c:pt idx="66">
                  <c:v>-6.5101252156293213E-2</c:v>
                </c:pt>
                <c:pt idx="67">
                  <c:v>-6.5591288010595092E-2</c:v>
                </c:pt>
                <c:pt idx="68">
                  <c:v>-6.6091862737919227E-2</c:v>
                </c:pt>
                <c:pt idx="69">
                  <c:v>-6.6602752863609033E-2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9-4251-8E12-4CD3A2A5FFB3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'PFHxAmotTOC p&gt;0.05'!xdata6</c:f>
              <c:numCache>
                <c:formatCode>General</c:formatCode>
                <c:ptCount val="70"/>
                <c:pt idx="0">
                  <c:v>7.5227857000000004E-3</c:v>
                </c:pt>
                <c:pt idx="1">
                  <c:v>7.6188935000000005E-3</c:v>
                </c:pt>
                <c:pt idx="2">
                  <c:v>7.7150013000000005E-3</c:v>
                </c:pt>
                <c:pt idx="3">
                  <c:v>7.8111091000000006E-3</c:v>
                </c:pt>
                <c:pt idx="4">
                  <c:v>7.9072168999999998E-3</c:v>
                </c:pt>
                <c:pt idx="5">
                  <c:v>8.0033246999999998E-3</c:v>
                </c:pt>
                <c:pt idx="6">
                  <c:v>8.0994324999999999E-3</c:v>
                </c:pt>
                <c:pt idx="7">
                  <c:v>8.1955403E-3</c:v>
                </c:pt>
                <c:pt idx="8">
                  <c:v>8.2916481E-3</c:v>
                </c:pt>
                <c:pt idx="9">
                  <c:v>8.3877559000000001E-3</c:v>
                </c:pt>
                <c:pt idx="10">
                  <c:v>8.4838637000000001E-3</c:v>
                </c:pt>
                <c:pt idx="11">
                  <c:v>8.5799715000000002E-3</c:v>
                </c:pt>
                <c:pt idx="12">
                  <c:v>8.6760793000000003E-3</c:v>
                </c:pt>
                <c:pt idx="13">
                  <c:v>8.7721871000000003E-3</c:v>
                </c:pt>
                <c:pt idx="14">
                  <c:v>8.8682949000000004E-3</c:v>
                </c:pt>
                <c:pt idx="15">
                  <c:v>8.9644027000000005E-3</c:v>
                </c:pt>
                <c:pt idx="16">
                  <c:v>9.0605105000000005E-3</c:v>
                </c:pt>
                <c:pt idx="17">
                  <c:v>9.1566183000000006E-3</c:v>
                </c:pt>
                <c:pt idx="18">
                  <c:v>9.2527261000000006E-3</c:v>
                </c:pt>
                <c:pt idx="19">
                  <c:v>9.3488339000000007E-3</c:v>
                </c:pt>
                <c:pt idx="20">
                  <c:v>9.4449417000000008E-3</c:v>
                </c:pt>
                <c:pt idx="21">
                  <c:v>9.5410495000000008E-3</c:v>
                </c:pt>
                <c:pt idx="22">
                  <c:v>9.6371573000000009E-3</c:v>
                </c:pt>
                <c:pt idx="23">
                  <c:v>9.7332650999999992E-3</c:v>
                </c:pt>
                <c:pt idx="24">
                  <c:v>9.829372900000001E-3</c:v>
                </c:pt>
                <c:pt idx="25">
                  <c:v>9.9254806999999994E-3</c:v>
                </c:pt>
                <c:pt idx="26">
                  <c:v>1.0021588500000001E-2</c:v>
                </c:pt>
                <c:pt idx="27">
                  <c:v>1.0117696299999999E-2</c:v>
                </c:pt>
                <c:pt idx="28">
                  <c:v>1.0213804100000001E-2</c:v>
                </c:pt>
                <c:pt idx="29">
                  <c:v>1.03099119E-2</c:v>
                </c:pt>
                <c:pt idx="30">
                  <c:v>1.04060197E-2</c:v>
                </c:pt>
                <c:pt idx="31">
                  <c:v>1.05021275E-2</c:v>
                </c:pt>
                <c:pt idx="32">
                  <c:v>1.05982353E-2</c:v>
                </c:pt>
                <c:pt idx="33">
                  <c:v>1.06943431E-2</c:v>
                </c:pt>
                <c:pt idx="34">
                  <c:v>1.07904509E-2</c:v>
                </c:pt>
                <c:pt idx="35">
                  <c:v>1.08865587E-2</c:v>
                </c:pt>
                <c:pt idx="36">
                  <c:v>1.09826665E-2</c:v>
                </c:pt>
                <c:pt idx="37">
                  <c:v>1.10787743E-2</c:v>
                </c:pt>
                <c:pt idx="38">
                  <c:v>1.11748821E-2</c:v>
                </c:pt>
                <c:pt idx="39">
                  <c:v>1.12709899E-2</c:v>
                </c:pt>
                <c:pt idx="40">
                  <c:v>1.13670977E-2</c:v>
                </c:pt>
                <c:pt idx="41">
                  <c:v>1.14632055E-2</c:v>
                </c:pt>
                <c:pt idx="42">
                  <c:v>1.15593133E-2</c:v>
                </c:pt>
                <c:pt idx="43">
                  <c:v>1.16554211E-2</c:v>
                </c:pt>
                <c:pt idx="44">
                  <c:v>1.1751528900000001E-2</c:v>
                </c:pt>
                <c:pt idx="45">
                  <c:v>1.1847636700000001E-2</c:v>
                </c:pt>
                <c:pt idx="46">
                  <c:v>1.1943744499999999E-2</c:v>
                </c:pt>
                <c:pt idx="47">
                  <c:v>1.2039852300000001E-2</c:v>
                </c:pt>
                <c:pt idx="48">
                  <c:v>1.2135960099999999E-2</c:v>
                </c:pt>
                <c:pt idx="49">
                  <c:v>1.2232067900000001E-2</c:v>
                </c:pt>
                <c:pt idx="50">
                  <c:v>1.2328175699999999E-2</c:v>
                </c:pt>
                <c:pt idx="51">
                  <c:v>1.2424283500000001E-2</c:v>
                </c:pt>
                <c:pt idx="52">
                  <c:v>1.2520391299999999E-2</c:v>
                </c:pt>
                <c:pt idx="53">
                  <c:v>1.2616499100000001E-2</c:v>
                </c:pt>
                <c:pt idx="54">
                  <c:v>1.2712606899999999E-2</c:v>
                </c:pt>
                <c:pt idx="55">
                  <c:v>1.2808714700000001E-2</c:v>
                </c:pt>
                <c:pt idx="56">
                  <c:v>1.29048225E-2</c:v>
                </c:pt>
                <c:pt idx="57">
                  <c:v>1.3000930300000001E-2</c:v>
                </c:pt>
                <c:pt idx="58">
                  <c:v>1.30970381E-2</c:v>
                </c:pt>
                <c:pt idx="59">
                  <c:v>1.31931459E-2</c:v>
                </c:pt>
                <c:pt idx="60">
                  <c:v>1.32892537E-2</c:v>
                </c:pt>
                <c:pt idx="61">
                  <c:v>1.33853615E-2</c:v>
                </c:pt>
                <c:pt idx="62">
                  <c:v>1.34814693E-2</c:v>
                </c:pt>
                <c:pt idx="63">
                  <c:v>1.35775771E-2</c:v>
                </c:pt>
                <c:pt idx="64">
                  <c:v>1.36736849E-2</c:v>
                </c:pt>
                <c:pt idx="65">
                  <c:v>1.37697927E-2</c:v>
                </c:pt>
                <c:pt idx="66">
                  <c:v>1.38659005E-2</c:v>
                </c:pt>
                <c:pt idx="67">
                  <c:v>1.39620083E-2</c:v>
                </c:pt>
                <c:pt idx="68">
                  <c:v>1.40581161E-2</c:v>
                </c:pt>
                <c:pt idx="69">
                  <c:v>1.41542239E-2</c:v>
                </c:pt>
              </c:numCache>
            </c:numRef>
          </c:xVal>
          <c:yVal>
            <c:numRef>
              <c:f>'PFHxAmotTOC p&gt;0.05'!ydata6</c:f>
              <c:numCache>
                <c:formatCode>General</c:formatCode>
                <c:ptCount val="70"/>
                <c:pt idx="0">
                  <c:v>9.6472903674609742E-2</c:v>
                </c:pt>
                <c:pt idx="1">
                  <c:v>9.5621372128625357E-2</c:v>
                </c:pt>
                <c:pt idx="2">
                  <c:v>9.4784446557867316E-2</c:v>
                </c:pt>
                <c:pt idx="3">
                  <c:v>9.3962601518241207E-2</c:v>
                </c:pt>
                <c:pt idx="4">
                  <c:v>9.3156324167549792E-2</c:v>
                </c:pt>
                <c:pt idx="5">
                  <c:v>9.2366114065836946E-2</c:v>
                </c:pt>
                <c:pt idx="6">
                  <c:v>9.1592482898828723E-2</c:v>
                </c:pt>
                <c:pt idx="7">
                  <c:v>9.0835954117118298E-2</c:v>
                </c:pt>
                <c:pt idx="8">
                  <c:v>9.0097062483610241E-2</c:v>
                </c:pt>
                <c:pt idx="9">
                  <c:v>8.93763535217037E-2</c:v>
                </c:pt>
                <c:pt idx="10">
                  <c:v>8.8674382856772496E-2</c:v>
                </c:pt>
                <c:pt idx="11">
                  <c:v>8.7991715443711427E-2</c:v>
                </c:pt>
                <c:pt idx="12">
                  <c:v>8.7328924673685623E-2</c:v>
                </c:pt>
                <c:pt idx="13">
                  <c:v>8.6686591353761916E-2</c:v>
                </c:pt>
                <c:pt idx="14">
                  <c:v>8.606530255383843E-2</c:v>
                </c:pt>
                <c:pt idx="15">
                  <c:v>8.5465650316240649E-2</c:v>
                </c:pt>
                <c:pt idx="16">
                  <c:v>8.4888230224533234E-2</c:v>
                </c:pt>
                <c:pt idx="17">
                  <c:v>8.433363982951915E-2</c:v>
                </c:pt>
                <c:pt idx="18">
                  <c:v>8.3802476932069395E-2</c:v>
                </c:pt>
                <c:pt idx="19">
                  <c:v>8.3295337724345164E-2</c:v>
                </c:pt>
                <c:pt idx="20">
                  <c:v>8.2812814793136472E-2</c:v>
                </c:pt>
                <c:pt idx="21">
                  <c:v>8.2355494991424902E-2</c:v>
                </c:pt>
                <c:pt idx="22">
                  <c:v>8.1923957186861907E-2</c:v>
                </c:pt>
                <c:pt idx="23">
                  <c:v>8.1518769898595439E-2</c:v>
                </c:pt>
                <c:pt idx="24">
                  <c:v>8.1140488836728558E-2</c:v>
                </c:pt>
                <c:pt idx="25">
                  <c:v>8.0789654361592481E-2</c:v>
                </c:pt>
                <c:pt idx="26">
                  <c:v>8.0466788882890189E-2</c:v>
                </c:pt>
                <c:pt idx="27">
                  <c:v>8.0172394221532661E-2</c:v>
                </c:pt>
                <c:pt idx="28">
                  <c:v>7.9906948959557397E-2</c:v>
                </c:pt>
                <c:pt idx="29">
                  <c:v>7.9670905805795E-2</c:v>
                </c:pt>
                <c:pt idx="30">
                  <c:v>7.9464689006833858E-2</c:v>
                </c:pt>
                <c:pt idx="31">
                  <c:v>7.92886918342358E-2</c:v>
                </c:pt>
                <c:pt idx="32">
                  <c:v>7.9143274179788434E-2</c:v>
                </c:pt>
                <c:pt idx="33">
                  <c:v>7.9028760290767622E-2</c:v>
                </c:pt>
                <c:pt idx="34">
                  <c:v>7.8945436676672767E-2</c:v>
                </c:pt>
                <c:pt idx="35">
                  <c:v>7.8893550217648239E-2</c:v>
                </c:pt>
                <c:pt idx="36">
                  <c:v>7.8873306502808285E-2</c:v>
                </c:pt>
                <c:pt idx="37">
                  <c:v>7.8884868423955909E-2</c:v>
                </c:pt>
                <c:pt idx="38">
                  <c:v>7.8928355046772591E-2</c:v>
                </c:pt>
                <c:pt idx="39">
                  <c:v>7.9003840777530199E-2</c:v>
                </c:pt>
                <c:pt idx="40">
                  <c:v>7.9111354838836981E-2</c:v>
                </c:pt>
                <c:pt idx="41">
                  <c:v>7.9250881062998976E-2</c:v>
                </c:pt>
                <c:pt idx="42">
                  <c:v>7.9422358006396507E-2</c:v>
                </c:pt>
                <c:pt idx="43">
                  <c:v>7.9625679382992837E-2</c:v>
                </c:pt>
                <c:pt idx="44">
                  <c:v>7.9860694809865365E-2</c:v>
                </c:pt>
                <c:pt idx="45">
                  <c:v>8.0127210852632177E-2</c:v>
                </c:pt>
                <c:pt idx="46">
                  <c:v>8.0424992353981511E-2</c:v>
                </c:pt>
                <c:pt idx="47">
                  <c:v>8.0753764024326394E-2</c:v>
                </c:pt>
                <c:pt idx="48">
                  <c:v>8.1113212270009005E-2</c:v>
                </c:pt>
                <c:pt idx="49">
                  <c:v>8.1502987231548724E-2</c:v>
                </c:pt>
                <c:pt idx="50">
                  <c:v>8.1922705002217905E-2</c:v>
                </c:pt>
                <c:pt idx="51">
                  <c:v>8.2371949995766858E-2</c:v>
                </c:pt>
                <c:pt idx="52">
                  <c:v>8.2850277431396571E-2</c:v>
                </c:pt>
                <c:pt idx="53">
                  <c:v>8.3357215904071275E-2</c:v>
                </c:pt>
                <c:pt idx="54">
                  <c:v>8.3892270008916414E-2</c:v>
                </c:pt>
                <c:pt idx="55">
                  <c:v>8.4454922989694467E-2</c:v>
                </c:pt>
                <c:pt idx="56">
                  <c:v>8.5044639383106593E-2</c:v>
                </c:pt>
                <c:pt idx="57">
                  <c:v>8.5660867632841434E-2</c:v>
                </c:pt>
                <c:pt idx="58">
                  <c:v>8.6303042649785069E-2</c:v>
                </c:pt>
                <c:pt idx="59">
                  <c:v>8.697058829752613E-2</c:v>
                </c:pt>
                <c:pt idx="60">
                  <c:v>8.7662919785139584E-2</c:v>
                </c:pt>
                <c:pt idx="61">
                  <c:v>8.8379445952134095E-2</c:v>
                </c:pt>
                <c:pt idx="62">
                  <c:v>8.9119571433317835E-2</c:v>
                </c:pt>
                <c:pt idx="63">
                  <c:v>8.9882698694117386E-2</c:v>
                </c:pt>
                <c:pt idx="64">
                  <c:v>9.0668229929516744E-2</c:v>
                </c:pt>
                <c:pt idx="65">
                  <c:v>9.147556882222882E-2</c:v>
                </c:pt>
                <c:pt idx="66">
                  <c:v>9.23041221579394E-2</c:v>
                </c:pt>
                <c:pt idx="67">
                  <c:v>9.315330129745357E-2</c:v>
                </c:pt>
                <c:pt idx="68">
                  <c:v>9.4022523507317601E-2</c:v>
                </c:pt>
                <c:pt idx="69">
                  <c:v>9.4911213151982504E-2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9-4251-8E12-4CD3A2A5FFB3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-0.1</c:v>
              </c:pt>
              <c:pt idx="1">
                <c:v>0.15000000000000002</c:v>
              </c:pt>
            </c:numLit>
          </c:xVal>
          <c:yVal>
            <c:numLit>
              <c:formatCode>General</c:formatCode>
              <c:ptCount val="2"/>
              <c:pt idx="0">
                <c:v>-0.1</c:v>
              </c:pt>
              <c:pt idx="1">
                <c:v>0.15000000000000002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329-4251-8E12-4CD3A2A5F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78680"/>
        <c:axId val="803084912"/>
      </c:scatterChart>
      <c:valAx>
        <c:axId val="803078680"/>
        <c:scaling>
          <c:orientation val="minMax"/>
          <c:max val="0.15000000000000002"/>
          <c:min val="-0.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Pred(PFHxA)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84912"/>
        <c:crosses val="autoZero"/>
        <c:crossBetween val="midCat"/>
      </c:valAx>
      <c:valAx>
        <c:axId val="803084912"/>
        <c:scaling>
          <c:orientation val="minMax"/>
          <c:max val="0.15000000000000002"/>
          <c:min val="-0.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PFHxA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786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PFHxA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'PFHxAmotTOC p&gt;0.05'!$B$93:$B$187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'PFHxAmotTOC p&gt;0.05'!$H$93:$H$187</c:f>
              <c:numCache>
                <c:formatCode>0.000</c:formatCode>
                <c:ptCount val="95"/>
                <c:pt idx="0">
                  <c:v>-0.33384504956094446</c:v>
                </c:pt>
                <c:pt idx="1">
                  <c:v>-0.32578289953187206</c:v>
                </c:pt>
                <c:pt idx="2">
                  <c:v>-0.33196388122082759</c:v>
                </c:pt>
                <c:pt idx="3">
                  <c:v>-0.33196388122082759</c:v>
                </c:pt>
                <c:pt idx="4">
                  <c:v>-0.33653243290396861</c:v>
                </c:pt>
                <c:pt idx="5">
                  <c:v>-0.3269922220362329</c:v>
                </c:pt>
                <c:pt idx="6">
                  <c:v>-0.33653243290396861</c:v>
                </c:pt>
                <c:pt idx="7">
                  <c:v>-0.33317320372518844</c:v>
                </c:pt>
                <c:pt idx="8">
                  <c:v>-0.33451689539670054</c:v>
                </c:pt>
                <c:pt idx="9">
                  <c:v>-0.3229611470216967</c:v>
                </c:pt>
                <c:pt idx="10">
                  <c:v>-0.32215493201878947</c:v>
                </c:pt>
                <c:pt idx="11">
                  <c:v>-0.34639512977286718</c:v>
                </c:pt>
                <c:pt idx="12">
                  <c:v>-0.33062018954931555</c:v>
                </c:pt>
                <c:pt idx="13">
                  <c:v>-0.32981397454640826</c:v>
                </c:pt>
                <c:pt idx="14">
                  <c:v>-0.33344194205949085</c:v>
                </c:pt>
                <c:pt idx="15">
                  <c:v>-0.32322988535599911</c:v>
                </c:pt>
                <c:pt idx="16">
                  <c:v>-0.34495737968434925</c:v>
                </c:pt>
                <c:pt idx="17">
                  <c:v>-0.32806717537344254</c:v>
                </c:pt>
                <c:pt idx="18">
                  <c:v>-0.34502725165126791</c:v>
                </c:pt>
                <c:pt idx="19">
                  <c:v>-0.34382935052611491</c:v>
                </c:pt>
                <c:pt idx="20">
                  <c:v>-0.34740289852650125</c:v>
                </c:pt>
                <c:pt idx="21">
                  <c:v>0.24494203947266296</c:v>
                </c:pt>
                <c:pt idx="22">
                  <c:v>2.8345764412097907</c:v>
                </c:pt>
                <c:pt idx="23">
                  <c:v>3.1344163078901497</c:v>
                </c:pt>
                <c:pt idx="24">
                  <c:v>-0.34762998241898679</c:v>
                </c:pt>
                <c:pt idx="25">
                  <c:v>-0.34551635541969833</c:v>
                </c:pt>
                <c:pt idx="26">
                  <c:v>-0.34471417149180561</c:v>
                </c:pt>
                <c:pt idx="27">
                  <c:v>-0.33532311039960772</c:v>
                </c:pt>
                <c:pt idx="28">
                  <c:v>-0.33062018954931555</c:v>
                </c:pt>
                <c:pt idx="29">
                  <c:v>-0.31987065617721894</c:v>
                </c:pt>
                <c:pt idx="30">
                  <c:v>-0.32887339037634983</c:v>
                </c:pt>
                <c:pt idx="31">
                  <c:v>-0.31946754867576527</c:v>
                </c:pt>
                <c:pt idx="32">
                  <c:v>-0.31207724448244895</c:v>
                </c:pt>
                <c:pt idx="33">
                  <c:v>3.2587018143648407</c:v>
                </c:pt>
                <c:pt idx="34">
                  <c:v>3.6292691987784012</c:v>
                </c:pt>
                <c:pt idx="35">
                  <c:v>-0.30885238447081997</c:v>
                </c:pt>
                <c:pt idx="36">
                  <c:v>-0.3228267778545455</c:v>
                </c:pt>
                <c:pt idx="37">
                  <c:v>-0.30267140278186444</c:v>
                </c:pt>
                <c:pt idx="38">
                  <c:v>-0.3147646278254731</c:v>
                </c:pt>
                <c:pt idx="39">
                  <c:v>-0.3269922220362329</c:v>
                </c:pt>
                <c:pt idx="40">
                  <c:v>-0.32658911453477929</c:v>
                </c:pt>
                <c:pt idx="41">
                  <c:v>-0.33747301707402705</c:v>
                </c:pt>
                <c:pt idx="42">
                  <c:v>1.2371574902839249</c:v>
                </c:pt>
                <c:pt idx="43">
                  <c:v>-0.32376736202460393</c:v>
                </c:pt>
                <c:pt idx="44">
                  <c:v>-0.31906444117431171</c:v>
                </c:pt>
                <c:pt idx="45">
                  <c:v>-0.34024236560901344</c:v>
                </c:pt>
                <c:pt idx="46">
                  <c:v>-0.34729809057612332</c:v>
                </c:pt>
                <c:pt idx="47">
                  <c:v>-0.34215443885757513</c:v>
                </c:pt>
                <c:pt idx="48">
                  <c:v>-0.34623926153897183</c:v>
                </c:pt>
                <c:pt idx="49">
                  <c:v>-0.33676086048812565</c:v>
                </c:pt>
                <c:pt idx="50">
                  <c:v>-0.34511324791824471</c:v>
                </c:pt>
                <c:pt idx="51">
                  <c:v>-0.34701658717094153</c:v>
                </c:pt>
                <c:pt idx="52">
                  <c:v>-0.34298349661889804</c:v>
                </c:pt>
                <c:pt idx="53">
                  <c:v>-0.34500575258452371</c:v>
                </c:pt>
                <c:pt idx="54">
                  <c:v>-0.34374133872163087</c:v>
                </c:pt>
                <c:pt idx="55">
                  <c:v>-0.34290556250195037</c:v>
                </c:pt>
                <c:pt idx="56">
                  <c:v>-0.34483241635889866</c:v>
                </c:pt>
                <c:pt idx="57">
                  <c:v>-0.33948855458129518</c:v>
                </c:pt>
                <c:pt idx="58">
                  <c:v>-0.32712659120338411</c:v>
                </c:pt>
                <c:pt idx="59">
                  <c:v>-0.33978416674902778</c:v>
                </c:pt>
                <c:pt idx="60">
                  <c:v>-0.34546798251952388</c:v>
                </c:pt>
                <c:pt idx="61">
                  <c:v>3.3714952496752781</c:v>
                </c:pt>
                <c:pt idx="62">
                  <c:v>-0.32578289953187206</c:v>
                </c:pt>
                <c:pt idx="63">
                  <c:v>-0.32457357702751122</c:v>
                </c:pt>
                <c:pt idx="64">
                  <c:v>-0.32188619368448701</c:v>
                </c:pt>
                <c:pt idx="65">
                  <c:v>-0.3177207495027996</c:v>
                </c:pt>
                <c:pt idx="66">
                  <c:v>-0.34378836793013379</c:v>
                </c:pt>
                <c:pt idx="67">
                  <c:v>-0.34325089126152897</c:v>
                </c:pt>
                <c:pt idx="68">
                  <c:v>-0.34110098458710963</c:v>
                </c:pt>
                <c:pt idx="69">
                  <c:v>-0.33277009622373482</c:v>
                </c:pt>
                <c:pt idx="70">
                  <c:v>-0.33142640455222272</c:v>
                </c:pt>
                <c:pt idx="71">
                  <c:v>1.8365628661517688</c:v>
                </c:pt>
                <c:pt idx="72">
                  <c:v>-0.34678480035760567</c:v>
                </c:pt>
                <c:pt idx="73">
                  <c:v>-0.33899138866283568</c:v>
                </c:pt>
                <c:pt idx="74">
                  <c:v>-0.34259248234248801</c:v>
                </c:pt>
                <c:pt idx="75">
                  <c:v>-0.34107411075367944</c:v>
                </c:pt>
                <c:pt idx="76">
                  <c:v>-0.34329120201167429</c:v>
                </c:pt>
                <c:pt idx="77">
                  <c:v>-0.34149065517184812</c:v>
                </c:pt>
                <c:pt idx="78">
                  <c:v>-0.34096661541995843</c:v>
                </c:pt>
                <c:pt idx="79">
                  <c:v>-0.32215493201878947</c:v>
                </c:pt>
                <c:pt idx="80">
                  <c:v>-0.29057817773825578</c:v>
                </c:pt>
                <c:pt idx="81">
                  <c:v>-0.29030943940395337</c:v>
                </c:pt>
                <c:pt idx="82">
                  <c:v>-0.33371068039379326</c:v>
                </c:pt>
                <c:pt idx="83">
                  <c:v>-0.34248498700876712</c:v>
                </c:pt>
                <c:pt idx="84">
                  <c:v>-0.34329120201167429</c:v>
                </c:pt>
                <c:pt idx="85">
                  <c:v>-0.3349200028981541</c:v>
                </c:pt>
                <c:pt idx="86">
                  <c:v>3.3580220193296819</c:v>
                </c:pt>
                <c:pt idx="87">
                  <c:v>-0.34529330260222735</c:v>
                </c:pt>
                <c:pt idx="88">
                  <c:v>-0.34440646609902936</c:v>
                </c:pt>
                <c:pt idx="89">
                  <c:v>1.564801478874275</c:v>
                </c:pt>
                <c:pt idx="90">
                  <c:v>3.4627194834740695</c:v>
                </c:pt>
                <c:pt idx="91">
                  <c:v>-0.3229611470216967</c:v>
                </c:pt>
                <c:pt idx="92">
                  <c:v>-0.27714126102313508</c:v>
                </c:pt>
                <c:pt idx="93">
                  <c:v>-0.3255141611975696</c:v>
                </c:pt>
                <c:pt idx="94">
                  <c:v>-0.32994834371355947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4-45FA-AC58-8E5090156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03079992"/>
        <c:axId val="803078352"/>
      </c:barChart>
      <c:catAx>
        <c:axId val="803079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78352"/>
        <c:crosses val="autoZero"/>
        <c:auto val="1"/>
        <c:lblAlgn val="ctr"/>
        <c:lblOffset val="100"/>
        <c:noMultiLvlLbl val="0"/>
      </c:catAx>
      <c:valAx>
        <c:axId val="803078352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799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PFNA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0.20496940122390428</c:v>
                </c:pt>
              </c:numLit>
            </c:plus>
            <c:minus>
              <c:numLit>
                <c:formatCode>General</c:formatCode>
                <c:ptCount val="1"/>
                <c:pt idx="0">
                  <c:v>0.20496940122390428</c:v>
                </c:pt>
              </c:numLit>
            </c:minus>
          </c:errBars>
          <c:cat>
            <c:strRef>
              <c:f>'PFNAmotTOC p&gt;0.05'!$B$67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'PFNAmotTOC p&gt;0.05'!$C$67</c:f>
              <c:numCache>
                <c:formatCode>0.000</c:formatCode>
                <c:ptCount val="1"/>
                <c:pt idx="0">
                  <c:v>9.5878457445676746E-2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8A-475C-9551-3BF5089F5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03047520"/>
        <c:axId val="803048176"/>
      </c:barChart>
      <c:catAx>
        <c:axId val="80304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48176"/>
        <c:crosses val="autoZero"/>
        <c:auto val="1"/>
        <c:lblAlgn val="ctr"/>
        <c:lblOffset val="100"/>
        <c:noMultiLvlLbl val="0"/>
      </c:catAx>
      <c:valAx>
        <c:axId val="803048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475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PFNA by TOC% (R²=0,009)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'PFNAmotTOC p&gt;0.05'!$D$93:$D$187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'PFNAmotTOC p&gt;0.05'!$E$93:$E$187</c:f>
              <c:numCache>
                <c:formatCode>0.000</c:formatCode>
                <c:ptCount val="95"/>
                <c:pt idx="0">
                  <c:v>0.12694184490335</c:v>
                </c:pt>
                <c:pt idx="1">
                  <c:v>0.20975601896297241</c:v>
                </c:pt>
                <c:pt idx="2">
                  <c:v>0.12650842946110391</c:v>
                </c:pt>
                <c:pt idx="3">
                  <c:v>0.36402338904124626</c:v>
                </c:pt>
                <c:pt idx="4">
                  <c:v>8.5078866693999167E-2</c:v>
                </c:pt>
                <c:pt idx="5">
                  <c:v>4.724481758656715E-2</c:v>
                </c:pt>
                <c:pt idx="6">
                  <c:v>0.52601611913926449</c:v>
                </c:pt>
                <c:pt idx="7">
                  <c:v>0.81066009388518467</c:v>
                </c:pt>
                <c:pt idx="8">
                  <c:v>0.868284649536466</c:v>
                </c:pt>
                <c:pt idx="9">
                  <c:v>0.22573873000000003</c:v>
                </c:pt>
                <c:pt idx="10">
                  <c:v>9.9262913469387787E-2</c:v>
                </c:pt>
                <c:pt idx="11">
                  <c:v>0</c:v>
                </c:pt>
                <c:pt idx="12">
                  <c:v>0</c:v>
                </c:pt>
                <c:pt idx="13">
                  <c:v>0.32644643253061667</c:v>
                </c:pt>
                <c:pt idx="14">
                  <c:v>0.20879122566467001</c:v>
                </c:pt>
                <c:pt idx="15">
                  <c:v>0.62603646066996954</c:v>
                </c:pt>
                <c:pt idx="16">
                  <c:v>0.19761253974122833</c:v>
                </c:pt>
                <c:pt idx="17">
                  <c:v>0.88848269260189638</c:v>
                </c:pt>
                <c:pt idx="18">
                  <c:v>9.8088142427691399E-2</c:v>
                </c:pt>
                <c:pt idx="19">
                  <c:v>0</c:v>
                </c:pt>
                <c:pt idx="20">
                  <c:v>0</c:v>
                </c:pt>
                <c:pt idx="21">
                  <c:v>7.3999999999999996E-2</c:v>
                </c:pt>
                <c:pt idx="22">
                  <c:v>0.33442270929913809</c:v>
                </c:pt>
                <c:pt idx="23">
                  <c:v>0.40848914829979471</c:v>
                </c:pt>
                <c:pt idx="24">
                  <c:v>0</c:v>
                </c:pt>
                <c:pt idx="25">
                  <c:v>0.15446360503659975</c:v>
                </c:pt>
                <c:pt idx="26">
                  <c:v>0.25203402983471035</c:v>
                </c:pt>
                <c:pt idx="27">
                  <c:v>0.40259069952416365</c:v>
                </c:pt>
                <c:pt idx="28">
                  <c:v>0.26127377841665028</c:v>
                </c:pt>
                <c:pt idx="29">
                  <c:v>0</c:v>
                </c:pt>
                <c:pt idx="30">
                  <c:v>0.1296219696096855</c:v>
                </c:pt>
                <c:pt idx="31">
                  <c:v>0.29063591998431659</c:v>
                </c:pt>
                <c:pt idx="32">
                  <c:v>0.2508624431454613</c:v>
                </c:pt>
                <c:pt idx="33">
                  <c:v>0.52117878723069322</c:v>
                </c:pt>
                <c:pt idx="34">
                  <c:v>0.52518956147679441</c:v>
                </c:pt>
                <c:pt idx="35">
                  <c:v>0.22094208118100053</c:v>
                </c:pt>
                <c:pt idx="36">
                  <c:v>0.13</c:v>
                </c:pt>
                <c:pt idx="37">
                  <c:v>0.1</c:v>
                </c:pt>
                <c:pt idx="38">
                  <c:v>0</c:v>
                </c:pt>
                <c:pt idx="39">
                  <c:v>0.10556253333333335</c:v>
                </c:pt>
                <c:pt idx="40">
                  <c:v>0.2667379303643726</c:v>
                </c:pt>
                <c:pt idx="41">
                  <c:v>0</c:v>
                </c:pt>
                <c:pt idx="42">
                  <c:v>0.44590717588832263</c:v>
                </c:pt>
                <c:pt idx="43">
                  <c:v>0.14272282230536243</c:v>
                </c:pt>
                <c:pt idx="44">
                  <c:v>0.17323612584454029</c:v>
                </c:pt>
                <c:pt idx="45">
                  <c:v>0</c:v>
                </c:pt>
                <c:pt idx="46">
                  <c:v>0</c:v>
                </c:pt>
                <c:pt idx="47">
                  <c:v>0.18220036826691099</c:v>
                </c:pt>
                <c:pt idx="48">
                  <c:v>0</c:v>
                </c:pt>
                <c:pt idx="49">
                  <c:v>0.31915736302381176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0.13890644234792487</c:v>
                </c:pt>
                <c:pt idx="54">
                  <c:v>0.10132501462174491</c:v>
                </c:pt>
                <c:pt idx="55">
                  <c:v>0.12385279743705002</c:v>
                </c:pt>
                <c:pt idx="56">
                  <c:v>0.18339888473228252</c:v>
                </c:pt>
                <c:pt idx="57">
                  <c:v>0.03</c:v>
                </c:pt>
                <c:pt idx="58">
                  <c:v>0.21</c:v>
                </c:pt>
                <c:pt idx="59">
                  <c:v>0.41601415879270842</c:v>
                </c:pt>
                <c:pt idx="60">
                  <c:v>0.26545404810946882</c:v>
                </c:pt>
                <c:pt idx="61">
                  <c:v>0.38033285507154158</c:v>
                </c:pt>
                <c:pt idx="62">
                  <c:v>0.28665586683267774</c:v>
                </c:pt>
                <c:pt idx="63">
                  <c:v>0.2182593520162342</c:v>
                </c:pt>
                <c:pt idx="64">
                  <c:v>0.24531294292319172</c:v>
                </c:pt>
                <c:pt idx="65">
                  <c:v>0.15519306244979322</c:v>
                </c:pt>
                <c:pt idx="66">
                  <c:v>9.6000000000000002E-2</c:v>
                </c:pt>
                <c:pt idx="67">
                  <c:v>0</c:v>
                </c:pt>
                <c:pt idx="68">
                  <c:v>0</c:v>
                </c:pt>
                <c:pt idx="69">
                  <c:v>0.44</c:v>
                </c:pt>
                <c:pt idx="70">
                  <c:v>0</c:v>
                </c:pt>
                <c:pt idx="71">
                  <c:v>0.12</c:v>
                </c:pt>
                <c:pt idx="72">
                  <c:v>0.22080703110421793</c:v>
                </c:pt>
                <c:pt idx="73">
                  <c:v>0.35610119259579209</c:v>
                </c:pt>
                <c:pt idx="74">
                  <c:v>0.207825910545023</c:v>
                </c:pt>
                <c:pt idx="75">
                  <c:v>0.34436853308665177</c:v>
                </c:pt>
                <c:pt idx="76">
                  <c:v>0.19256083849608008</c:v>
                </c:pt>
                <c:pt idx="77">
                  <c:v>0.24429773034440966</c:v>
                </c:pt>
                <c:pt idx="78">
                  <c:v>0.3676796836566863</c:v>
                </c:pt>
                <c:pt idx="79">
                  <c:v>5.7028041731021197E-2</c:v>
                </c:pt>
                <c:pt idx="80">
                  <c:v>0.1199115663148352</c:v>
                </c:pt>
                <c:pt idx="81">
                  <c:v>9.0727036006782003E-2</c:v>
                </c:pt>
                <c:pt idx="82">
                  <c:v>0</c:v>
                </c:pt>
                <c:pt idx="83">
                  <c:v>0.42112346572579779</c:v>
                </c:pt>
                <c:pt idx="84">
                  <c:v>0</c:v>
                </c:pt>
                <c:pt idx="85">
                  <c:v>9.1228083450832595E-2</c:v>
                </c:pt>
                <c:pt idx="86">
                  <c:v>0.27838913405789795</c:v>
                </c:pt>
                <c:pt idx="87">
                  <c:v>0.18729944624338321</c:v>
                </c:pt>
                <c:pt idx="88">
                  <c:v>0.16837008060492054</c:v>
                </c:pt>
                <c:pt idx="89">
                  <c:v>0.49690977024362404</c:v>
                </c:pt>
                <c:pt idx="90">
                  <c:v>0.79444540636037597</c:v>
                </c:pt>
                <c:pt idx="91">
                  <c:v>0.20269166029570643</c:v>
                </c:pt>
                <c:pt idx="92">
                  <c:v>5.0550582450053207E-2</c:v>
                </c:pt>
                <c:pt idx="93">
                  <c:v>0.18840261103012673</c:v>
                </c:pt>
                <c:pt idx="94">
                  <c:v>0.42576128404547336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2D-41AF-B688-AD16230D22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0.20975601896297241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B2D-41AF-B688-AD16230D2206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0.18330043213216171</c:v>
              </c:pt>
              <c:pt idx="1">
                <c:v>0.30542206957119666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FB2D-41AF-B688-AD16230D2206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'PFNAmotTOC p&gt;0.05'!xdata1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'PFNAmotTOC p&gt;0.05'!ydata1</c:f>
              <c:numCache>
                <c:formatCode>General</c:formatCode>
                <c:ptCount val="70"/>
                <c:pt idx="0">
                  <c:v>0.10372584692561235</c:v>
                </c:pt>
                <c:pt idx="1">
                  <c:v>0.10871271767859467</c:v>
                </c:pt>
                <c:pt idx="2">
                  <c:v>0.1136453704240785</c:v>
                </c:pt>
                <c:pt idx="3">
                  <c:v>0.1185164654788855</c:v>
                </c:pt>
                <c:pt idx="4">
                  <c:v>0.12331746233632085</c:v>
                </c:pt>
                <c:pt idx="5">
                  <c:v>0.12803841772443506</c:v>
                </c:pt>
                <c:pt idx="6">
                  <c:v>0.13266776152133866</c:v>
                </c:pt>
                <c:pt idx="7">
                  <c:v>0.13719205776263416</c:v>
                </c:pt>
                <c:pt idx="8">
                  <c:v>0.14159576585106509</c:v>
                </c:pt>
                <c:pt idx="9">
                  <c:v>0.1458610290245326</c:v>
                </c:pt>
                <c:pt idx="10">
                  <c:v>0.14996753390084105</c:v>
                </c:pt>
                <c:pt idx="11">
                  <c:v>0.15389250606795019</c:v>
                </c:pt>
                <c:pt idx="12">
                  <c:v>0.15761092908570862</c:v>
                </c:pt>
                <c:pt idx="13">
                  <c:v>0.16109608998493119</c:v>
                </c:pt>
                <c:pt idx="14">
                  <c:v>0.16432054915772151</c:v>
                </c:pt>
                <c:pt idx="15">
                  <c:v>0.16725758755352099</c:v>
                </c:pt>
                <c:pt idx="16">
                  <c:v>0.16988308443911831</c:v>
                </c:pt>
                <c:pt idx="17">
                  <c:v>0.17217763055412302</c:v>
                </c:pt>
                <c:pt idx="18">
                  <c:v>0.17412852784117488</c:v>
                </c:pt>
                <c:pt idx="19">
                  <c:v>0.17573124608791052</c:v>
                </c:pt>
                <c:pt idx="20">
                  <c:v>0.17698997145744649</c:v>
                </c:pt>
                <c:pt idx="21">
                  <c:v>0.17791709908105308</c:v>
                </c:pt>
                <c:pt idx="22">
                  <c:v>0.17853180664752422</c:v>
                </c:pt>
                <c:pt idx="23">
                  <c:v>0.17885806799449921</c:v>
                </c:pt>
                <c:pt idx="24">
                  <c:v>0.17892253690792911</c:v>
                </c:pt>
                <c:pt idx="25">
                  <c:v>0.17875265514684005</c:v>
                </c:pt>
                <c:pt idx="26">
                  <c:v>0.17837518632298999</c:v>
                </c:pt>
                <c:pt idx="27">
                  <c:v>0.17781522751415241</c:v>
                </c:pt>
                <c:pt idx="28">
                  <c:v>0.17709564856945176</c:v>
                </c:pt>
                <c:pt idx="29">
                  <c:v>0.17623686211579481</c:v>
                </c:pt>
                <c:pt idx="30">
                  <c:v>0.17525682087021041</c:v>
                </c:pt>
                <c:pt idx="31">
                  <c:v>0.17417115406421918</c:v>
                </c:pt>
                <c:pt idx="32">
                  <c:v>0.17299337710785573</c:v>
                </c:pt>
                <c:pt idx="33">
                  <c:v>0.17173512990591255</c:v>
                </c:pt>
                <c:pt idx="34">
                  <c:v>0.17040641619645366</c:v>
                </c:pt>
                <c:pt idx="35">
                  <c:v>0.16901582840967341</c:v>
                </c:pt>
                <c:pt idx="36">
                  <c:v>0.1675707505628023</c:v>
                </c:pt>
                <c:pt idx="37">
                  <c:v>0.16607753665719094</c:v>
                </c:pt>
                <c:pt idx="38">
                  <c:v>0.16454166488680069</c:v>
                </c:pt>
                <c:pt idx="39">
                  <c:v>0.16296786944837832</c:v>
                </c:pt>
                <c:pt idx="40">
                  <c:v>0.16136025238970575</c:v>
                </c:pt>
                <c:pt idx="41">
                  <c:v>0.15972237809396228</c:v>
                </c:pt>
                <c:pt idx="42">
                  <c:v>0.15805735289778602</c:v>
                </c:pt>
                <c:pt idx="43">
                  <c:v>0.15636789211345162</c:v>
                </c:pt>
                <c:pt idx="44">
                  <c:v>0.1546563764506716</c:v>
                </c:pt>
                <c:pt idx="45">
                  <c:v>0.1529248995545904</c:v>
                </c:pt>
                <c:pt idx="46">
                  <c:v>0.15117530811590493</c:v>
                </c:pt>
                <c:pt idx="47">
                  <c:v>0.14940923577655008</c:v>
                </c:pt>
                <c:pt idx="48">
                  <c:v>0.14762813185283083</c:v>
                </c:pt>
                <c:pt idx="49">
                  <c:v>0.14583328572634613</c:v>
                </c:pt>
                <c:pt idx="50">
                  <c:v>0.14402584760883416</c:v>
                </c:pt>
                <c:pt idx="51">
                  <c:v>0.14220684626680166</c:v>
                </c:pt>
                <c:pt idx="52">
                  <c:v>0.14037720419203292</c:v>
                </c:pt>
                <c:pt idx="53">
                  <c:v>0.13853775062157805</c:v>
                </c:pt>
                <c:pt idx="54">
                  <c:v>0.13668923274273417</c:v>
                </c:pt>
                <c:pt idx="55">
                  <c:v>0.13483232536237433</c:v>
                </c:pt>
                <c:pt idx="56">
                  <c:v>0.13296763927365751</c:v>
                </c:pt>
                <c:pt idx="57">
                  <c:v>0.13109572851491974</c:v>
                </c:pt>
                <c:pt idx="58">
                  <c:v>0.12921709668394754</c:v>
                </c:pt>
                <c:pt idx="59">
                  <c:v>0.12733220244468782</c:v>
                </c:pt>
                <c:pt idx="60">
                  <c:v>0.12544146434176429</c:v>
                </c:pt>
                <c:pt idx="61">
                  <c:v>0.12354526502016205</c:v>
                </c:pt>
                <c:pt idx="62">
                  <c:v>0.12164395493244548</c:v>
                </c:pt>
                <c:pt idx="63">
                  <c:v>0.11973785560336578</c:v>
                </c:pt>
                <c:pt idx="64">
                  <c:v>0.11782726251125175</c:v>
                </c:pt>
                <c:pt idx="65">
                  <c:v>0.11591244763680639</c:v>
                </c:pt>
                <c:pt idx="66">
                  <c:v>0.11399366172256459</c:v>
                </c:pt>
                <c:pt idx="67">
                  <c:v>0.11207113628005996</c:v>
                </c:pt>
                <c:pt idx="68">
                  <c:v>0.11014508537650777</c:v>
                </c:pt>
                <c:pt idx="69">
                  <c:v>0.10821570722837812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2D-41AF-B688-AD16230D2206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'PFNAmotTOC p&gt;0.05'!xdata2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'PFNAmotTOC p&gt;0.05'!ydata2</c:f>
              <c:numCache>
                <c:formatCode>General</c:formatCode>
                <c:ptCount val="70"/>
                <c:pt idx="0">
                  <c:v>0.2628750173387111</c:v>
                </c:pt>
                <c:pt idx="1">
                  <c:v>0.2614279041935007</c:v>
                </c:pt>
                <c:pt idx="2">
                  <c:v>0.26003500905578891</c:v>
                </c:pt>
                <c:pt idx="3">
                  <c:v>0.2587036716087539</c:v>
                </c:pt>
                <c:pt idx="4">
                  <c:v>0.25744243235909059</c:v>
                </c:pt>
                <c:pt idx="5">
                  <c:v>0.25626123457874839</c:v>
                </c:pt>
                <c:pt idx="6">
                  <c:v>0.25517164838961681</c:v>
                </c:pt>
                <c:pt idx="7">
                  <c:v>0.25418710975609332</c:v>
                </c:pt>
                <c:pt idx="8">
                  <c:v>0.25332315927543436</c:v>
                </c:pt>
                <c:pt idx="9">
                  <c:v>0.25259765370973886</c:v>
                </c:pt>
                <c:pt idx="10">
                  <c:v>0.25203090644120241</c:v>
                </c:pt>
                <c:pt idx="11">
                  <c:v>0.25164569188186531</c:v>
                </c:pt>
                <c:pt idx="12">
                  <c:v>0.25146702647187885</c:v>
                </c:pt>
                <c:pt idx="13">
                  <c:v>0.25152162318042831</c:v>
                </c:pt>
                <c:pt idx="14">
                  <c:v>0.25183692161540999</c:v>
                </c:pt>
                <c:pt idx="15">
                  <c:v>0.25243964082738252</c:v>
                </c:pt>
                <c:pt idx="16">
                  <c:v>0.25335390154955717</c:v>
                </c:pt>
                <c:pt idx="17">
                  <c:v>0.25459911304232452</c:v>
                </c:pt>
                <c:pt idx="18">
                  <c:v>0.25618797336304461</c:v>
                </c:pt>
                <c:pt idx="19">
                  <c:v>0.258125012724081</c:v>
                </c:pt>
                <c:pt idx="20">
                  <c:v>0.26040604496231701</c:v>
                </c:pt>
                <c:pt idx="21">
                  <c:v>0.26301867494648246</c:v>
                </c:pt>
                <c:pt idx="22">
                  <c:v>0.26594372498778329</c:v>
                </c:pt>
                <c:pt idx="23">
                  <c:v>0.26915722124858033</c:v>
                </c:pt>
                <c:pt idx="24">
                  <c:v>0.27263250994292243</c:v>
                </c:pt>
                <c:pt idx="25">
                  <c:v>0.27634214931178347</c:v>
                </c:pt>
                <c:pt idx="26">
                  <c:v>0.28025937574340554</c:v>
                </c:pt>
                <c:pt idx="27">
                  <c:v>0.28435909216001515</c:v>
                </c:pt>
                <c:pt idx="28">
                  <c:v>0.28861842871248783</c:v>
                </c:pt>
                <c:pt idx="29">
                  <c:v>0.29301697277391675</c:v>
                </c:pt>
                <c:pt idx="30">
                  <c:v>0.2975367716272731</c:v>
                </c:pt>
                <c:pt idx="31">
                  <c:v>0.30216219604103639</c:v>
                </c:pt>
                <c:pt idx="32">
                  <c:v>0.30687973060517187</c:v>
                </c:pt>
                <c:pt idx="33">
                  <c:v>0.31167773541488702</c:v>
                </c:pt>
                <c:pt idx="34">
                  <c:v>0.31654620673211786</c:v>
                </c:pt>
                <c:pt idx="35">
                  <c:v>0.32147655212667015</c:v>
                </c:pt>
                <c:pt idx="36">
                  <c:v>0.32646138758131332</c:v>
                </c:pt>
                <c:pt idx="37">
                  <c:v>0.33149435909469666</c:v>
                </c:pt>
                <c:pt idx="38">
                  <c:v>0.33656998847285891</c:v>
                </c:pt>
                <c:pt idx="39">
                  <c:v>0.34168354151905328</c:v>
                </c:pt>
                <c:pt idx="40">
                  <c:v>0.34683091618549788</c:v>
                </c:pt>
                <c:pt idx="41">
                  <c:v>0.35200854808901338</c:v>
                </c:pt>
                <c:pt idx="42">
                  <c:v>0.35721333089296159</c:v>
                </c:pt>
                <c:pt idx="43">
                  <c:v>0.36244254928506803</c:v>
                </c:pt>
                <c:pt idx="44">
                  <c:v>0.36769382255562005</c:v>
                </c:pt>
                <c:pt idx="45">
                  <c:v>0.37296505705947325</c:v>
                </c:pt>
                <c:pt idx="46">
                  <c:v>0.37825440610593064</c:v>
                </c:pt>
                <c:pt idx="47">
                  <c:v>0.38356023605305756</c:v>
                </c:pt>
                <c:pt idx="48">
                  <c:v>0.38888109758454881</c:v>
                </c:pt>
                <c:pt idx="49">
                  <c:v>0.39421570131880557</c:v>
                </c:pt>
                <c:pt idx="50">
                  <c:v>0.39956289704408954</c:v>
                </c:pt>
                <c:pt idx="51">
                  <c:v>0.40492165599389396</c:v>
                </c:pt>
                <c:pt idx="52">
                  <c:v>0.41029105567643476</c:v>
                </c:pt>
                <c:pt idx="53">
                  <c:v>0.41567026685466169</c:v>
                </c:pt>
                <c:pt idx="54">
                  <c:v>0.42105854234127749</c:v>
                </c:pt>
                <c:pt idx="55">
                  <c:v>0.42645520732940934</c:v>
                </c:pt>
                <c:pt idx="56">
                  <c:v>0.43185965102589818</c:v>
                </c:pt>
                <c:pt idx="57">
                  <c:v>0.43727131939240799</c:v>
                </c:pt>
                <c:pt idx="58">
                  <c:v>0.44268970883115222</c:v>
                </c:pt>
                <c:pt idx="59">
                  <c:v>0.448114360678184</c:v>
                </c:pt>
                <c:pt idx="60">
                  <c:v>0.45354485638887942</c:v>
                </c:pt>
                <c:pt idx="61">
                  <c:v>0.45898081331825369</c:v>
                </c:pt>
                <c:pt idx="62">
                  <c:v>0.46442188101374227</c:v>
                </c:pt>
                <c:pt idx="63">
                  <c:v>0.46986773795059389</c:v>
                </c:pt>
                <c:pt idx="64">
                  <c:v>0.47531808865047998</c:v>
                </c:pt>
                <c:pt idx="65">
                  <c:v>0.48077266113269734</c:v>
                </c:pt>
                <c:pt idx="66">
                  <c:v>0.4862312046547112</c:v>
                </c:pt>
                <c:pt idx="67">
                  <c:v>0.49169348770498789</c:v>
                </c:pt>
                <c:pt idx="68">
                  <c:v>0.49715929621631194</c:v>
                </c:pt>
                <c:pt idx="69">
                  <c:v>0.50262843197221363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2D-41AF-B688-AD16230D2206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'PFNAmotTOC p&gt;0.05'!xdata3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'PFNAmotTOC p&gt;0.05'!ydata3</c:f>
              <c:numCache>
                <c:formatCode>General</c:formatCode>
                <c:ptCount val="100"/>
                <c:pt idx="0">
                  <c:v>-0.22444728147505319</c:v>
                </c:pt>
                <c:pt idx="1">
                  <c:v>-0.2227810680722159</c:v>
                </c:pt>
                <c:pt idx="2">
                  <c:v>-0.22113148582495049</c:v>
                </c:pt>
                <c:pt idx="3">
                  <c:v>-0.21949858579651529</c:v>
                </c:pt>
                <c:pt idx="4">
                  <c:v>-0.21788241719942147</c:v>
                </c:pt>
                <c:pt idx="5">
                  <c:v>-0.21628302736606253</c:v>
                </c:pt>
                <c:pt idx="6">
                  <c:v>-0.2147004617202814</c:v>
                </c:pt>
                <c:pt idx="7">
                  <c:v>-0.21313476374991197</c:v>
                </c:pt>
                <c:pt idx="8">
                  <c:v>-0.21158597498033344</c:v>
                </c:pt>
                <c:pt idx="9">
                  <c:v>-0.21005413494907402</c:v>
                </c:pt>
                <c:pt idx="10">
                  <c:v>-0.20853928118149959</c:v>
                </c:pt>
                <c:pt idx="11">
                  <c:v>-0.20704144916762099</c:v>
                </c:pt>
                <c:pt idx="12">
                  <c:v>-0.20556067234005285</c:v>
                </c:pt>
                <c:pt idx="13">
                  <c:v>-0.20409698205315632</c:v>
                </c:pt>
                <c:pt idx="14">
                  <c:v>-0.202650407563394</c:v>
                </c:pt>
                <c:pt idx="15">
                  <c:v>-0.2012209760109272</c:v>
                </c:pt>
                <c:pt idx="16">
                  <c:v>-0.1998087124024806</c:v>
                </c:pt>
                <c:pt idx="17">
                  <c:v>-0.1984136395955009</c:v>
                </c:pt>
                <c:pt idx="18">
                  <c:v>-0.197035778283631</c:v>
                </c:pt>
                <c:pt idx="19">
                  <c:v>-0.19567514698352312</c:v>
                </c:pt>
                <c:pt idx="20">
                  <c:v>-0.19433176202300786</c:v>
                </c:pt>
                <c:pt idx="21">
                  <c:v>-0.19300563753063985</c:v>
                </c:pt>
                <c:pt idx="22">
                  <c:v>-0.19169678542663218</c:v>
                </c:pt>
                <c:pt idx="23">
                  <c:v>-0.1904052154151962</c:v>
                </c:pt>
                <c:pt idx="24">
                  <c:v>-0.18913093497829578</c:v>
                </c:pt>
                <c:pt idx="25">
                  <c:v>-0.18787394937082738</c:v>
                </c:pt>
                <c:pt idx="26">
                  <c:v>-0.18663426161723096</c:v>
                </c:pt>
                <c:pt idx="27">
                  <c:v>-0.18541187250953939</c:v>
                </c:pt>
                <c:pt idx="28">
                  <c:v>-0.18420678060686713</c:v>
                </c:pt>
                <c:pt idx="29">
                  <c:v>-0.18301898223633972</c:v>
                </c:pt>
                <c:pt idx="30">
                  <c:v>-0.18184847149546363</c:v>
                </c:pt>
                <c:pt idx="31">
                  <c:v>-0.18069524025593087</c:v>
                </c:pt>
                <c:pt idx="32">
                  <c:v>-0.17955927816885461</c:v>
                </c:pt>
                <c:pt idx="33">
                  <c:v>-0.17844057267142691</c:v>
                </c:pt>
                <c:pt idx="34">
                  <c:v>-0.17733910899498859</c:v>
                </c:pt>
                <c:pt idx="35">
                  <c:v>-0.17625487017449981</c:v>
                </c:pt>
                <c:pt idx="36">
                  <c:v>-0.17518783705939622</c:v>
                </c:pt>
                <c:pt idx="37">
                  <c:v>-0.17413798832581573</c:v>
                </c:pt>
                <c:pt idx="38">
                  <c:v>-0.17310530049017686</c:v>
                </c:pt>
                <c:pt idx="39">
                  <c:v>-0.17208974792408882</c:v>
                </c:pt>
                <c:pt idx="40">
                  <c:v>-0.17109130287057139</c:v>
                </c:pt>
                <c:pt idx="41">
                  <c:v>-0.1701099354615615</c:v>
                </c:pt>
                <c:pt idx="42">
                  <c:v>-0.16914561373667944</c:v>
                </c:pt>
                <c:pt idx="43">
                  <c:v>-0.1681983036632296</c:v>
                </c:pt>
                <c:pt idx="44">
                  <c:v>-0.16726796915740458</c:v>
                </c:pt>
                <c:pt idx="45">
                  <c:v>-0.16635457210666454</c:v>
                </c:pt>
                <c:pt idx="46">
                  <c:v>-0.16545807239325827</c:v>
                </c:pt>
                <c:pt idx="47">
                  <c:v>-0.16457842791885335</c:v>
                </c:pt>
                <c:pt idx="48">
                  <c:v>-0.16371559463024143</c:v>
                </c:pt>
                <c:pt idx="49">
                  <c:v>-0.16286952654608167</c:v>
                </c:pt>
                <c:pt idx="50">
                  <c:v>-0.16204017578464636</c:v>
                </c:pt>
                <c:pt idx="51">
                  <c:v>-0.1612274925925305</c:v>
                </c:pt>
                <c:pt idx="52">
                  <c:v>-0.16043142537428667</c:v>
                </c:pt>
                <c:pt idx="53">
                  <c:v>-0.15965192072294451</c:v>
                </c:pt>
                <c:pt idx="54">
                  <c:v>-0.1588889234513757</c:v>
                </c:pt>
                <c:pt idx="55">
                  <c:v>-0.15814237662446196</c:v>
                </c:pt>
                <c:pt idx="56">
                  <c:v>-0.157412221592025</c:v>
                </c:pt>
                <c:pt idx="57">
                  <c:v>-0.15669839802247643</c:v>
                </c:pt>
                <c:pt idx="58">
                  <c:v>-0.15600084393714309</c:v>
                </c:pt>
                <c:pt idx="59">
                  <c:v>-0.15531949574522735</c:v>
                </c:pt>
                <c:pt idx="60">
                  <c:v>-0.15465428827935784</c:v>
                </c:pt>
                <c:pt idx="61">
                  <c:v>-0.15400515483168647</c:v>
                </c:pt>
                <c:pt idx="62">
                  <c:v>-0.15337202719049059</c:v>
                </c:pt>
                <c:pt idx="63">
                  <c:v>-0.15275483567723402</c:v>
                </c:pt>
                <c:pt idx="64">
                  <c:v>-0.15215350918404674</c:v>
                </c:pt>
                <c:pt idx="65">
                  <c:v>-0.151567975211578</c:v>
                </c:pt>
                <c:pt idx="66">
                  <c:v>-0.15099815990718096</c:v>
                </c:pt>
                <c:pt idx="67">
                  <c:v>-0.15044398810338655</c:v>
                </c:pt>
                <c:pt idx="68">
                  <c:v>-0.14990538335662484</c:v>
                </c:pt>
                <c:pt idx="69">
                  <c:v>-0.1493822679861514</c:v>
                </c:pt>
                <c:pt idx="70">
                  <c:v>-0.14887456311313924</c:v>
                </c:pt>
                <c:pt idx="71">
                  <c:v>-0.14838218869989533</c:v>
                </c:pt>
                <c:pt idx="72">
                  <c:v>-0.14790506358916194</c:v>
                </c:pt>
                <c:pt idx="73">
                  <c:v>-0.14744310554346496</c:v>
                </c:pt>
                <c:pt idx="74">
                  <c:v>-0.1469962312844702</c:v>
                </c:pt>
                <c:pt idx="75">
                  <c:v>-0.14656435653231148</c:v>
                </c:pt>
                <c:pt idx="76">
                  <c:v>-0.14614739604485366</c:v>
                </c:pt>
                <c:pt idx="77">
                  <c:v>-0.14574526365685586</c:v>
                </c:pt>
                <c:pt idx="78">
                  <c:v>-0.14535787231900016</c:v>
                </c:pt>
                <c:pt idx="79">
                  <c:v>-0.14498513413675307</c:v>
                </c:pt>
                <c:pt idx="80">
                  <c:v>-0.14462696040902723</c:v>
                </c:pt>
                <c:pt idx="81">
                  <c:v>-0.14428326166661204</c:v>
                </c:pt>
                <c:pt idx="82">
                  <c:v>-0.14395394771034425</c:v>
                </c:pt>
                <c:pt idx="83">
                  <c:v>-0.14363892764898856</c:v>
                </c:pt>
                <c:pt idx="84">
                  <c:v>-0.14333810993680046</c:v>
                </c:pt>
                <c:pt idx="85">
                  <c:v>-0.14305140241074643</c:v>
                </c:pt>
                <c:pt idx="86">
                  <c:v>-0.14277871232735345</c:v>
                </c:pt>
                <c:pt idx="87">
                  <c:v>-0.1425199463991666</c:v>
                </c:pt>
                <c:pt idx="88">
                  <c:v>-0.14227501083078931</c:v>
                </c:pt>
                <c:pt idx="89">
                  <c:v>-0.14204381135448568</c:v>
                </c:pt>
                <c:pt idx="90">
                  <c:v>-0.14182625326532405</c:v>
                </c:pt>
                <c:pt idx="91">
                  <c:v>-0.14162224145584229</c:v>
                </c:pt>
                <c:pt idx="92">
                  <c:v>-0.1414316804502167</c:v>
                </c:pt>
                <c:pt idx="93">
                  <c:v>-0.141254474437917</c:v>
                </c:pt>
                <c:pt idx="94">
                  <c:v>-0.14109052730683175</c:v>
                </c:pt>
                <c:pt idx="95">
                  <c:v>-0.14093974267585047</c:v>
                </c:pt>
                <c:pt idx="96">
                  <c:v>-0.14080202392688629</c:v>
                </c:pt>
                <c:pt idx="97">
                  <c:v>-0.14067727423632892</c:v>
                </c:pt>
                <c:pt idx="98">
                  <c:v>-0.14056539660591594</c:v>
                </c:pt>
                <c:pt idx="99">
                  <c:v>-0.14046629389301141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2D-41AF-B688-AD16230D2206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'PFNAmotTOC p&gt;0.05'!xdata4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'PFNAmotTOC p&gt;0.05'!ydata4</c:f>
              <c:numCache>
                <c:formatCode>General</c:formatCode>
                <c:ptCount val="100"/>
                <c:pt idx="0">
                  <c:v>0.59104814573937658</c:v>
                </c:pt>
                <c:pt idx="1">
                  <c:v>0.59184903612447981</c:v>
                </c:pt>
                <c:pt idx="2">
                  <c:v>0.59266655766515486</c:v>
                </c:pt>
                <c:pt idx="3">
                  <c:v>0.59350076142466013</c:v>
                </c:pt>
                <c:pt idx="4">
                  <c:v>0.5943516966155068</c:v>
                </c:pt>
                <c:pt idx="5">
                  <c:v>0.59521941057008831</c:v>
                </c:pt>
                <c:pt idx="6">
                  <c:v>0.5961039487122477</c:v>
                </c:pt>
                <c:pt idx="7">
                  <c:v>0.59700535452981862</c:v>
                </c:pt>
                <c:pt idx="8">
                  <c:v>0.59792366954818066</c:v>
                </c:pt>
                <c:pt idx="9">
                  <c:v>0.59885893330486173</c:v>
                </c:pt>
                <c:pt idx="10">
                  <c:v>0.59981118332522776</c:v>
                </c:pt>
                <c:pt idx="11">
                  <c:v>0.60078045509928957</c:v>
                </c:pt>
                <c:pt idx="12">
                  <c:v>0.60176678205966194</c:v>
                </c:pt>
                <c:pt idx="13">
                  <c:v>0.60277019556070588</c:v>
                </c:pt>
                <c:pt idx="14">
                  <c:v>0.60379072485888396</c:v>
                </c:pt>
                <c:pt idx="15">
                  <c:v>0.60482839709435776</c:v>
                </c:pt>
                <c:pt idx="16">
                  <c:v>0.60588323727385163</c:v>
                </c:pt>
                <c:pt idx="17">
                  <c:v>0.60695526825481227</c:v>
                </c:pt>
                <c:pt idx="18">
                  <c:v>0.60804451073088295</c:v>
                </c:pt>
                <c:pt idx="19">
                  <c:v>0.60915098321871541</c:v>
                </c:pt>
                <c:pt idx="20">
                  <c:v>0.61027470204614076</c:v>
                </c:pt>
                <c:pt idx="21">
                  <c:v>0.6114156813417132</c:v>
                </c:pt>
                <c:pt idx="22">
                  <c:v>0.612573933025646</c:v>
                </c:pt>
                <c:pt idx="23">
                  <c:v>0.61374946680215048</c:v>
                </c:pt>
                <c:pt idx="24">
                  <c:v>0.61494229015319046</c:v>
                </c:pt>
                <c:pt idx="25">
                  <c:v>0.61615240833366258</c:v>
                </c:pt>
                <c:pt idx="26">
                  <c:v>0.61737982436800665</c:v>
                </c:pt>
                <c:pt idx="27">
                  <c:v>0.61862453904825554</c:v>
                </c:pt>
                <c:pt idx="28">
                  <c:v>0.61988655093352374</c:v>
                </c:pt>
                <c:pt idx="29">
                  <c:v>0.6211658563509368</c:v>
                </c:pt>
                <c:pt idx="30">
                  <c:v>0.62246244939800111</c:v>
                </c:pt>
                <c:pt idx="31">
                  <c:v>0.62377632194640886</c:v>
                </c:pt>
                <c:pt idx="32">
                  <c:v>0.6251074636472731</c:v>
                </c:pt>
                <c:pt idx="33">
                  <c:v>0.62645586193778591</c:v>
                </c:pt>
                <c:pt idx="34">
                  <c:v>0.62782150204928799</c:v>
                </c:pt>
                <c:pt idx="35">
                  <c:v>0.62920436701673976</c:v>
                </c:pt>
                <c:pt idx="36">
                  <c:v>0.63060443768957664</c:v>
                </c:pt>
                <c:pt idx="37">
                  <c:v>0.6320216927439366</c:v>
                </c:pt>
                <c:pt idx="38">
                  <c:v>0.63345610869623825</c:v>
                </c:pt>
                <c:pt idx="39">
                  <c:v>0.63490765991809062</c:v>
                </c:pt>
                <c:pt idx="40">
                  <c:v>0.63637631865251365</c:v>
                </c:pt>
                <c:pt idx="41">
                  <c:v>0.63786205503144422</c:v>
                </c:pt>
                <c:pt idx="42">
                  <c:v>0.63936483709450265</c:v>
                </c:pt>
                <c:pt idx="43">
                  <c:v>0.64088463080899327</c:v>
                </c:pt>
                <c:pt idx="44">
                  <c:v>0.64242140009110871</c:v>
                </c:pt>
                <c:pt idx="45">
                  <c:v>0.64397510682830927</c:v>
                </c:pt>
                <c:pt idx="46">
                  <c:v>0.64554571090284341</c:v>
                </c:pt>
                <c:pt idx="47">
                  <c:v>0.64713317021637895</c:v>
                </c:pt>
                <c:pt idx="48">
                  <c:v>0.64873744071570749</c:v>
                </c:pt>
                <c:pt idx="49">
                  <c:v>0.65035847641948819</c:v>
                </c:pt>
                <c:pt idx="50">
                  <c:v>0.65199622944599334</c:v>
                </c:pt>
                <c:pt idx="51">
                  <c:v>0.65365065004181799</c:v>
                </c:pt>
                <c:pt idx="52">
                  <c:v>0.65532168661151458</c:v>
                </c:pt>
                <c:pt idx="53">
                  <c:v>0.6570092857481129</c:v>
                </c:pt>
                <c:pt idx="54">
                  <c:v>0.65871339226448455</c:v>
                </c:pt>
                <c:pt idx="55">
                  <c:v>0.66043394922551124</c:v>
                </c:pt>
                <c:pt idx="56">
                  <c:v>0.66217089798101481</c:v>
                </c:pt>
                <c:pt idx="57">
                  <c:v>0.66392417819940674</c:v>
                </c:pt>
                <c:pt idx="58">
                  <c:v>0.66569372790201387</c:v>
                </c:pt>
                <c:pt idx="59">
                  <c:v>0.66747948349803865</c:v>
                </c:pt>
                <c:pt idx="60">
                  <c:v>0.6692813798201096</c:v>
                </c:pt>
                <c:pt idx="61">
                  <c:v>0.67109935016037858</c:v>
                </c:pt>
                <c:pt idx="62">
                  <c:v>0.67293332630712321</c:v>
                </c:pt>
                <c:pt idx="63">
                  <c:v>0.67478323858180711</c:v>
                </c:pt>
                <c:pt idx="64">
                  <c:v>0.67664901587656034</c:v>
                </c:pt>
                <c:pt idx="65">
                  <c:v>0.67853058569203206</c:v>
                </c:pt>
                <c:pt idx="66">
                  <c:v>0.6804278741755756</c:v>
                </c:pt>
                <c:pt idx="67">
                  <c:v>0.68234080615972159</c:v>
                </c:pt>
                <c:pt idx="68">
                  <c:v>0.68426930520090035</c:v>
                </c:pt>
                <c:pt idx="69">
                  <c:v>0.68621329361836736</c:v>
                </c:pt>
                <c:pt idx="70">
                  <c:v>0.6881726925332956</c:v>
                </c:pt>
                <c:pt idx="71">
                  <c:v>0.69014742190799216</c:v>
                </c:pt>
                <c:pt idx="72">
                  <c:v>0.69213740058519924</c:v>
                </c:pt>
                <c:pt idx="73">
                  <c:v>0.69414254632744277</c:v>
                </c:pt>
                <c:pt idx="74">
                  <c:v>0.69616277585638842</c:v>
                </c:pt>
                <c:pt idx="75">
                  <c:v>0.69819800489217032</c:v>
                </c:pt>
                <c:pt idx="76">
                  <c:v>0.70024814819265302</c:v>
                </c:pt>
                <c:pt idx="77">
                  <c:v>0.70231311959259557</c:v>
                </c:pt>
                <c:pt idx="78">
                  <c:v>0.70439283204268044</c:v>
                </c:pt>
                <c:pt idx="79">
                  <c:v>0.70648719764837375</c:v>
                </c:pt>
                <c:pt idx="80">
                  <c:v>0.70859612770858837</c:v>
                </c:pt>
                <c:pt idx="81">
                  <c:v>0.71071953275411359</c:v>
                </c:pt>
                <c:pt idx="82">
                  <c:v>0.71285732258578638</c:v>
                </c:pt>
                <c:pt idx="83">
                  <c:v>0.7150094063123712</c:v>
                </c:pt>
                <c:pt idx="84">
                  <c:v>0.71717569238812362</c:v>
                </c:pt>
                <c:pt idx="85">
                  <c:v>0.71935608865000999</c:v>
                </c:pt>
                <c:pt idx="86">
                  <c:v>0.72155050235455742</c:v>
                </c:pt>
                <c:pt idx="87">
                  <c:v>0.72375884021431114</c:v>
                </c:pt>
                <c:pt idx="88">
                  <c:v>0.72598100843387425</c:v>
                </c:pt>
                <c:pt idx="89">
                  <c:v>0.72821691274551115</c:v>
                </c:pt>
                <c:pt idx="90">
                  <c:v>0.73046645844428992</c:v>
                </c:pt>
                <c:pt idx="91">
                  <c:v>0.73272955042274868</c:v>
                </c:pt>
                <c:pt idx="92">
                  <c:v>0.73500609320506349</c:v>
                </c:pt>
                <c:pt idx="93">
                  <c:v>0.7372959909807042</c:v>
                </c:pt>
                <c:pt idx="94">
                  <c:v>0.73959914763755941</c:v>
                </c:pt>
                <c:pt idx="95">
                  <c:v>0.7419154667945187</c:v>
                </c:pt>
                <c:pt idx="96">
                  <c:v>0.74424485183349498</c:v>
                </c:pt>
                <c:pt idx="97">
                  <c:v>0.74658720593087802</c:v>
                </c:pt>
                <c:pt idx="98">
                  <c:v>0.74894243208840561</c:v>
                </c:pt>
                <c:pt idx="99">
                  <c:v>0.75131043316344148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D-41AF-B688-AD16230D2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51456"/>
        <c:axId val="803065560"/>
      </c:scatterChart>
      <c:valAx>
        <c:axId val="803051456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65560"/>
        <c:crosses val="autoZero"/>
        <c:crossBetween val="midCat"/>
      </c:valAx>
      <c:valAx>
        <c:axId val="803065560"/>
        <c:scaling>
          <c:orientation val="minMax"/>
          <c:max val="1"/>
          <c:min val="-0.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PFNA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514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'PFNAmotTOC p&gt;0.05'!$D$93:$D$187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'PFNAmotTOC p&gt;0.05'!$H$93:$H$187</c:f>
              <c:numCache>
                <c:formatCode>0.000</c:formatCode>
                <c:ptCount val="95"/>
                <c:pt idx="0">
                  <c:v>-0.42921789838403163</c:v>
                </c:pt>
                <c:pt idx="1">
                  <c:v>-7.5790361816412091E-2</c:v>
                </c:pt>
                <c:pt idx="2">
                  <c:v>-0.44485647660553357</c:v>
                </c:pt>
                <c:pt idx="3">
                  <c:v>0.73456008194832401</c:v>
                </c:pt>
                <c:pt idx="4">
                  <c:v>-0.61782859782870314</c:v>
                </c:pt>
                <c:pt idx="5">
                  <c:v>-0.87409456136245356</c:v>
                </c:pt>
                <c:pt idx="6">
                  <c:v>1.5717122114596205</c:v>
                </c:pt>
                <c:pt idx="7">
                  <c:v>2.9610722075494564</c:v>
                </c:pt>
                <c:pt idx="8">
                  <c:v>3.2568488136056208</c:v>
                </c:pt>
                <c:pt idx="9">
                  <c:v>-1.6655368024017944E-2</c:v>
                </c:pt>
                <c:pt idx="10">
                  <c:v>-0.65047009973433634</c:v>
                </c:pt>
                <c:pt idx="11">
                  <c:v>-0.96959340914538683</c:v>
                </c:pt>
                <c:pt idx="12">
                  <c:v>-1.0826864065123423</c:v>
                </c:pt>
                <c:pt idx="13">
                  <c:v>0.53255298967122155</c:v>
                </c:pt>
                <c:pt idx="14">
                  <c:v>-2.5672323438409549E-2</c:v>
                </c:pt>
                <c:pt idx="15">
                  <c:v>1.9730103584743097</c:v>
                </c:pt>
                <c:pt idx="16">
                  <c:v>1.3741774536230541E-3</c:v>
                </c:pt>
                <c:pt idx="17">
                  <c:v>3.3109062152077722</c:v>
                </c:pt>
                <c:pt idx="18">
                  <c:v>-0.49232839048584576</c:v>
                </c:pt>
                <c:pt idx="19">
                  <c:v>-0.98798787920264419</c:v>
                </c:pt>
                <c:pt idx="20">
                  <c:v>-0.96236855837662894</c:v>
                </c:pt>
                <c:pt idx="21">
                  <c:v>-0.61570827098375625</c:v>
                </c:pt>
                <c:pt idx="22">
                  <c:v>0.65263560625302008</c:v>
                </c:pt>
                <c:pt idx="23">
                  <c:v>1.0134397212511228</c:v>
                </c:pt>
                <c:pt idx="24">
                  <c:v>-0.96074055867006891</c:v>
                </c:pt>
                <c:pt idx="25">
                  <c:v>-0.20888101884849847</c:v>
                </c:pt>
                <c:pt idx="26">
                  <c:v>0.26986874395774468</c:v>
                </c:pt>
                <c:pt idx="27">
                  <c:v>0.95015474801626287</c:v>
                </c:pt>
                <c:pt idx="28">
                  <c:v>0.21470817076081078</c:v>
                </c:pt>
                <c:pt idx="29">
                  <c:v>-1.1597514813790923</c:v>
                </c:pt>
                <c:pt idx="30">
                  <c:v>-0.45155192975375452</c:v>
                </c:pt>
                <c:pt idx="31">
                  <c:v>0.28055532325096216</c:v>
                </c:pt>
                <c:pt idx="32">
                  <c:v>3.0071852113783309E-2</c:v>
                </c:pt>
                <c:pt idx="33">
                  <c:v>1.4667733775210472</c:v>
                </c:pt>
                <c:pt idx="34">
                  <c:v>1.5088456944267585</c:v>
                </c:pt>
                <c:pt idx="35">
                  <c:v>-0.14162176606294949</c:v>
                </c:pt>
                <c:pt idx="36">
                  <c:v>-0.49302386712276597</c:v>
                </c:pt>
                <c:pt idx="37">
                  <c:v>-0.7864904329597614</c:v>
                </c:pt>
                <c:pt idx="38">
                  <c:v>-1.1963573919407986</c:v>
                </c:pt>
                <c:pt idx="39">
                  <c:v>-0.58450909807055074</c:v>
                </c:pt>
                <c:pt idx="40">
                  <c:v>0.21294184299602545</c:v>
                </c:pt>
                <c:pt idx="41">
                  <c:v>-1.0335574212847893</c:v>
                </c:pt>
                <c:pt idx="42">
                  <c:v>1.018825639488093</c:v>
                </c:pt>
                <c:pt idx="43">
                  <c:v>-0.42310356909073521</c:v>
                </c:pt>
                <c:pt idx="44">
                  <c:v>-0.30530110230037255</c:v>
                </c:pt>
                <c:pt idx="45">
                  <c:v>-1.0137035313722429</c:v>
                </c:pt>
                <c:pt idx="46">
                  <c:v>-0.96311994285657987</c:v>
                </c:pt>
                <c:pt idx="47">
                  <c:v>-9.5252016023543232E-2</c:v>
                </c:pt>
                <c:pt idx="48">
                  <c:v>-0.9707108527309547</c:v>
                </c:pt>
                <c:pt idx="49">
                  <c:v>0.54616131404673118</c:v>
                </c:pt>
                <c:pt idx="50">
                  <c:v>-0.97878341932324675</c:v>
                </c:pt>
                <c:pt idx="51">
                  <c:v>-0.96513808450465288</c:v>
                </c:pt>
                <c:pt idx="52">
                  <c:v>-0.99405193728122154</c:v>
                </c:pt>
                <c:pt idx="53">
                  <c:v>-0.2897930609777889</c:v>
                </c:pt>
                <c:pt idx="54">
                  <c:v>-0.4854741202117614</c:v>
                </c:pt>
                <c:pt idx="55">
                  <c:v>-0.37960080715271954</c:v>
                </c:pt>
                <c:pt idx="56">
                  <c:v>-7.0101763945113776E-2</c:v>
                </c:pt>
                <c:pt idx="57">
                  <c:v>-0.8701381692854343</c:v>
                </c:pt>
                <c:pt idx="58">
                  <c:v>-6.4945702611161324E-2</c:v>
                </c:pt>
                <c:pt idx="59">
                  <c:v>1.0487929771818949</c:v>
                </c:pt>
                <c:pt idx="60">
                  <c:v>0.34191206865212331</c:v>
                </c:pt>
                <c:pt idx="61">
                  <c:v>0.87874057076591661</c:v>
                </c:pt>
                <c:pt idx="62">
                  <c:v>0.30606749710804892</c:v>
                </c:pt>
                <c:pt idx="63">
                  <c:v>-4.2235592659864554E-2</c:v>
                </c:pt>
                <c:pt idx="64">
                  <c:v>7.2836847816380071E-2</c:v>
                </c:pt>
                <c:pt idx="65">
                  <c:v>-0.40452980475438083</c:v>
                </c:pt>
                <c:pt idx="66">
                  <c:v>-0.51157912832268804</c:v>
                </c:pt>
                <c:pt idx="67">
                  <c:v>-0.99213494354391119</c:v>
                </c:pt>
                <c:pt idx="68">
                  <c:v>-1.0075479585172611</c:v>
                </c:pt>
                <c:pt idx="69">
                  <c:v>1.1176133485679833</c:v>
                </c:pt>
                <c:pt idx="70">
                  <c:v>-1.076906525897336</c:v>
                </c:pt>
                <c:pt idx="71">
                  <c:v>-0.38816490883554544</c:v>
                </c:pt>
                <c:pt idx="72">
                  <c:v>0.12965100523215634</c:v>
                </c:pt>
                <c:pt idx="73">
                  <c:v>0.74560250653747229</c:v>
                </c:pt>
                <c:pt idx="74">
                  <c:v>3.5135902894316957E-2</c:v>
                </c:pt>
                <c:pt idx="75">
                  <c:v>0.70227356436628974</c:v>
                </c:pt>
                <c:pt idx="76">
                  <c:v>-3.5655897935964867E-2</c:v>
                </c:pt>
                <c:pt idx="77">
                  <c:v>0.20834308605513632</c:v>
                </c:pt>
                <c:pt idx="78">
                  <c:v>0.81725796765649861</c:v>
                </c:pt>
                <c:pt idx="79">
                  <c:v>-0.86019376162360006</c:v>
                </c:pt>
                <c:pt idx="80">
                  <c:v>-0.77431473942111828</c:v>
                </c:pt>
                <c:pt idx="81">
                  <c:v>-0.92116157830714074</c:v>
                </c:pt>
                <c:pt idx="82">
                  <c:v>-1.0605301974881518</c:v>
                </c:pt>
                <c:pt idx="83">
                  <c:v>1.0935266158086285</c:v>
                </c:pt>
                <c:pt idx="84">
                  <c:v>-0.99184594951316085</c:v>
                </c:pt>
                <c:pt idx="85">
                  <c:v>-0.59885349052678616</c:v>
                </c:pt>
                <c:pt idx="86">
                  <c:v>0.38581728645344276</c:v>
                </c:pt>
                <c:pt idx="87">
                  <c:v>-4.742876903162116E-2</c:v>
                </c:pt>
                <c:pt idx="88">
                  <c:v>-0.1477832740311138</c:v>
                </c:pt>
                <c:pt idx="89">
                  <c:v>1.3067660416280236</c:v>
                </c:pt>
                <c:pt idx="90">
                  <c:v>2.7977107616860355</c:v>
                </c:pt>
                <c:pt idx="91">
                  <c:v>-0.13109908846772769</c:v>
                </c:pt>
                <c:pt idx="92">
                  <c:v>-1.2150685692021377</c:v>
                </c:pt>
                <c:pt idx="93">
                  <c:v>-0.18375057470755732</c:v>
                </c:pt>
                <c:pt idx="94">
                  <c:v>1.0266792625854733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66-4A84-ACD2-E24D6E99E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-7.5790361816412091E-2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D66-4A84-ACD2-E24D6E99E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845776"/>
        <c:axId val="379846104"/>
      </c:scatterChart>
      <c:valAx>
        <c:axId val="379845776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79846104"/>
        <c:crosses val="autoZero"/>
        <c:crossBetween val="midCat"/>
      </c:valAx>
      <c:valAx>
        <c:axId val="379846104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79845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PFNA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'PFNAmotTOC p&gt;0.05'!$E$93:$E$187</c:f>
              <c:numCache>
                <c:formatCode>0.000</c:formatCode>
                <c:ptCount val="95"/>
                <c:pt idx="0">
                  <c:v>0.12694184490335</c:v>
                </c:pt>
                <c:pt idx="1">
                  <c:v>0.20975601896297241</c:v>
                </c:pt>
                <c:pt idx="2">
                  <c:v>0.12650842946110391</c:v>
                </c:pt>
                <c:pt idx="3">
                  <c:v>0.36402338904124626</c:v>
                </c:pt>
                <c:pt idx="4">
                  <c:v>8.5078866693999167E-2</c:v>
                </c:pt>
                <c:pt idx="5">
                  <c:v>4.724481758656715E-2</c:v>
                </c:pt>
                <c:pt idx="6">
                  <c:v>0.52601611913926449</c:v>
                </c:pt>
                <c:pt idx="7">
                  <c:v>0.81066009388518467</c:v>
                </c:pt>
                <c:pt idx="8">
                  <c:v>0.868284649536466</c:v>
                </c:pt>
                <c:pt idx="9">
                  <c:v>0.22573873000000003</c:v>
                </c:pt>
                <c:pt idx="10">
                  <c:v>9.9262913469387787E-2</c:v>
                </c:pt>
                <c:pt idx="11">
                  <c:v>0</c:v>
                </c:pt>
                <c:pt idx="12">
                  <c:v>0</c:v>
                </c:pt>
                <c:pt idx="13">
                  <c:v>0.32644643253061667</c:v>
                </c:pt>
                <c:pt idx="14">
                  <c:v>0.20879122566467001</c:v>
                </c:pt>
                <c:pt idx="15">
                  <c:v>0.62603646066996954</c:v>
                </c:pt>
                <c:pt idx="16">
                  <c:v>0.19761253974122833</c:v>
                </c:pt>
                <c:pt idx="17">
                  <c:v>0.88848269260189638</c:v>
                </c:pt>
                <c:pt idx="18">
                  <c:v>9.8088142427691399E-2</c:v>
                </c:pt>
                <c:pt idx="19">
                  <c:v>0</c:v>
                </c:pt>
                <c:pt idx="20">
                  <c:v>0</c:v>
                </c:pt>
                <c:pt idx="21">
                  <c:v>7.3999999999999996E-2</c:v>
                </c:pt>
                <c:pt idx="22">
                  <c:v>0.33442270929913809</c:v>
                </c:pt>
                <c:pt idx="23">
                  <c:v>0.40848914829979471</c:v>
                </c:pt>
                <c:pt idx="24">
                  <c:v>0</c:v>
                </c:pt>
                <c:pt idx="25">
                  <c:v>0.15446360503659975</c:v>
                </c:pt>
                <c:pt idx="26">
                  <c:v>0.25203402983471035</c:v>
                </c:pt>
                <c:pt idx="27">
                  <c:v>0.40259069952416365</c:v>
                </c:pt>
                <c:pt idx="28">
                  <c:v>0.26127377841665028</c:v>
                </c:pt>
                <c:pt idx="29">
                  <c:v>0</c:v>
                </c:pt>
                <c:pt idx="30">
                  <c:v>0.1296219696096855</c:v>
                </c:pt>
                <c:pt idx="31">
                  <c:v>0.29063591998431659</c:v>
                </c:pt>
                <c:pt idx="32">
                  <c:v>0.2508624431454613</c:v>
                </c:pt>
                <c:pt idx="33">
                  <c:v>0.52117878723069322</c:v>
                </c:pt>
                <c:pt idx="34">
                  <c:v>0.52518956147679441</c:v>
                </c:pt>
                <c:pt idx="35">
                  <c:v>0.22094208118100053</c:v>
                </c:pt>
                <c:pt idx="36">
                  <c:v>0.13</c:v>
                </c:pt>
                <c:pt idx="37">
                  <c:v>0.1</c:v>
                </c:pt>
                <c:pt idx="38">
                  <c:v>0</c:v>
                </c:pt>
                <c:pt idx="39">
                  <c:v>0.10556253333333335</c:v>
                </c:pt>
                <c:pt idx="40">
                  <c:v>0.2667379303643726</c:v>
                </c:pt>
                <c:pt idx="41">
                  <c:v>0</c:v>
                </c:pt>
                <c:pt idx="42">
                  <c:v>0.44590717588832263</c:v>
                </c:pt>
                <c:pt idx="43">
                  <c:v>0.14272282230536243</c:v>
                </c:pt>
                <c:pt idx="44">
                  <c:v>0.17323612584454029</c:v>
                </c:pt>
                <c:pt idx="45">
                  <c:v>0</c:v>
                </c:pt>
                <c:pt idx="46">
                  <c:v>0</c:v>
                </c:pt>
                <c:pt idx="47">
                  <c:v>0.18220036826691099</c:v>
                </c:pt>
                <c:pt idx="48">
                  <c:v>0</c:v>
                </c:pt>
                <c:pt idx="49">
                  <c:v>0.31915736302381176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0.13890644234792487</c:v>
                </c:pt>
                <c:pt idx="54">
                  <c:v>0.10132501462174491</c:v>
                </c:pt>
                <c:pt idx="55">
                  <c:v>0.12385279743705002</c:v>
                </c:pt>
                <c:pt idx="56">
                  <c:v>0.18339888473228252</c:v>
                </c:pt>
                <c:pt idx="57">
                  <c:v>0.03</c:v>
                </c:pt>
                <c:pt idx="58">
                  <c:v>0.21</c:v>
                </c:pt>
                <c:pt idx="59">
                  <c:v>0.41601415879270842</c:v>
                </c:pt>
                <c:pt idx="60">
                  <c:v>0.26545404810946882</c:v>
                </c:pt>
                <c:pt idx="61">
                  <c:v>0.38033285507154158</c:v>
                </c:pt>
                <c:pt idx="62">
                  <c:v>0.28665586683267774</c:v>
                </c:pt>
                <c:pt idx="63">
                  <c:v>0.2182593520162342</c:v>
                </c:pt>
                <c:pt idx="64">
                  <c:v>0.24531294292319172</c:v>
                </c:pt>
                <c:pt idx="65">
                  <c:v>0.15519306244979322</c:v>
                </c:pt>
                <c:pt idx="66">
                  <c:v>9.6000000000000002E-2</c:v>
                </c:pt>
                <c:pt idx="67">
                  <c:v>0</c:v>
                </c:pt>
                <c:pt idx="68">
                  <c:v>0</c:v>
                </c:pt>
                <c:pt idx="69">
                  <c:v>0.44</c:v>
                </c:pt>
                <c:pt idx="70">
                  <c:v>0</c:v>
                </c:pt>
                <c:pt idx="71">
                  <c:v>0.12</c:v>
                </c:pt>
                <c:pt idx="72">
                  <c:v>0.22080703110421793</c:v>
                </c:pt>
                <c:pt idx="73">
                  <c:v>0.35610119259579209</c:v>
                </c:pt>
                <c:pt idx="74">
                  <c:v>0.207825910545023</c:v>
                </c:pt>
                <c:pt idx="75">
                  <c:v>0.34436853308665177</c:v>
                </c:pt>
                <c:pt idx="76">
                  <c:v>0.19256083849608008</c:v>
                </c:pt>
                <c:pt idx="77">
                  <c:v>0.24429773034440966</c:v>
                </c:pt>
                <c:pt idx="78">
                  <c:v>0.3676796836566863</c:v>
                </c:pt>
                <c:pt idx="79">
                  <c:v>5.7028041731021197E-2</c:v>
                </c:pt>
                <c:pt idx="80">
                  <c:v>0.1199115663148352</c:v>
                </c:pt>
                <c:pt idx="81">
                  <c:v>9.0727036006782003E-2</c:v>
                </c:pt>
                <c:pt idx="82">
                  <c:v>0</c:v>
                </c:pt>
                <c:pt idx="83">
                  <c:v>0.42112346572579779</c:v>
                </c:pt>
                <c:pt idx="84">
                  <c:v>0</c:v>
                </c:pt>
                <c:pt idx="85">
                  <c:v>9.1228083450832595E-2</c:v>
                </c:pt>
                <c:pt idx="86">
                  <c:v>0.27838913405789795</c:v>
                </c:pt>
                <c:pt idx="87">
                  <c:v>0.18729944624338321</c:v>
                </c:pt>
                <c:pt idx="88">
                  <c:v>0.16837008060492054</c:v>
                </c:pt>
                <c:pt idx="89">
                  <c:v>0.49690977024362404</c:v>
                </c:pt>
                <c:pt idx="90">
                  <c:v>0.79444540636037597</c:v>
                </c:pt>
                <c:pt idx="91">
                  <c:v>0.20269166029570643</c:v>
                </c:pt>
                <c:pt idx="92">
                  <c:v>5.0550582450053207E-2</c:v>
                </c:pt>
                <c:pt idx="93">
                  <c:v>0.18840261103012673</c:v>
                </c:pt>
                <c:pt idx="94">
                  <c:v>0.42576128404547336</c:v>
                </c:pt>
              </c:numCache>
            </c:numRef>
          </c:xVal>
          <c:yVal>
            <c:numRef>
              <c:f>'PFNAmotTOC p&gt;0.05'!$H$93:$H$187</c:f>
              <c:numCache>
                <c:formatCode>0.000</c:formatCode>
                <c:ptCount val="95"/>
                <c:pt idx="0">
                  <c:v>-0.42921789838403163</c:v>
                </c:pt>
                <c:pt idx="1">
                  <c:v>-7.5790361816412091E-2</c:v>
                </c:pt>
                <c:pt idx="2">
                  <c:v>-0.44485647660553357</c:v>
                </c:pt>
                <c:pt idx="3">
                  <c:v>0.73456008194832401</c:v>
                </c:pt>
                <c:pt idx="4">
                  <c:v>-0.61782859782870314</c:v>
                </c:pt>
                <c:pt idx="5">
                  <c:v>-0.87409456136245356</c:v>
                </c:pt>
                <c:pt idx="6">
                  <c:v>1.5717122114596205</c:v>
                </c:pt>
                <c:pt idx="7">
                  <c:v>2.9610722075494564</c:v>
                </c:pt>
                <c:pt idx="8">
                  <c:v>3.2568488136056208</c:v>
                </c:pt>
                <c:pt idx="9">
                  <c:v>-1.6655368024017944E-2</c:v>
                </c:pt>
                <c:pt idx="10">
                  <c:v>-0.65047009973433634</c:v>
                </c:pt>
                <c:pt idx="11">
                  <c:v>-0.96959340914538683</c:v>
                </c:pt>
                <c:pt idx="12">
                  <c:v>-1.0826864065123423</c:v>
                </c:pt>
                <c:pt idx="13">
                  <c:v>0.53255298967122155</c:v>
                </c:pt>
                <c:pt idx="14">
                  <c:v>-2.5672323438409549E-2</c:v>
                </c:pt>
                <c:pt idx="15">
                  <c:v>1.9730103584743097</c:v>
                </c:pt>
                <c:pt idx="16">
                  <c:v>1.3741774536230541E-3</c:v>
                </c:pt>
                <c:pt idx="17">
                  <c:v>3.3109062152077722</c:v>
                </c:pt>
                <c:pt idx="18">
                  <c:v>-0.49232839048584576</c:v>
                </c:pt>
                <c:pt idx="19">
                  <c:v>-0.98798787920264419</c:v>
                </c:pt>
                <c:pt idx="20">
                  <c:v>-0.96236855837662894</c:v>
                </c:pt>
                <c:pt idx="21">
                  <c:v>-0.61570827098375625</c:v>
                </c:pt>
                <c:pt idx="22">
                  <c:v>0.65263560625302008</c:v>
                </c:pt>
                <c:pt idx="23">
                  <c:v>1.0134397212511228</c:v>
                </c:pt>
                <c:pt idx="24">
                  <c:v>-0.96074055867006891</c:v>
                </c:pt>
                <c:pt idx="25">
                  <c:v>-0.20888101884849847</c:v>
                </c:pt>
                <c:pt idx="26">
                  <c:v>0.26986874395774468</c:v>
                </c:pt>
                <c:pt idx="27">
                  <c:v>0.95015474801626287</c:v>
                </c:pt>
                <c:pt idx="28">
                  <c:v>0.21470817076081078</c:v>
                </c:pt>
                <c:pt idx="29">
                  <c:v>-1.1597514813790923</c:v>
                </c:pt>
                <c:pt idx="30">
                  <c:v>-0.45155192975375452</c:v>
                </c:pt>
                <c:pt idx="31">
                  <c:v>0.28055532325096216</c:v>
                </c:pt>
                <c:pt idx="32">
                  <c:v>3.0071852113783309E-2</c:v>
                </c:pt>
                <c:pt idx="33">
                  <c:v>1.4667733775210472</c:v>
                </c:pt>
                <c:pt idx="34">
                  <c:v>1.5088456944267585</c:v>
                </c:pt>
                <c:pt idx="35">
                  <c:v>-0.14162176606294949</c:v>
                </c:pt>
                <c:pt idx="36">
                  <c:v>-0.49302386712276597</c:v>
                </c:pt>
                <c:pt idx="37">
                  <c:v>-0.7864904329597614</c:v>
                </c:pt>
                <c:pt idx="38">
                  <c:v>-1.1963573919407986</c:v>
                </c:pt>
                <c:pt idx="39">
                  <c:v>-0.58450909807055074</c:v>
                </c:pt>
                <c:pt idx="40">
                  <c:v>0.21294184299602545</c:v>
                </c:pt>
                <c:pt idx="41">
                  <c:v>-1.0335574212847893</c:v>
                </c:pt>
                <c:pt idx="42">
                  <c:v>1.018825639488093</c:v>
                </c:pt>
                <c:pt idx="43">
                  <c:v>-0.42310356909073521</c:v>
                </c:pt>
                <c:pt idx="44">
                  <c:v>-0.30530110230037255</c:v>
                </c:pt>
                <c:pt idx="45">
                  <c:v>-1.0137035313722429</c:v>
                </c:pt>
                <c:pt idx="46">
                  <c:v>-0.96311994285657987</c:v>
                </c:pt>
                <c:pt idx="47">
                  <c:v>-9.5252016023543232E-2</c:v>
                </c:pt>
                <c:pt idx="48">
                  <c:v>-0.9707108527309547</c:v>
                </c:pt>
                <c:pt idx="49">
                  <c:v>0.54616131404673118</c:v>
                </c:pt>
                <c:pt idx="50">
                  <c:v>-0.97878341932324675</c:v>
                </c:pt>
                <c:pt idx="51">
                  <c:v>-0.96513808450465288</c:v>
                </c:pt>
                <c:pt idx="52">
                  <c:v>-0.99405193728122154</c:v>
                </c:pt>
                <c:pt idx="53">
                  <c:v>-0.2897930609777889</c:v>
                </c:pt>
                <c:pt idx="54">
                  <c:v>-0.4854741202117614</c:v>
                </c:pt>
                <c:pt idx="55">
                  <c:v>-0.37960080715271954</c:v>
                </c:pt>
                <c:pt idx="56">
                  <c:v>-7.0101763945113776E-2</c:v>
                </c:pt>
                <c:pt idx="57">
                  <c:v>-0.8701381692854343</c:v>
                </c:pt>
                <c:pt idx="58">
                  <c:v>-6.4945702611161324E-2</c:v>
                </c:pt>
                <c:pt idx="59">
                  <c:v>1.0487929771818949</c:v>
                </c:pt>
                <c:pt idx="60">
                  <c:v>0.34191206865212331</c:v>
                </c:pt>
                <c:pt idx="61">
                  <c:v>0.87874057076591661</c:v>
                </c:pt>
                <c:pt idx="62">
                  <c:v>0.30606749710804892</c:v>
                </c:pt>
                <c:pt idx="63">
                  <c:v>-4.2235592659864554E-2</c:v>
                </c:pt>
                <c:pt idx="64">
                  <c:v>7.2836847816380071E-2</c:v>
                </c:pt>
                <c:pt idx="65">
                  <c:v>-0.40452980475438083</c:v>
                </c:pt>
                <c:pt idx="66">
                  <c:v>-0.51157912832268804</c:v>
                </c:pt>
                <c:pt idx="67">
                  <c:v>-0.99213494354391119</c:v>
                </c:pt>
                <c:pt idx="68">
                  <c:v>-1.0075479585172611</c:v>
                </c:pt>
                <c:pt idx="69">
                  <c:v>1.1176133485679833</c:v>
                </c:pt>
                <c:pt idx="70">
                  <c:v>-1.076906525897336</c:v>
                </c:pt>
                <c:pt idx="71">
                  <c:v>-0.38816490883554544</c:v>
                </c:pt>
                <c:pt idx="72">
                  <c:v>0.12965100523215634</c:v>
                </c:pt>
                <c:pt idx="73">
                  <c:v>0.74560250653747229</c:v>
                </c:pt>
                <c:pt idx="74">
                  <c:v>3.5135902894316957E-2</c:v>
                </c:pt>
                <c:pt idx="75">
                  <c:v>0.70227356436628974</c:v>
                </c:pt>
                <c:pt idx="76">
                  <c:v>-3.5655897935964867E-2</c:v>
                </c:pt>
                <c:pt idx="77">
                  <c:v>0.20834308605513632</c:v>
                </c:pt>
                <c:pt idx="78">
                  <c:v>0.81725796765649861</c:v>
                </c:pt>
                <c:pt idx="79">
                  <c:v>-0.86019376162360006</c:v>
                </c:pt>
                <c:pt idx="80">
                  <c:v>-0.77431473942111828</c:v>
                </c:pt>
                <c:pt idx="81">
                  <c:v>-0.92116157830714074</c:v>
                </c:pt>
                <c:pt idx="82">
                  <c:v>-1.0605301974881518</c:v>
                </c:pt>
                <c:pt idx="83">
                  <c:v>1.0935266158086285</c:v>
                </c:pt>
                <c:pt idx="84">
                  <c:v>-0.99184594951316085</c:v>
                </c:pt>
                <c:pt idx="85">
                  <c:v>-0.59885349052678616</c:v>
                </c:pt>
                <c:pt idx="86">
                  <c:v>0.38581728645344276</c:v>
                </c:pt>
                <c:pt idx="87">
                  <c:v>-4.742876903162116E-2</c:v>
                </c:pt>
                <c:pt idx="88">
                  <c:v>-0.1477832740311138</c:v>
                </c:pt>
                <c:pt idx="89">
                  <c:v>1.3067660416280236</c:v>
                </c:pt>
                <c:pt idx="90">
                  <c:v>2.7977107616860355</c:v>
                </c:pt>
                <c:pt idx="91">
                  <c:v>-0.13109908846772769</c:v>
                </c:pt>
                <c:pt idx="92">
                  <c:v>-1.2150685692021377</c:v>
                </c:pt>
                <c:pt idx="93">
                  <c:v>-0.18375057470755732</c:v>
                </c:pt>
                <c:pt idx="94">
                  <c:v>1.0266792625854733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5B-4081-B370-61B9315EFD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0.20975601896297241</c:v>
              </c:pt>
            </c:numLit>
          </c:xVal>
          <c:yVal>
            <c:numLit>
              <c:formatCode>General</c:formatCode>
              <c:ptCount val="1"/>
              <c:pt idx="0">
                <c:v>-7.5790361816412091E-2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45B-4081-B370-61B9315EF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176896"/>
        <c:axId val="558177224"/>
      </c:scatterChart>
      <c:valAx>
        <c:axId val="558176896"/>
        <c:scaling>
          <c:orientation val="minMax"/>
          <c:max val="0.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PFNA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8177224"/>
        <c:crosses val="autoZero"/>
        <c:crossBetween val="midCat"/>
      </c:valAx>
      <c:valAx>
        <c:axId val="558177224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81768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Pred(PFNA)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'PFNAmotTOC p&gt;0.05'!$F$93:$F$187</c:f>
              <c:numCache>
                <c:formatCode>0.000</c:formatCode>
                <c:ptCount val="95"/>
                <c:pt idx="0">
                  <c:v>0.21337922027033457</c:v>
                </c:pt>
                <c:pt idx="1">
                  <c:v>0.22501894247615578</c:v>
                </c:pt>
                <c:pt idx="2">
                  <c:v>0.21609515545169286</c:v>
                </c:pt>
                <c:pt idx="3">
                  <c:v>0.21609515545169286</c:v>
                </c:pt>
                <c:pt idx="4">
                  <c:v>0.20949931286839418</c:v>
                </c:pt>
                <c:pt idx="5">
                  <c:v>0.2232729841452826</c:v>
                </c:pt>
                <c:pt idx="6">
                  <c:v>0.20949931286839418</c:v>
                </c:pt>
                <c:pt idx="7">
                  <c:v>0.21434919712081968</c:v>
                </c:pt>
                <c:pt idx="8">
                  <c:v>0.21240924341984949</c:v>
                </c:pt>
                <c:pt idx="9">
                  <c:v>0.22909284524819321</c:v>
                </c:pt>
                <c:pt idx="10">
                  <c:v>0.23025681746877533</c:v>
                </c:pt>
                <c:pt idx="11">
                  <c:v>0.1952600527032729</c:v>
                </c:pt>
                <c:pt idx="12">
                  <c:v>0.21803510915266305</c:v>
                </c:pt>
                <c:pt idx="13">
                  <c:v>0.21919908137324517</c:v>
                </c:pt>
                <c:pt idx="14">
                  <c:v>0.21396120638062563</c:v>
                </c:pt>
                <c:pt idx="15">
                  <c:v>0.22870485450799916</c:v>
                </c:pt>
                <c:pt idx="16">
                  <c:v>0.19733580316331101</c:v>
                </c:pt>
                <c:pt idx="17">
                  <c:v>0.22172102118450643</c:v>
                </c:pt>
                <c:pt idx="18">
                  <c:v>0.19723492557086056</c:v>
                </c:pt>
                <c:pt idx="19">
                  <c:v>0.19896439429527549</c:v>
                </c:pt>
                <c:pt idx="20">
                  <c:v>0.19380508742754524</c:v>
                </c:pt>
                <c:pt idx="21">
                  <c:v>0.1979934474679399</c:v>
                </c:pt>
                <c:pt idx="22">
                  <c:v>0.20299270815534012</c:v>
                </c:pt>
                <c:pt idx="23">
                  <c:v>0.20439917458854351</c:v>
                </c:pt>
                <c:pt idx="24">
                  <c:v>0.19347723525208127</c:v>
                </c:pt>
                <c:pt idx="25">
                  <c:v>0.19652878242370742</c:v>
                </c:pt>
                <c:pt idx="26">
                  <c:v>0.19768693478318661</c:v>
                </c:pt>
                <c:pt idx="27">
                  <c:v>0.21124527119926736</c:v>
                </c:pt>
                <c:pt idx="28">
                  <c:v>0.21803510915266305</c:v>
                </c:pt>
                <c:pt idx="29">
                  <c:v>0.23355473876042468</c:v>
                </c:pt>
                <c:pt idx="30">
                  <c:v>0.22055704896392431</c:v>
                </c:pt>
                <c:pt idx="31">
                  <c:v>0.23413672487071574</c:v>
                </c:pt>
                <c:pt idx="32">
                  <c:v>0.24480647022605184</c:v>
                </c:pt>
                <c:pt idx="33">
                  <c:v>0.22579492395654388</c:v>
                </c:pt>
                <c:pt idx="34">
                  <c:v>0.22133303044431241</c:v>
                </c:pt>
                <c:pt idx="35">
                  <c:v>0.24946235910838033</c:v>
                </c:pt>
                <c:pt idx="36">
                  <c:v>0.22928684061829024</c:v>
                </c:pt>
                <c:pt idx="37">
                  <c:v>0.25838614613284328</c:v>
                </c:pt>
                <c:pt idx="38">
                  <c:v>0.24092656282411146</c:v>
                </c:pt>
                <c:pt idx="39">
                  <c:v>0.2232729841452826</c:v>
                </c:pt>
                <c:pt idx="40">
                  <c:v>0.22385497025557366</c:v>
                </c:pt>
                <c:pt idx="41">
                  <c:v>0.20814134527771505</c:v>
                </c:pt>
                <c:pt idx="42">
                  <c:v>0.24073256745401442</c:v>
                </c:pt>
                <c:pt idx="43">
                  <c:v>0.22792887302761108</c:v>
                </c:pt>
                <c:pt idx="44">
                  <c:v>0.2347187109810068</c:v>
                </c:pt>
                <c:pt idx="45">
                  <c:v>0.20414310070001546</c:v>
                </c:pt>
                <c:pt idx="46">
                  <c:v>0.19395640381622092</c:v>
                </c:pt>
                <c:pt idx="47">
                  <c:v>0.20138254658353485</c:v>
                </c:pt>
                <c:pt idx="48">
                  <c:v>0.19548508733258543</c:v>
                </c:pt>
                <c:pt idx="49">
                  <c:v>0.20916952073922923</c:v>
                </c:pt>
                <c:pt idx="50">
                  <c:v>0.19711076853399848</c:v>
                </c:pt>
                <c:pt idx="51">
                  <c:v>0.19436282411657418</c:v>
                </c:pt>
                <c:pt idx="52">
                  <c:v>0.20018559515003623</c:v>
                </c:pt>
                <c:pt idx="53">
                  <c:v>0.19726596483007608</c:v>
                </c:pt>
                <c:pt idx="54">
                  <c:v>0.19909146126268903</c:v>
                </c:pt>
                <c:pt idx="55">
                  <c:v>0.20029811246469251</c:v>
                </c:pt>
                <c:pt idx="56">
                  <c:v>0.19751621885750123</c:v>
                </c:pt>
                <c:pt idx="57">
                  <c:v>0.20523141472625972</c:v>
                </c:pt>
                <c:pt idx="58">
                  <c:v>0.22307898877518559</c:v>
                </c:pt>
                <c:pt idx="59">
                  <c:v>0.20480462491204629</c:v>
                </c:pt>
                <c:pt idx="60">
                  <c:v>0.19659862075694234</c:v>
                </c:pt>
                <c:pt idx="61">
                  <c:v>0.20336905917332834</c:v>
                </c:pt>
                <c:pt idx="62">
                  <c:v>0.22501894247615578</c:v>
                </c:pt>
                <c:pt idx="63">
                  <c:v>0.22676490080702896</c:v>
                </c:pt>
                <c:pt idx="64">
                  <c:v>0.23064480820896938</c:v>
                </c:pt>
                <c:pt idx="65">
                  <c:v>0.23665866468197699</c:v>
                </c:pt>
                <c:pt idx="66">
                  <c:v>0.19902356288315509</c:v>
                </c:pt>
                <c:pt idx="67">
                  <c:v>0.19979954436354316</c:v>
                </c:pt>
                <c:pt idx="68">
                  <c:v>0.20290347028509548</c:v>
                </c:pt>
                <c:pt idx="69">
                  <c:v>0.21493118323111074</c:v>
                </c:pt>
                <c:pt idx="70">
                  <c:v>0.21687113693208093</c:v>
                </c:pt>
                <c:pt idx="71">
                  <c:v>0.1981699832547282</c:v>
                </c:pt>
                <c:pt idx="72">
                  <c:v>0.19469746612999153</c:v>
                </c:pt>
                <c:pt idx="73">
                  <c:v>0.20594919759561869</c:v>
                </c:pt>
                <c:pt idx="74">
                  <c:v>0.20075012167701856</c:v>
                </c:pt>
                <c:pt idx="75">
                  <c:v>0.20294226935911489</c:v>
                </c:pt>
                <c:pt idx="76">
                  <c:v>0.19974134575251407</c:v>
                </c:pt>
                <c:pt idx="77">
                  <c:v>0.20234088371181413</c:v>
                </c:pt>
                <c:pt idx="78">
                  <c:v>0.20309746565519252</c:v>
                </c:pt>
                <c:pt idx="79">
                  <c:v>0.23025681746877533</c:v>
                </c:pt>
                <c:pt idx="80">
                  <c:v>0.27584572944157504</c:v>
                </c:pt>
                <c:pt idx="81">
                  <c:v>0.27623372018176912</c:v>
                </c:pt>
                <c:pt idx="82">
                  <c:v>0.21357321564043161</c:v>
                </c:pt>
                <c:pt idx="83">
                  <c:v>0.20090531797309619</c:v>
                </c:pt>
                <c:pt idx="84">
                  <c:v>0.19974134575251407</c:v>
                </c:pt>
                <c:pt idx="85">
                  <c:v>0.21182725730955843</c:v>
                </c:pt>
                <c:pt idx="86">
                  <c:v>0.20069192306598946</c:v>
                </c:pt>
                <c:pt idx="87">
                  <c:v>0.19685081473806845</c:v>
                </c:pt>
                <c:pt idx="88">
                  <c:v>0.1981311841807088</c:v>
                </c:pt>
                <c:pt idx="89">
                  <c:v>0.23374873413052169</c:v>
                </c:pt>
                <c:pt idx="90">
                  <c:v>0.2310327989491634</c:v>
                </c:pt>
                <c:pt idx="91">
                  <c:v>0.22909284524819321</c:v>
                </c:pt>
                <c:pt idx="92">
                  <c:v>0.29524526645127708</c:v>
                </c:pt>
                <c:pt idx="93">
                  <c:v>0.22540693321634983</c:v>
                </c:pt>
                <c:pt idx="94">
                  <c:v>0.21900508600314816</c:v>
                </c:pt>
              </c:numCache>
            </c:numRef>
          </c:xVal>
          <c:yVal>
            <c:numRef>
              <c:f>'PFNAmotTOC p&gt;0.05'!$H$93:$H$187</c:f>
              <c:numCache>
                <c:formatCode>0.000</c:formatCode>
                <c:ptCount val="95"/>
                <c:pt idx="0">
                  <c:v>-0.42921789838403163</c:v>
                </c:pt>
                <c:pt idx="1">
                  <c:v>-7.5790361816412091E-2</c:v>
                </c:pt>
                <c:pt idx="2">
                  <c:v>-0.44485647660553357</c:v>
                </c:pt>
                <c:pt idx="3">
                  <c:v>0.73456008194832401</c:v>
                </c:pt>
                <c:pt idx="4">
                  <c:v>-0.61782859782870314</c:v>
                </c:pt>
                <c:pt idx="5">
                  <c:v>-0.87409456136245356</c:v>
                </c:pt>
                <c:pt idx="6">
                  <c:v>1.5717122114596205</c:v>
                </c:pt>
                <c:pt idx="7">
                  <c:v>2.9610722075494564</c:v>
                </c:pt>
                <c:pt idx="8">
                  <c:v>3.2568488136056208</c:v>
                </c:pt>
                <c:pt idx="9">
                  <c:v>-1.6655368024017944E-2</c:v>
                </c:pt>
                <c:pt idx="10">
                  <c:v>-0.65047009973433634</c:v>
                </c:pt>
                <c:pt idx="11">
                  <c:v>-0.96959340914538683</c:v>
                </c:pt>
                <c:pt idx="12">
                  <c:v>-1.0826864065123423</c:v>
                </c:pt>
                <c:pt idx="13">
                  <c:v>0.53255298967122155</c:v>
                </c:pt>
                <c:pt idx="14">
                  <c:v>-2.5672323438409549E-2</c:v>
                </c:pt>
                <c:pt idx="15">
                  <c:v>1.9730103584743097</c:v>
                </c:pt>
                <c:pt idx="16">
                  <c:v>1.3741774536230541E-3</c:v>
                </c:pt>
                <c:pt idx="17">
                  <c:v>3.3109062152077722</c:v>
                </c:pt>
                <c:pt idx="18">
                  <c:v>-0.49232839048584576</c:v>
                </c:pt>
                <c:pt idx="19">
                  <c:v>-0.98798787920264419</c:v>
                </c:pt>
                <c:pt idx="20">
                  <c:v>-0.96236855837662894</c:v>
                </c:pt>
                <c:pt idx="21">
                  <c:v>-0.61570827098375625</c:v>
                </c:pt>
                <c:pt idx="22">
                  <c:v>0.65263560625302008</c:v>
                </c:pt>
                <c:pt idx="23">
                  <c:v>1.0134397212511228</c:v>
                </c:pt>
                <c:pt idx="24">
                  <c:v>-0.96074055867006891</c:v>
                </c:pt>
                <c:pt idx="25">
                  <c:v>-0.20888101884849847</c:v>
                </c:pt>
                <c:pt idx="26">
                  <c:v>0.26986874395774468</c:v>
                </c:pt>
                <c:pt idx="27">
                  <c:v>0.95015474801626287</c:v>
                </c:pt>
                <c:pt idx="28">
                  <c:v>0.21470817076081078</c:v>
                </c:pt>
                <c:pt idx="29">
                  <c:v>-1.1597514813790923</c:v>
                </c:pt>
                <c:pt idx="30">
                  <c:v>-0.45155192975375452</c:v>
                </c:pt>
                <c:pt idx="31">
                  <c:v>0.28055532325096216</c:v>
                </c:pt>
                <c:pt idx="32">
                  <c:v>3.0071852113783309E-2</c:v>
                </c:pt>
                <c:pt idx="33">
                  <c:v>1.4667733775210472</c:v>
                </c:pt>
                <c:pt idx="34">
                  <c:v>1.5088456944267585</c:v>
                </c:pt>
                <c:pt idx="35">
                  <c:v>-0.14162176606294949</c:v>
                </c:pt>
                <c:pt idx="36">
                  <c:v>-0.49302386712276597</c:v>
                </c:pt>
                <c:pt idx="37">
                  <c:v>-0.7864904329597614</c:v>
                </c:pt>
                <c:pt idx="38">
                  <c:v>-1.1963573919407986</c:v>
                </c:pt>
                <c:pt idx="39">
                  <c:v>-0.58450909807055074</c:v>
                </c:pt>
                <c:pt idx="40">
                  <c:v>0.21294184299602545</c:v>
                </c:pt>
                <c:pt idx="41">
                  <c:v>-1.0335574212847893</c:v>
                </c:pt>
                <c:pt idx="42">
                  <c:v>1.018825639488093</c:v>
                </c:pt>
                <c:pt idx="43">
                  <c:v>-0.42310356909073521</c:v>
                </c:pt>
                <c:pt idx="44">
                  <c:v>-0.30530110230037255</c:v>
                </c:pt>
                <c:pt idx="45">
                  <c:v>-1.0137035313722429</c:v>
                </c:pt>
                <c:pt idx="46">
                  <c:v>-0.96311994285657987</c:v>
                </c:pt>
                <c:pt idx="47">
                  <c:v>-9.5252016023543232E-2</c:v>
                </c:pt>
                <c:pt idx="48">
                  <c:v>-0.9707108527309547</c:v>
                </c:pt>
                <c:pt idx="49">
                  <c:v>0.54616131404673118</c:v>
                </c:pt>
                <c:pt idx="50">
                  <c:v>-0.97878341932324675</c:v>
                </c:pt>
                <c:pt idx="51">
                  <c:v>-0.96513808450465288</c:v>
                </c:pt>
                <c:pt idx="52">
                  <c:v>-0.99405193728122154</c:v>
                </c:pt>
                <c:pt idx="53">
                  <c:v>-0.2897930609777889</c:v>
                </c:pt>
                <c:pt idx="54">
                  <c:v>-0.4854741202117614</c:v>
                </c:pt>
                <c:pt idx="55">
                  <c:v>-0.37960080715271954</c:v>
                </c:pt>
                <c:pt idx="56">
                  <c:v>-7.0101763945113776E-2</c:v>
                </c:pt>
                <c:pt idx="57">
                  <c:v>-0.8701381692854343</c:v>
                </c:pt>
                <c:pt idx="58">
                  <c:v>-6.4945702611161324E-2</c:v>
                </c:pt>
                <c:pt idx="59">
                  <c:v>1.0487929771818949</c:v>
                </c:pt>
                <c:pt idx="60">
                  <c:v>0.34191206865212331</c:v>
                </c:pt>
                <c:pt idx="61">
                  <c:v>0.87874057076591661</c:v>
                </c:pt>
                <c:pt idx="62">
                  <c:v>0.30606749710804892</c:v>
                </c:pt>
                <c:pt idx="63">
                  <c:v>-4.2235592659864554E-2</c:v>
                </c:pt>
                <c:pt idx="64">
                  <c:v>7.2836847816380071E-2</c:v>
                </c:pt>
                <c:pt idx="65">
                  <c:v>-0.40452980475438083</c:v>
                </c:pt>
                <c:pt idx="66">
                  <c:v>-0.51157912832268804</c:v>
                </c:pt>
                <c:pt idx="67">
                  <c:v>-0.99213494354391119</c:v>
                </c:pt>
                <c:pt idx="68">
                  <c:v>-1.0075479585172611</c:v>
                </c:pt>
                <c:pt idx="69">
                  <c:v>1.1176133485679833</c:v>
                </c:pt>
                <c:pt idx="70">
                  <c:v>-1.076906525897336</c:v>
                </c:pt>
                <c:pt idx="71">
                  <c:v>-0.38816490883554544</c:v>
                </c:pt>
                <c:pt idx="72">
                  <c:v>0.12965100523215634</c:v>
                </c:pt>
                <c:pt idx="73">
                  <c:v>0.74560250653747229</c:v>
                </c:pt>
                <c:pt idx="74">
                  <c:v>3.5135902894316957E-2</c:v>
                </c:pt>
                <c:pt idx="75">
                  <c:v>0.70227356436628974</c:v>
                </c:pt>
                <c:pt idx="76">
                  <c:v>-3.5655897935964867E-2</c:v>
                </c:pt>
                <c:pt idx="77">
                  <c:v>0.20834308605513632</c:v>
                </c:pt>
                <c:pt idx="78">
                  <c:v>0.81725796765649861</c:v>
                </c:pt>
                <c:pt idx="79">
                  <c:v>-0.86019376162360006</c:v>
                </c:pt>
                <c:pt idx="80">
                  <c:v>-0.77431473942111828</c:v>
                </c:pt>
                <c:pt idx="81">
                  <c:v>-0.92116157830714074</c:v>
                </c:pt>
                <c:pt idx="82">
                  <c:v>-1.0605301974881518</c:v>
                </c:pt>
                <c:pt idx="83">
                  <c:v>1.0935266158086285</c:v>
                </c:pt>
                <c:pt idx="84">
                  <c:v>-0.99184594951316085</c:v>
                </c:pt>
                <c:pt idx="85">
                  <c:v>-0.59885349052678616</c:v>
                </c:pt>
                <c:pt idx="86">
                  <c:v>0.38581728645344276</c:v>
                </c:pt>
                <c:pt idx="87">
                  <c:v>-4.742876903162116E-2</c:v>
                </c:pt>
                <c:pt idx="88">
                  <c:v>-0.1477832740311138</c:v>
                </c:pt>
                <c:pt idx="89">
                  <c:v>1.3067660416280236</c:v>
                </c:pt>
                <c:pt idx="90">
                  <c:v>2.7977107616860355</c:v>
                </c:pt>
                <c:pt idx="91">
                  <c:v>-0.13109908846772769</c:v>
                </c:pt>
                <c:pt idx="92">
                  <c:v>-1.2150685692021377</c:v>
                </c:pt>
                <c:pt idx="93">
                  <c:v>-0.18375057470755732</c:v>
                </c:pt>
                <c:pt idx="94">
                  <c:v>1.0266792625854733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FA-4ADE-85F0-A31708097B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0.22501894247615578</c:v>
              </c:pt>
            </c:numLit>
          </c:xVal>
          <c:yVal>
            <c:numLit>
              <c:formatCode>General</c:formatCode>
              <c:ptCount val="1"/>
              <c:pt idx="0">
                <c:v>-7.5790361816412091E-2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5FA-4ADE-85F0-A31708097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210312"/>
        <c:axId val="557211296"/>
      </c:scatterChart>
      <c:valAx>
        <c:axId val="557210312"/>
        <c:scaling>
          <c:orientation val="minMax"/>
          <c:max val="0.30000000000000004"/>
          <c:min val="0.1500000000000000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Pred(PFNA)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7211296"/>
        <c:crosses val="autoZero"/>
        <c:crossBetween val="midCat"/>
      </c:valAx>
      <c:valAx>
        <c:axId val="557211296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72103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Pred(PFNA) - PFNA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'PFNAmotTOC p&gt;0.05'!$F$93:$F$187</c:f>
              <c:numCache>
                <c:formatCode>0.000</c:formatCode>
                <c:ptCount val="95"/>
                <c:pt idx="0">
                  <c:v>0.21337922027033457</c:v>
                </c:pt>
                <c:pt idx="1">
                  <c:v>0.22501894247615578</c:v>
                </c:pt>
                <c:pt idx="2">
                  <c:v>0.21609515545169286</c:v>
                </c:pt>
                <c:pt idx="3">
                  <c:v>0.21609515545169286</c:v>
                </c:pt>
                <c:pt idx="4">
                  <c:v>0.20949931286839418</c:v>
                </c:pt>
                <c:pt idx="5">
                  <c:v>0.2232729841452826</c:v>
                </c:pt>
                <c:pt idx="6">
                  <c:v>0.20949931286839418</c:v>
                </c:pt>
                <c:pt idx="7">
                  <c:v>0.21434919712081968</c:v>
                </c:pt>
                <c:pt idx="8">
                  <c:v>0.21240924341984949</c:v>
                </c:pt>
                <c:pt idx="9">
                  <c:v>0.22909284524819321</c:v>
                </c:pt>
                <c:pt idx="10">
                  <c:v>0.23025681746877533</c:v>
                </c:pt>
                <c:pt idx="11">
                  <c:v>0.1952600527032729</c:v>
                </c:pt>
                <c:pt idx="12">
                  <c:v>0.21803510915266305</c:v>
                </c:pt>
                <c:pt idx="13">
                  <c:v>0.21919908137324517</c:v>
                </c:pt>
                <c:pt idx="14">
                  <c:v>0.21396120638062563</c:v>
                </c:pt>
                <c:pt idx="15">
                  <c:v>0.22870485450799916</c:v>
                </c:pt>
                <c:pt idx="16">
                  <c:v>0.19733580316331101</c:v>
                </c:pt>
                <c:pt idx="17">
                  <c:v>0.22172102118450643</c:v>
                </c:pt>
                <c:pt idx="18">
                  <c:v>0.19723492557086056</c:v>
                </c:pt>
                <c:pt idx="19">
                  <c:v>0.19896439429527549</c:v>
                </c:pt>
                <c:pt idx="20">
                  <c:v>0.19380508742754524</c:v>
                </c:pt>
                <c:pt idx="21">
                  <c:v>0.1979934474679399</c:v>
                </c:pt>
                <c:pt idx="22">
                  <c:v>0.20299270815534012</c:v>
                </c:pt>
                <c:pt idx="23">
                  <c:v>0.20439917458854351</c:v>
                </c:pt>
                <c:pt idx="24">
                  <c:v>0.19347723525208127</c:v>
                </c:pt>
                <c:pt idx="25">
                  <c:v>0.19652878242370742</c:v>
                </c:pt>
                <c:pt idx="26">
                  <c:v>0.19768693478318661</c:v>
                </c:pt>
                <c:pt idx="27">
                  <c:v>0.21124527119926736</c:v>
                </c:pt>
                <c:pt idx="28">
                  <c:v>0.21803510915266305</c:v>
                </c:pt>
                <c:pt idx="29">
                  <c:v>0.23355473876042468</c:v>
                </c:pt>
                <c:pt idx="30">
                  <c:v>0.22055704896392431</c:v>
                </c:pt>
                <c:pt idx="31">
                  <c:v>0.23413672487071574</c:v>
                </c:pt>
                <c:pt idx="32">
                  <c:v>0.24480647022605184</c:v>
                </c:pt>
                <c:pt idx="33">
                  <c:v>0.22579492395654388</c:v>
                </c:pt>
                <c:pt idx="34">
                  <c:v>0.22133303044431241</c:v>
                </c:pt>
                <c:pt idx="35">
                  <c:v>0.24946235910838033</c:v>
                </c:pt>
                <c:pt idx="36">
                  <c:v>0.22928684061829024</c:v>
                </c:pt>
                <c:pt idx="37">
                  <c:v>0.25838614613284328</c:v>
                </c:pt>
                <c:pt idx="38">
                  <c:v>0.24092656282411146</c:v>
                </c:pt>
                <c:pt idx="39">
                  <c:v>0.2232729841452826</c:v>
                </c:pt>
                <c:pt idx="40">
                  <c:v>0.22385497025557366</c:v>
                </c:pt>
                <c:pt idx="41">
                  <c:v>0.20814134527771505</c:v>
                </c:pt>
                <c:pt idx="42">
                  <c:v>0.24073256745401442</c:v>
                </c:pt>
                <c:pt idx="43">
                  <c:v>0.22792887302761108</c:v>
                </c:pt>
                <c:pt idx="44">
                  <c:v>0.2347187109810068</c:v>
                </c:pt>
                <c:pt idx="45">
                  <c:v>0.20414310070001546</c:v>
                </c:pt>
                <c:pt idx="46">
                  <c:v>0.19395640381622092</c:v>
                </c:pt>
                <c:pt idx="47">
                  <c:v>0.20138254658353485</c:v>
                </c:pt>
                <c:pt idx="48">
                  <c:v>0.19548508733258543</c:v>
                </c:pt>
                <c:pt idx="49">
                  <c:v>0.20916952073922923</c:v>
                </c:pt>
                <c:pt idx="50">
                  <c:v>0.19711076853399848</c:v>
                </c:pt>
                <c:pt idx="51">
                  <c:v>0.19436282411657418</c:v>
                </c:pt>
                <c:pt idx="52">
                  <c:v>0.20018559515003623</c:v>
                </c:pt>
                <c:pt idx="53">
                  <c:v>0.19726596483007608</c:v>
                </c:pt>
                <c:pt idx="54">
                  <c:v>0.19909146126268903</c:v>
                </c:pt>
                <c:pt idx="55">
                  <c:v>0.20029811246469251</c:v>
                </c:pt>
                <c:pt idx="56">
                  <c:v>0.19751621885750123</c:v>
                </c:pt>
                <c:pt idx="57">
                  <c:v>0.20523141472625972</c:v>
                </c:pt>
                <c:pt idx="58">
                  <c:v>0.22307898877518559</c:v>
                </c:pt>
                <c:pt idx="59">
                  <c:v>0.20480462491204629</c:v>
                </c:pt>
                <c:pt idx="60">
                  <c:v>0.19659862075694234</c:v>
                </c:pt>
                <c:pt idx="61">
                  <c:v>0.20336905917332834</c:v>
                </c:pt>
                <c:pt idx="62">
                  <c:v>0.22501894247615578</c:v>
                </c:pt>
                <c:pt idx="63">
                  <c:v>0.22676490080702896</c:v>
                </c:pt>
                <c:pt idx="64">
                  <c:v>0.23064480820896938</c:v>
                </c:pt>
                <c:pt idx="65">
                  <c:v>0.23665866468197699</c:v>
                </c:pt>
                <c:pt idx="66">
                  <c:v>0.19902356288315509</c:v>
                </c:pt>
                <c:pt idx="67">
                  <c:v>0.19979954436354316</c:v>
                </c:pt>
                <c:pt idx="68">
                  <c:v>0.20290347028509548</c:v>
                </c:pt>
                <c:pt idx="69">
                  <c:v>0.21493118323111074</c:v>
                </c:pt>
                <c:pt idx="70">
                  <c:v>0.21687113693208093</c:v>
                </c:pt>
                <c:pt idx="71">
                  <c:v>0.1981699832547282</c:v>
                </c:pt>
                <c:pt idx="72">
                  <c:v>0.19469746612999153</c:v>
                </c:pt>
                <c:pt idx="73">
                  <c:v>0.20594919759561869</c:v>
                </c:pt>
                <c:pt idx="74">
                  <c:v>0.20075012167701856</c:v>
                </c:pt>
                <c:pt idx="75">
                  <c:v>0.20294226935911489</c:v>
                </c:pt>
                <c:pt idx="76">
                  <c:v>0.19974134575251407</c:v>
                </c:pt>
                <c:pt idx="77">
                  <c:v>0.20234088371181413</c:v>
                </c:pt>
                <c:pt idx="78">
                  <c:v>0.20309746565519252</c:v>
                </c:pt>
                <c:pt idx="79">
                  <c:v>0.23025681746877533</c:v>
                </c:pt>
                <c:pt idx="80">
                  <c:v>0.27584572944157504</c:v>
                </c:pt>
                <c:pt idx="81">
                  <c:v>0.27623372018176912</c:v>
                </c:pt>
                <c:pt idx="82">
                  <c:v>0.21357321564043161</c:v>
                </c:pt>
                <c:pt idx="83">
                  <c:v>0.20090531797309619</c:v>
                </c:pt>
                <c:pt idx="84">
                  <c:v>0.19974134575251407</c:v>
                </c:pt>
                <c:pt idx="85">
                  <c:v>0.21182725730955843</c:v>
                </c:pt>
                <c:pt idx="86">
                  <c:v>0.20069192306598946</c:v>
                </c:pt>
                <c:pt idx="87">
                  <c:v>0.19685081473806845</c:v>
                </c:pt>
                <c:pt idx="88">
                  <c:v>0.1981311841807088</c:v>
                </c:pt>
                <c:pt idx="89">
                  <c:v>0.23374873413052169</c:v>
                </c:pt>
                <c:pt idx="90">
                  <c:v>0.2310327989491634</c:v>
                </c:pt>
                <c:pt idx="91">
                  <c:v>0.22909284524819321</c:v>
                </c:pt>
                <c:pt idx="92">
                  <c:v>0.29524526645127708</c:v>
                </c:pt>
                <c:pt idx="93">
                  <c:v>0.22540693321634983</c:v>
                </c:pt>
                <c:pt idx="94">
                  <c:v>0.21900508600314816</c:v>
                </c:pt>
              </c:numCache>
            </c:numRef>
          </c:xVal>
          <c:yVal>
            <c:numRef>
              <c:f>'PFNAmotTOC p&gt;0.05'!$E$93:$E$187</c:f>
              <c:numCache>
                <c:formatCode>0.000</c:formatCode>
                <c:ptCount val="95"/>
                <c:pt idx="0">
                  <c:v>0.12694184490335</c:v>
                </c:pt>
                <c:pt idx="1">
                  <c:v>0.20975601896297241</c:v>
                </c:pt>
                <c:pt idx="2">
                  <c:v>0.12650842946110391</c:v>
                </c:pt>
                <c:pt idx="3">
                  <c:v>0.36402338904124626</c:v>
                </c:pt>
                <c:pt idx="4">
                  <c:v>8.5078866693999167E-2</c:v>
                </c:pt>
                <c:pt idx="5">
                  <c:v>4.724481758656715E-2</c:v>
                </c:pt>
                <c:pt idx="6">
                  <c:v>0.52601611913926449</c:v>
                </c:pt>
                <c:pt idx="7">
                  <c:v>0.81066009388518467</c:v>
                </c:pt>
                <c:pt idx="8">
                  <c:v>0.868284649536466</c:v>
                </c:pt>
                <c:pt idx="9">
                  <c:v>0.22573873000000003</c:v>
                </c:pt>
                <c:pt idx="10">
                  <c:v>9.9262913469387787E-2</c:v>
                </c:pt>
                <c:pt idx="11">
                  <c:v>0</c:v>
                </c:pt>
                <c:pt idx="12">
                  <c:v>0</c:v>
                </c:pt>
                <c:pt idx="13">
                  <c:v>0.32644643253061667</c:v>
                </c:pt>
                <c:pt idx="14">
                  <c:v>0.20879122566467001</c:v>
                </c:pt>
                <c:pt idx="15">
                  <c:v>0.62603646066996954</c:v>
                </c:pt>
                <c:pt idx="16">
                  <c:v>0.19761253974122833</c:v>
                </c:pt>
                <c:pt idx="17">
                  <c:v>0.88848269260189638</c:v>
                </c:pt>
                <c:pt idx="18">
                  <c:v>9.8088142427691399E-2</c:v>
                </c:pt>
                <c:pt idx="19">
                  <c:v>0</c:v>
                </c:pt>
                <c:pt idx="20">
                  <c:v>0</c:v>
                </c:pt>
                <c:pt idx="21">
                  <c:v>7.3999999999999996E-2</c:v>
                </c:pt>
                <c:pt idx="22">
                  <c:v>0.33442270929913809</c:v>
                </c:pt>
                <c:pt idx="23">
                  <c:v>0.40848914829979471</c:v>
                </c:pt>
                <c:pt idx="24">
                  <c:v>0</c:v>
                </c:pt>
                <c:pt idx="25">
                  <c:v>0.15446360503659975</c:v>
                </c:pt>
                <c:pt idx="26">
                  <c:v>0.25203402983471035</c:v>
                </c:pt>
                <c:pt idx="27">
                  <c:v>0.40259069952416365</c:v>
                </c:pt>
                <c:pt idx="28">
                  <c:v>0.26127377841665028</c:v>
                </c:pt>
                <c:pt idx="29">
                  <c:v>0</c:v>
                </c:pt>
                <c:pt idx="30">
                  <c:v>0.1296219696096855</c:v>
                </c:pt>
                <c:pt idx="31">
                  <c:v>0.29063591998431659</c:v>
                </c:pt>
                <c:pt idx="32">
                  <c:v>0.2508624431454613</c:v>
                </c:pt>
                <c:pt idx="33">
                  <c:v>0.52117878723069322</c:v>
                </c:pt>
                <c:pt idx="34">
                  <c:v>0.52518956147679441</c:v>
                </c:pt>
                <c:pt idx="35">
                  <c:v>0.22094208118100053</c:v>
                </c:pt>
                <c:pt idx="36">
                  <c:v>0.13</c:v>
                </c:pt>
                <c:pt idx="37">
                  <c:v>0.1</c:v>
                </c:pt>
                <c:pt idx="38">
                  <c:v>0</c:v>
                </c:pt>
                <c:pt idx="39">
                  <c:v>0.10556253333333335</c:v>
                </c:pt>
                <c:pt idx="40">
                  <c:v>0.2667379303643726</c:v>
                </c:pt>
                <c:pt idx="41">
                  <c:v>0</c:v>
                </c:pt>
                <c:pt idx="42">
                  <c:v>0.44590717588832263</c:v>
                </c:pt>
                <c:pt idx="43">
                  <c:v>0.14272282230536243</c:v>
                </c:pt>
                <c:pt idx="44">
                  <c:v>0.17323612584454029</c:v>
                </c:pt>
                <c:pt idx="45">
                  <c:v>0</c:v>
                </c:pt>
                <c:pt idx="46">
                  <c:v>0</c:v>
                </c:pt>
                <c:pt idx="47">
                  <c:v>0.18220036826691099</c:v>
                </c:pt>
                <c:pt idx="48">
                  <c:v>0</c:v>
                </c:pt>
                <c:pt idx="49">
                  <c:v>0.31915736302381176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0.13890644234792487</c:v>
                </c:pt>
                <c:pt idx="54">
                  <c:v>0.10132501462174491</c:v>
                </c:pt>
                <c:pt idx="55">
                  <c:v>0.12385279743705002</c:v>
                </c:pt>
                <c:pt idx="56">
                  <c:v>0.18339888473228252</c:v>
                </c:pt>
                <c:pt idx="57">
                  <c:v>0.03</c:v>
                </c:pt>
                <c:pt idx="58">
                  <c:v>0.21</c:v>
                </c:pt>
                <c:pt idx="59">
                  <c:v>0.41601415879270842</c:v>
                </c:pt>
                <c:pt idx="60">
                  <c:v>0.26545404810946882</c:v>
                </c:pt>
                <c:pt idx="61">
                  <c:v>0.38033285507154158</c:v>
                </c:pt>
                <c:pt idx="62">
                  <c:v>0.28665586683267774</c:v>
                </c:pt>
                <c:pt idx="63">
                  <c:v>0.2182593520162342</c:v>
                </c:pt>
                <c:pt idx="64">
                  <c:v>0.24531294292319172</c:v>
                </c:pt>
                <c:pt idx="65">
                  <c:v>0.15519306244979322</c:v>
                </c:pt>
                <c:pt idx="66">
                  <c:v>9.6000000000000002E-2</c:v>
                </c:pt>
                <c:pt idx="67">
                  <c:v>0</c:v>
                </c:pt>
                <c:pt idx="68">
                  <c:v>0</c:v>
                </c:pt>
                <c:pt idx="69">
                  <c:v>0.44</c:v>
                </c:pt>
                <c:pt idx="70">
                  <c:v>0</c:v>
                </c:pt>
                <c:pt idx="71">
                  <c:v>0.12</c:v>
                </c:pt>
                <c:pt idx="72">
                  <c:v>0.22080703110421793</c:v>
                </c:pt>
                <c:pt idx="73">
                  <c:v>0.35610119259579209</c:v>
                </c:pt>
                <c:pt idx="74">
                  <c:v>0.207825910545023</c:v>
                </c:pt>
                <c:pt idx="75">
                  <c:v>0.34436853308665177</c:v>
                </c:pt>
                <c:pt idx="76">
                  <c:v>0.19256083849608008</c:v>
                </c:pt>
                <c:pt idx="77">
                  <c:v>0.24429773034440966</c:v>
                </c:pt>
                <c:pt idx="78">
                  <c:v>0.3676796836566863</c:v>
                </c:pt>
                <c:pt idx="79">
                  <c:v>5.7028041731021197E-2</c:v>
                </c:pt>
                <c:pt idx="80">
                  <c:v>0.1199115663148352</c:v>
                </c:pt>
                <c:pt idx="81">
                  <c:v>9.0727036006782003E-2</c:v>
                </c:pt>
                <c:pt idx="82">
                  <c:v>0</c:v>
                </c:pt>
                <c:pt idx="83">
                  <c:v>0.42112346572579779</c:v>
                </c:pt>
                <c:pt idx="84">
                  <c:v>0</c:v>
                </c:pt>
                <c:pt idx="85">
                  <c:v>9.1228083450832595E-2</c:v>
                </c:pt>
                <c:pt idx="86">
                  <c:v>0.27838913405789795</c:v>
                </c:pt>
                <c:pt idx="87">
                  <c:v>0.18729944624338321</c:v>
                </c:pt>
                <c:pt idx="88">
                  <c:v>0.16837008060492054</c:v>
                </c:pt>
                <c:pt idx="89">
                  <c:v>0.49690977024362404</c:v>
                </c:pt>
                <c:pt idx="90">
                  <c:v>0.79444540636037597</c:v>
                </c:pt>
                <c:pt idx="91">
                  <c:v>0.20269166029570643</c:v>
                </c:pt>
                <c:pt idx="92">
                  <c:v>5.0550582450053207E-2</c:v>
                </c:pt>
                <c:pt idx="93">
                  <c:v>0.18840261103012673</c:v>
                </c:pt>
                <c:pt idx="94">
                  <c:v>0.42576128404547336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F0-4C3A-AB58-6581C5FD21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0.22501894247615578</c:v>
              </c:pt>
            </c:numLit>
          </c:xVal>
          <c:yVal>
            <c:numLit>
              <c:formatCode>General</c:formatCode>
              <c:ptCount val="1"/>
              <c:pt idx="0">
                <c:v>0.20975601896297241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3F0-4C3A-AB58-6581C5FD2123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'PFNAmotTOC p&gt;0.05'!xdata5</c:f>
              <c:numCache>
                <c:formatCode>General</c:formatCode>
                <c:ptCount val="70"/>
                <c:pt idx="0">
                  <c:v>0.189406514</c:v>
                </c:pt>
                <c:pt idx="1">
                  <c:v>0.1917961923</c:v>
                </c:pt>
                <c:pt idx="2">
                  <c:v>0.1941858706</c:v>
                </c:pt>
                <c:pt idx="3">
                  <c:v>0.19657554890000001</c:v>
                </c:pt>
                <c:pt idx="4">
                  <c:v>0.19896522719999998</c:v>
                </c:pt>
                <c:pt idx="5">
                  <c:v>0.20135490549999999</c:v>
                </c:pt>
                <c:pt idx="6">
                  <c:v>0.20374458379999999</c:v>
                </c:pt>
                <c:pt idx="7">
                  <c:v>0.20613426209999999</c:v>
                </c:pt>
                <c:pt idx="8">
                  <c:v>0.2085239404</c:v>
                </c:pt>
                <c:pt idx="9">
                  <c:v>0.2109136187</c:v>
                </c:pt>
                <c:pt idx="10">
                  <c:v>0.213303297</c:v>
                </c:pt>
                <c:pt idx="11">
                  <c:v>0.21569297530000001</c:v>
                </c:pt>
                <c:pt idx="12">
                  <c:v>0.21808265360000001</c:v>
                </c:pt>
                <c:pt idx="13">
                  <c:v>0.22047233189999998</c:v>
                </c:pt>
                <c:pt idx="14">
                  <c:v>0.22286201019999999</c:v>
                </c:pt>
                <c:pt idx="15">
                  <c:v>0.22525168849999999</c:v>
                </c:pt>
                <c:pt idx="16">
                  <c:v>0.22764136679999999</c:v>
                </c:pt>
                <c:pt idx="17">
                  <c:v>0.2300310451</c:v>
                </c:pt>
                <c:pt idx="18">
                  <c:v>0.2324207234</c:v>
                </c:pt>
                <c:pt idx="19">
                  <c:v>0.2348104017</c:v>
                </c:pt>
                <c:pt idx="20">
                  <c:v>0.23720007999999998</c:v>
                </c:pt>
                <c:pt idx="21">
                  <c:v>0.23958975830000001</c:v>
                </c:pt>
                <c:pt idx="22">
                  <c:v>0.24197943659999999</c:v>
                </c:pt>
                <c:pt idx="23">
                  <c:v>0.24436911489999999</c:v>
                </c:pt>
                <c:pt idx="24">
                  <c:v>0.24675879319999999</c:v>
                </c:pt>
                <c:pt idx="25">
                  <c:v>0.2491484715</c:v>
                </c:pt>
                <c:pt idx="26">
                  <c:v>0.2515381498</c:v>
                </c:pt>
                <c:pt idx="27">
                  <c:v>0.25392782809999997</c:v>
                </c:pt>
                <c:pt idx="28">
                  <c:v>0.25631750640000001</c:v>
                </c:pt>
                <c:pt idx="29">
                  <c:v>0.25870718469999998</c:v>
                </c:pt>
                <c:pt idx="30">
                  <c:v>0.26109686300000001</c:v>
                </c:pt>
                <c:pt idx="31">
                  <c:v>0.26348654129999999</c:v>
                </c:pt>
                <c:pt idx="32">
                  <c:v>0.26587621959999996</c:v>
                </c:pt>
                <c:pt idx="33">
                  <c:v>0.26826589789999999</c:v>
                </c:pt>
                <c:pt idx="34">
                  <c:v>0.27065557620000003</c:v>
                </c:pt>
                <c:pt idx="35">
                  <c:v>0.2730452545</c:v>
                </c:pt>
                <c:pt idx="36">
                  <c:v>0.27543493279999998</c:v>
                </c:pt>
                <c:pt idx="37">
                  <c:v>0.27782461110000001</c:v>
                </c:pt>
                <c:pt idx="38">
                  <c:v>0.28021428939999998</c:v>
                </c:pt>
                <c:pt idx="39">
                  <c:v>0.28260396769999996</c:v>
                </c:pt>
                <c:pt idx="40">
                  <c:v>0.28499364599999999</c:v>
                </c:pt>
                <c:pt idx="41">
                  <c:v>0.28738332430000002</c:v>
                </c:pt>
                <c:pt idx="42">
                  <c:v>0.2897730026</c:v>
                </c:pt>
                <c:pt idx="43">
                  <c:v>0.29216268089999997</c:v>
                </c:pt>
                <c:pt idx="44">
                  <c:v>0.2945523592</c:v>
                </c:pt>
                <c:pt idx="45">
                  <c:v>0.29694203749999998</c:v>
                </c:pt>
                <c:pt idx="46">
                  <c:v>0.29933171579999995</c:v>
                </c:pt>
                <c:pt idx="47">
                  <c:v>0.30172139409999998</c:v>
                </c:pt>
                <c:pt idx="48">
                  <c:v>0.30411107240000002</c:v>
                </c:pt>
                <c:pt idx="49">
                  <c:v>0.30650075069999999</c:v>
                </c:pt>
                <c:pt idx="50">
                  <c:v>0.30889042899999997</c:v>
                </c:pt>
                <c:pt idx="51">
                  <c:v>0.3112801073</c:v>
                </c:pt>
                <c:pt idx="52">
                  <c:v>0.31366978559999997</c:v>
                </c:pt>
                <c:pt idx="53">
                  <c:v>0.31605946389999995</c:v>
                </c:pt>
                <c:pt idx="54">
                  <c:v>0.31844914219999998</c:v>
                </c:pt>
                <c:pt idx="55">
                  <c:v>0.32083882050000001</c:v>
                </c:pt>
                <c:pt idx="56">
                  <c:v>0.32322849879999999</c:v>
                </c:pt>
                <c:pt idx="57">
                  <c:v>0.32561817709999996</c:v>
                </c:pt>
                <c:pt idx="58">
                  <c:v>0.32800785539999999</c:v>
                </c:pt>
                <c:pt idx="59">
                  <c:v>0.33039753370000002</c:v>
                </c:pt>
                <c:pt idx="60">
                  <c:v>0.33278721199999994</c:v>
                </c:pt>
                <c:pt idx="61">
                  <c:v>0.33517689029999997</c:v>
                </c:pt>
                <c:pt idx="62">
                  <c:v>0.33756656860000001</c:v>
                </c:pt>
                <c:pt idx="63">
                  <c:v>0.33995624689999998</c:v>
                </c:pt>
                <c:pt idx="64">
                  <c:v>0.34234592519999996</c:v>
                </c:pt>
                <c:pt idx="65">
                  <c:v>0.34473560349999999</c:v>
                </c:pt>
                <c:pt idx="66">
                  <c:v>0.34712528180000002</c:v>
                </c:pt>
                <c:pt idx="67">
                  <c:v>0.34951496009999999</c:v>
                </c:pt>
                <c:pt idx="68">
                  <c:v>0.35190463839999997</c:v>
                </c:pt>
                <c:pt idx="69">
                  <c:v>0.3542943167</c:v>
                </c:pt>
              </c:numCache>
            </c:numRef>
          </c:xVal>
          <c:yVal>
            <c:numRef>
              <c:f>'PFNAmotTOC p&gt;0.05'!ydata5</c:f>
              <c:numCache>
                <c:formatCode>General</c:formatCode>
                <c:ptCount val="70"/>
                <c:pt idx="0">
                  <c:v>-0.21636259766249935</c:v>
                </c:pt>
                <c:pt idx="1">
                  <c:v>-0.21331047659572988</c:v>
                </c:pt>
                <c:pt idx="2">
                  <c:v>-0.21032179472491</c:v>
                </c:pt>
                <c:pt idx="3">
                  <c:v>-0.20739683424991107</c:v>
                </c:pt>
                <c:pt idx="4">
                  <c:v>-0.20453584876810937</c:v>
                </c:pt>
                <c:pt idx="5">
                  <c:v>-0.20173906268287853</c:v>
                </c:pt>
                <c:pt idx="6">
                  <c:v>-0.1990066706757761</c:v>
                </c:pt>
                <c:pt idx="7">
                  <c:v>-0.1963388372452822</c:v>
                </c:pt>
                <c:pt idx="8">
                  <c:v>-0.19373569631461962</c:v>
                </c:pt>
                <c:pt idx="9">
                  <c:v>-0.19119735091081805</c:v>
                </c:pt>
                <c:pt idx="10">
                  <c:v>-0.18872387291681175</c:v>
                </c:pt>
                <c:pt idx="11">
                  <c:v>-0.18631530289795459</c:v>
                </c:pt>
                <c:pt idx="12">
                  <c:v>-0.18397165000393018</c:v>
                </c:pt>
                <c:pt idx="13">
                  <c:v>-0.18169289194660854</c:v>
                </c:pt>
                <c:pt idx="14">
                  <c:v>-0.17947897505397389</c:v>
                </c:pt>
                <c:pt idx="15">
                  <c:v>-0.17732981439982076</c:v>
                </c:pt>
                <c:pt idx="16">
                  <c:v>-0.17524529400848662</c:v>
                </c:pt>
                <c:pt idx="17">
                  <c:v>-0.17322526713347386</c:v>
                </c:pt>
                <c:pt idx="18">
                  <c:v>-0.1712695566084039</c:v>
                </c:pt>
                <c:pt idx="19">
                  <c:v>-0.16937795526835753</c:v>
                </c:pt>
                <c:pt idx="20">
                  <c:v>-0.16755022643928064</c:v>
                </c:pt>
                <c:pt idx="21">
                  <c:v>-0.16578610449278747</c:v>
                </c:pt>
                <c:pt idx="22">
                  <c:v>-0.16408529546337003</c:v>
                </c:pt>
                <c:pt idx="23">
                  <c:v>-0.16244747772472348</c:v>
                </c:pt>
                <c:pt idx="24">
                  <c:v>-0.16087230272164121</c:v>
                </c:pt>
                <c:pt idx="25">
                  <c:v>-0.15935939575369265</c:v>
                </c:pt>
                <c:pt idx="26">
                  <c:v>-0.15790835680670806</c:v>
                </c:pt>
                <c:pt idx="27">
                  <c:v>-0.15651876142792853</c:v>
                </c:pt>
                <c:pt idx="28">
                  <c:v>-0.15519016164055149</c:v>
                </c:pt>
                <c:pt idx="29">
                  <c:v>-0.15392208689331777</c:v>
                </c:pt>
                <c:pt idx="30">
                  <c:v>-0.15271404504072023</c:v>
                </c:pt>
                <c:pt idx="31">
                  <c:v>-0.15156552334940404</c:v>
                </c:pt>
                <c:pt idx="32">
                  <c:v>-0.15047598952632973</c:v>
                </c:pt>
                <c:pt idx="33">
                  <c:v>-0.14944489276431966</c:v>
                </c:pt>
                <c:pt idx="34">
                  <c:v>-0.14847166480067925</c:v>
                </c:pt>
                <c:pt idx="35">
                  <c:v>-0.147555720984682</c:v>
                </c:pt>
                <c:pt idx="36">
                  <c:v>-0.14669646134983688</c:v>
                </c:pt>
                <c:pt idx="37">
                  <c:v>-0.14589327168700011</c:v>
                </c:pt>
                <c:pt idx="38">
                  <c:v>-0.14514552461456498</c:v>
                </c:pt>
                <c:pt idx="39">
                  <c:v>-0.144452580642145</c:v>
                </c:pt>
                <c:pt idx="40">
                  <c:v>-0.14381378922437038</c:v>
                </c:pt>
                <c:pt idx="41">
                  <c:v>-0.14322848980162517</c:v>
                </c:pt>
                <c:pt idx="42">
                  <c:v>-0.14269601282477801</c:v>
                </c:pt>
                <c:pt idx="43">
                  <c:v>-0.14221568076118507</c:v>
                </c:pt>
                <c:pt idx="44">
                  <c:v>-0.1417868090794796</c:v>
                </c:pt>
                <c:pt idx="45">
                  <c:v>-0.14140870721089349</c:v>
                </c:pt>
                <c:pt idx="46">
                  <c:v>-0.14108067948509656</c:v>
                </c:pt>
                <c:pt idx="47">
                  <c:v>-0.14080202603876685</c:v>
                </c:pt>
                <c:pt idx="48">
                  <c:v>-0.14057204369533943</c:v>
                </c:pt>
                <c:pt idx="49">
                  <c:v>-0.14039002681460144</c:v>
                </c:pt>
                <c:pt idx="50">
                  <c:v>-0.1402552681110189</c:v>
                </c:pt>
                <c:pt idx="51">
                  <c:v>-0.14016705943989161</c:v>
                </c:pt>
                <c:pt idx="52">
                  <c:v>-0.14012469255062937</c:v>
                </c:pt>
                <c:pt idx="53">
                  <c:v>-0.1401274598066346</c:v>
                </c:pt>
                <c:pt idx="54">
                  <c:v>-0.14017465487145364</c:v>
                </c:pt>
                <c:pt idx="55">
                  <c:v>-0.14026557336102924</c:v>
                </c:pt>
                <c:pt idx="56">
                  <c:v>-0.14039951346204038</c:v>
                </c:pt>
                <c:pt idx="57">
                  <c:v>-0.14057577651646253</c:v>
                </c:pt>
                <c:pt idx="58">
                  <c:v>-0.14079366757261197</c:v>
                </c:pt>
                <c:pt idx="59">
                  <c:v>-0.14105249590306046</c:v>
                </c:pt>
                <c:pt idx="60">
                  <c:v>-0.14135157548991528</c:v>
                </c:pt>
                <c:pt idx="61">
                  <c:v>-0.14169022547805582</c:v>
                </c:pt>
                <c:pt idx="62">
                  <c:v>-0.14206777059700809</c:v>
                </c:pt>
                <c:pt idx="63">
                  <c:v>-0.14248354155221066</c:v>
                </c:pt>
                <c:pt idx="64">
                  <c:v>-0.14293687538649424</c:v>
                </c:pt>
                <c:pt idx="65">
                  <c:v>-0.14342711581265166</c:v>
                </c:pt>
                <c:pt idx="66">
                  <c:v>-0.14395361351802183</c:v>
                </c:pt>
                <c:pt idx="67">
                  <c:v>-0.14451572644204941</c:v>
                </c:pt>
                <c:pt idx="68">
                  <c:v>-0.14511282002781312</c:v>
                </c:pt>
                <c:pt idx="69">
                  <c:v>-0.14574426744853497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F0-4C3A-AB58-6581C5FD2123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'PFNAmotTOC p&gt;0.05'!xdata6</c:f>
              <c:numCache>
                <c:formatCode>General</c:formatCode>
                <c:ptCount val="70"/>
                <c:pt idx="0">
                  <c:v>0.15478178819999999</c:v>
                </c:pt>
                <c:pt idx="1">
                  <c:v>0.15767327419999999</c:v>
                </c:pt>
                <c:pt idx="2">
                  <c:v>0.16056476019999999</c:v>
                </c:pt>
                <c:pt idx="3">
                  <c:v>0.16345624619999999</c:v>
                </c:pt>
                <c:pt idx="4">
                  <c:v>0.16634773219999999</c:v>
                </c:pt>
                <c:pt idx="5">
                  <c:v>0.16923921819999999</c:v>
                </c:pt>
                <c:pt idx="6">
                  <c:v>0.17213070419999998</c:v>
                </c:pt>
                <c:pt idx="7">
                  <c:v>0.17502219019999998</c:v>
                </c:pt>
                <c:pt idx="8">
                  <c:v>0.17791367619999998</c:v>
                </c:pt>
                <c:pt idx="9">
                  <c:v>0.18080516219999998</c:v>
                </c:pt>
                <c:pt idx="10">
                  <c:v>0.18369664819999998</c:v>
                </c:pt>
                <c:pt idx="11">
                  <c:v>0.18658813419999998</c:v>
                </c:pt>
                <c:pt idx="12">
                  <c:v>0.18947962019999998</c:v>
                </c:pt>
                <c:pt idx="13">
                  <c:v>0.19237110619999997</c:v>
                </c:pt>
                <c:pt idx="14">
                  <c:v>0.1952625922</c:v>
                </c:pt>
                <c:pt idx="15">
                  <c:v>0.1981540782</c:v>
                </c:pt>
                <c:pt idx="16">
                  <c:v>0.2010455642</c:v>
                </c:pt>
                <c:pt idx="17">
                  <c:v>0.2039370502</c:v>
                </c:pt>
                <c:pt idx="18">
                  <c:v>0.2068285362</c:v>
                </c:pt>
                <c:pt idx="19">
                  <c:v>0.20972002219999999</c:v>
                </c:pt>
                <c:pt idx="20">
                  <c:v>0.21261150819999999</c:v>
                </c:pt>
                <c:pt idx="21">
                  <c:v>0.21550299419999999</c:v>
                </c:pt>
                <c:pt idx="22">
                  <c:v>0.21839448019999999</c:v>
                </c:pt>
                <c:pt idx="23">
                  <c:v>0.22128596619999999</c:v>
                </c:pt>
                <c:pt idx="24">
                  <c:v>0.22417745219999999</c:v>
                </c:pt>
                <c:pt idx="25">
                  <c:v>0.22706893819999999</c:v>
                </c:pt>
                <c:pt idx="26">
                  <c:v>0.22996042419999999</c:v>
                </c:pt>
                <c:pt idx="27">
                  <c:v>0.23285191020000001</c:v>
                </c:pt>
                <c:pt idx="28">
                  <c:v>0.23574339620000001</c:v>
                </c:pt>
                <c:pt idx="29">
                  <c:v>0.23863488220000001</c:v>
                </c:pt>
                <c:pt idx="30">
                  <c:v>0.24152636820000001</c:v>
                </c:pt>
                <c:pt idx="31">
                  <c:v>0.24441785420000001</c:v>
                </c:pt>
                <c:pt idx="32">
                  <c:v>0.24730934020000001</c:v>
                </c:pt>
                <c:pt idx="33">
                  <c:v>0.2502008262</c:v>
                </c:pt>
                <c:pt idx="34">
                  <c:v>0.2530923122</c:v>
                </c:pt>
                <c:pt idx="35">
                  <c:v>0.2559837982</c:v>
                </c:pt>
                <c:pt idx="36">
                  <c:v>0.2588752842</c:v>
                </c:pt>
                <c:pt idx="37">
                  <c:v>0.2617667702</c:v>
                </c:pt>
                <c:pt idx="38">
                  <c:v>0.2646582562</c:v>
                </c:pt>
                <c:pt idx="39">
                  <c:v>0.2675497422</c:v>
                </c:pt>
                <c:pt idx="40">
                  <c:v>0.27044122819999999</c:v>
                </c:pt>
                <c:pt idx="41">
                  <c:v>0.27333271419999999</c:v>
                </c:pt>
                <c:pt idx="42">
                  <c:v>0.27622420019999999</c:v>
                </c:pt>
                <c:pt idx="43">
                  <c:v>0.27911568619999999</c:v>
                </c:pt>
                <c:pt idx="44">
                  <c:v>0.28200717219999999</c:v>
                </c:pt>
                <c:pt idx="45">
                  <c:v>0.28489865819999999</c:v>
                </c:pt>
                <c:pt idx="46">
                  <c:v>0.28779014419999999</c:v>
                </c:pt>
                <c:pt idx="47">
                  <c:v>0.29068163019999999</c:v>
                </c:pt>
                <c:pt idx="48">
                  <c:v>0.29357311619999998</c:v>
                </c:pt>
                <c:pt idx="49">
                  <c:v>0.29646460219999998</c:v>
                </c:pt>
                <c:pt idx="50">
                  <c:v>0.29935608819999998</c:v>
                </c:pt>
                <c:pt idx="51">
                  <c:v>0.30224757419999998</c:v>
                </c:pt>
                <c:pt idx="52">
                  <c:v>0.30513906019999998</c:v>
                </c:pt>
                <c:pt idx="53">
                  <c:v>0.30803054619999998</c:v>
                </c:pt>
                <c:pt idx="54">
                  <c:v>0.31092203220000003</c:v>
                </c:pt>
                <c:pt idx="55">
                  <c:v>0.31381351820000003</c:v>
                </c:pt>
                <c:pt idx="56">
                  <c:v>0.31670500420000003</c:v>
                </c:pt>
                <c:pt idx="57">
                  <c:v>0.31959649020000003</c:v>
                </c:pt>
                <c:pt idx="58">
                  <c:v>0.32248797620000003</c:v>
                </c:pt>
                <c:pt idx="59">
                  <c:v>0.32537946220000002</c:v>
                </c:pt>
                <c:pt idx="60">
                  <c:v>0.32827094820000002</c:v>
                </c:pt>
                <c:pt idx="61">
                  <c:v>0.33116243420000002</c:v>
                </c:pt>
                <c:pt idx="62">
                  <c:v>0.33405392020000002</c:v>
                </c:pt>
                <c:pt idx="63">
                  <c:v>0.33694540620000002</c:v>
                </c:pt>
                <c:pt idx="64">
                  <c:v>0.33983689220000002</c:v>
                </c:pt>
                <c:pt idx="65">
                  <c:v>0.34272837820000002</c:v>
                </c:pt>
                <c:pt idx="66">
                  <c:v>0.34561986420000002</c:v>
                </c:pt>
                <c:pt idx="67">
                  <c:v>0.34851135020000001</c:v>
                </c:pt>
                <c:pt idx="68">
                  <c:v>0.35140283620000001</c:v>
                </c:pt>
                <c:pt idx="69">
                  <c:v>0.35429432220000001</c:v>
                </c:pt>
              </c:numCache>
            </c:numRef>
          </c:xVal>
          <c:yVal>
            <c:numRef>
              <c:f>'PFNAmotTOC p&gt;0.05'!ydata6</c:f>
              <c:numCache>
                <c:formatCode>General</c:formatCode>
                <c:ptCount val="70"/>
                <c:pt idx="0">
                  <c:v>0.57702444227474392</c:v>
                </c:pt>
                <c:pt idx="1">
                  <c:v>0.57806645126407497</c:v>
                </c:pt>
                <c:pt idx="2">
                  <c:v>0.57919157243770225</c:v>
                </c:pt>
                <c:pt idx="3">
                  <c:v>0.58040086209868857</c:v>
                </c:pt>
                <c:pt idx="4">
                  <c:v>0.58169534291882941</c:v>
                </c:pt>
                <c:pt idx="5">
                  <c:v>0.5830760011629289</c:v>
                </c:pt>
                <c:pt idx="6">
                  <c:v>0.5845437839352372</c:v>
                </c:pt>
                <c:pt idx="7">
                  <c:v>0.58609959646387</c:v>
                </c:pt>
                <c:pt idx="8">
                  <c:v>0.58774429943951512</c:v>
                </c:pt>
                <c:pt idx="9">
                  <c:v>0.58947870642506794</c:v>
                </c:pt>
                <c:pt idx="10">
                  <c:v>0.59130358135300543</c:v>
                </c:pt>
                <c:pt idx="11">
                  <c:v>0.59321963612729722</c:v>
                </c:pt>
                <c:pt idx="12">
                  <c:v>0.59522752834646364</c:v>
                </c:pt>
                <c:pt idx="13">
                  <c:v>0.59732785916399678</c:v>
                </c:pt>
                <c:pt idx="14">
                  <c:v>0.59952117130177585</c:v>
                </c:pt>
                <c:pt idx="15">
                  <c:v>0.60180794723132836</c:v>
                </c:pt>
                <c:pt idx="16">
                  <c:v>0.6041886075368107</c:v>
                </c:pt>
                <c:pt idx="17">
                  <c:v>0.60666350947242131</c:v>
                </c:pt>
                <c:pt idx="18">
                  <c:v>0.60923294572562592</c:v>
                </c:pt>
                <c:pt idx="19">
                  <c:v>0.61189714339607804</c:v>
                </c:pt>
                <c:pt idx="20">
                  <c:v>0.61465626319848632</c:v>
                </c:pt>
                <c:pt idx="21">
                  <c:v>0.61751039889592296</c:v>
                </c:pt>
                <c:pt idx="22">
                  <c:v>0.62045957696822374</c:v>
                </c:pt>
                <c:pt idx="23">
                  <c:v>0.62350375651820755</c:v>
                </c:pt>
                <c:pt idx="24">
                  <c:v>0.62664282941649141</c:v>
                </c:pt>
                <c:pt idx="25">
                  <c:v>0.62987662068370665</c:v>
                </c:pt>
                <c:pt idx="26">
                  <c:v>0.63320488910696859</c:v>
                </c:pt>
                <c:pt idx="27">
                  <c:v>0.63662732808555056</c:v>
                </c:pt>
                <c:pt idx="28">
                  <c:v>0.64014356669888262</c:v>
                </c:pt>
                <c:pt idx="29">
                  <c:v>0.6437531709882629</c:v>
                </c:pt>
                <c:pt idx="30">
                  <c:v>0.64745564544206624</c:v>
                </c:pt>
                <c:pt idx="31">
                  <c:v>0.65125043467277011</c:v>
                </c:pt>
                <c:pt idx="32">
                  <c:v>0.65513692527282275</c:v>
                </c:pt>
                <c:pt idx="33">
                  <c:v>0.65911444783525308</c:v>
                </c:pt>
                <c:pt idx="34">
                  <c:v>0.66318227912398853</c:v>
                </c:pt>
                <c:pt idx="35">
                  <c:v>0.66733964437810878</c:v>
                </c:pt>
                <c:pt idx="36">
                  <c:v>0.67158571973371473</c:v>
                </c:pt>
                <c:pt idx="37">
                  <c:v>0.67591963474675154</c:v>
                </c:pt>
                <c:pt idx="38">
                  <c:v>0.68034047499996531</c:v>
                </c:pt>
                <c:pt idx="39">
                  <c:v>0.68484728477720624</c:v>
                </c:pt>
                <c:pt idx="40">
                  <c:v>0.68943906978849689</c:v>
                </c:pt>
                <c:pt idx="41">
                  <c:v>0.69411479992964908</c:v>
                </c:pt>
                <c:pt idx="42">
                  <c:v>0.6988734120607335</c:v>
                </c:pt>
                <c:pt idx="43">
                  <c:v>0.70371381278834877</c:v>
                </c:pt>
                <c:pt idx="44">
                  <c:v>0.70863488123740237</c:v>
                </c:pt>
                <c:pt idx="45">
                  <c:v>0.71363547179897269</c:v>
                </c:pt>
                <c:pt idx="46">
                  <c:v>0.71871441684175874</c:v>
                </c:pt>
                <c:pt idx="47">
                  <c:v>0.72387052937562324</c:v>
                </c:pt>
                <c:pt idx="48">
                  <c:v>0.72910260565677432</c:v>
                </c:pt>
                <c:pt idx="49">
                  <c:v>0.73440942772520179</c:v>
                </c:pt>
                <c:pt idx="50">
                  <c:v>0.7397897658660606</c:v>
                </c:pt>
                <c:pt idx="51">
                  <c:v>0.74524238098777018</c:v>
                </c:pt>
                <c:pt idx="52">
                  <c:v>0.75076602691066396</c:v>
                </c:pt>
                <c:pt idx="53">
                  <c:v>0.75635945256104575</c:v>
                </c:pt>
                <c:pt idx="54">
                  <c:v>0.76202140406651719</c:v>
                </c:pt>
                <c:pt idx="55">
                  <c:v>0.76775062674938055</c:v>
                </c:pt>
                <c:pt idx="56">
                  <c:v>0.77354586701582639</c:v>
                </c:pt>
                <c:pt idx="57">
                  <c:v>0.77940587413944939</c:v>
                </c:pt>
                <c:pt idx="58">
                  <c:v>0.78532940193842093</c:v>
                </c:pt>
                <c:pt idx="59">
                  <c:v>0.79131521034635455</c:v>
                </c:pt>
                <c:pt idx="60">
                  <c:v>0.79736206687755806</c:v>
                </c:pt>
                <c:pt idx="61">
                  <c:v>0.80346874798794143</c:v>
                </c:pt>
                <c:pt idx="62">
                  <c:v>0.80963404033337427</c:v>
                </c:pt>
                <c:pt idx="63">
                  <c:v>0.81585674192773872</c:v>
                </c:pt>
                <c:pt idx="64">
                  <c:v>0.82213566320331666</c:v>
                </c:pt>
                <c:pt idx="65">
                  <c:v>0.82846962797648682</c:v>
                </c:pt>
                <c:pt idx="66">
                  <c:v>0.83485747432198143</c:v>
                </c:pt>
                <c:pt idx="67">
                  <c:v>0.84129805535918245</c:v>
                </c:pt>
                <c:pt idx="68">
                  <c:v>0.84779023995411351</c:v>
                </c:pt>
                <c:pt idx="69">
                  <c:v>0.85433291334090988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F0-4C3A-AB58-6581C5FD2123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-0.4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C3F0-4C3A-AB58-6581C5FD2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655240"/>
        <c:axId val="379656224"/>
      </c:scatterChart>
      <c:valAx>
        <c:axId val="379655240"/>
        <c:scaling>
          <c:orientation val="minMax"/>
          <c:max val="1"/>
          <c:min val="-0.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Pred(PFNA)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79656224"/>
        <c:crosses val="autoZero"/>
        <c:crossBetween val="midCat"/>
      </c:valAx>
      <c:valAx>
        <c:axId val="379656224"/>
        <c:scaling>
          <c:orientation val="minMax"/>
          <c:max val="1"/>
          <c:min val="-0.4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PFNA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7965524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PFNA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'PFNAmotTOC p&gt;0.05'!$B$93:$B$187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'PFNAmotTOC p&gt;0.05'!$H$93:$H$187</c:f>
              <c:numCache>
                <c:formatCode>0.000</c:formatCode>
                <c:ptCount val="95"/>
                <c:pt idx="0">
                  <c:v>-0.42921789838403163</c:v>
                </c:pt>
                <c:pt idx="1">
                  <c:v>-7.5790361816412091E-2</c:v>
                </c:pt>
                <c:pt idx="2">
                  <c:v>-0.44485647660553357</c:v>
                </c:pt>
                <c:pt idx="3">
                  <c:v>0.73456008194832401</c:v>
                </c:pt>
                <c:pt idx="4">
                  <c:v>-0.61782859782870314</c:v>
                </c:pt>
                <c:pt idx="5">
                  <c:v>-0.87409456136245356</c:v>
                </c:pt>
                <c:pt idx="6">
                  <c:v>1.5717122114596205</c:v>
                </c:pt>
                <c:pt idx="7">
                  <c:v>2.9610722075494564</c:v>
                </c:pt>
                <c:pt idx="8">
                  <c:v>3.2568488136056208</c:v>
                </c:pt>
                <c:pt idx="9">
                  <c:v>-1.6655368024017944E-2</c:v>
                </c:pt>
                <c:pt idx="10">
                  <c:v>-0.65047009973433634</c:v>
                </c:pt>
                <c:pt idx="11">
                  <c:v>-0.96959340914538683</c:v>
                </c:pt>
                <c:pt idx="12">
                  <c:v>-1.0826864065123423</c:v>
                </c:pt>
                <c:pt idx="13">
                  <c:v>0.53255298967122155</c:v>
                </c:pt>
                <c:pt idx="14">
                  <c:v>-2.5672323438409549E-2</c:v>
                </c:pt>
                <c:pt idx="15">
                  <c:v>1.9730103584743097</c:v>
                </c:pt>
                <c:pt idx="16">
                  <c:v>1.3741774536230541E-3</c:v>
                </c:pt>
                <c:pt idx="17">
                  <c:v>3.3109062152077722</c:v>
                </c:pt>
                <c:pt idx="18">
                  <c:v>-0.49232839048584576</c:v>
                </c:pt>
                <c:pt idx="19">
                  <c:v>-0.98798787920264419</c:v>
                </c:pt>
                <c:pt idx="20">
                  <c:v>-0.96236855837662894</c:v>
                </c:pt>
                <c:pt idx="21">
                  <c:v>-0.61570827098375625</c:v>
                </c:pt>
                <c:pt idx="22">
                  <c:v>0.65263560625302008</c:v>
                </c:pt>
                <c:pt idx="23">
                  <c:v>1.0134397212511228</c:v>
                </c:pt>
                <c:pt idx="24">
                  <c:v>-0.96074055867006891</c:v>
                </c:pt>
                <c:pt idx="25">
                  <c:v>-0.20888101884849847</c:v>
                </c:pt>
                <c:pt idx="26">
                  <c:v>0.26986874395774468</c:v>
                </c:pt>
                <c:pt idx="27">
                  <c:v>0.95015474801626287</c:v>
                </c:pt>
                <c:pt idx="28">
                  <c:v>0.21470817076081078</c:v>
                </c:pt>
                <c:pt idx="29">
                  <c:v>-1.1597514813790923</c:v>
                </c:pt>
                <c:pt idx="30">
                  <c:v>-0.45155192975375452</c:v>
                </c:pt>
                <c:pt idx="31">
                  <c:v>0.28055532325096216</c:v>
                </c:pt>
                <c:pt idx="32">
                  <c:v>3.0071852113783309E-2</c:v>
                </c:pt>
                <c:pt idx="33">
                  <c:v>1.4667733775210472</c:v>
                </c:pt>
                <c:pt idx="34">
                  <c:v>1.5088456944267585</c:v>
                </c:pt>
                <c:pt idx="35">
                  <c:v>-0.14162176606294949</c:v>
                </c:pt>
                <c:pt idx="36">
                  <c:v>-0.49302386712276597</c:v>
                </c:pt>
                <c:pt idx="37">
                  <c:v>-0.7864904329597614</c:v>
                </c:pt>
                <c:pt idx="38">
                  <c:v>-1.1963573919407986</c:v>
                </c:pt>
                <c:pt idx="39">
                  <c:v>-0.58450909807055074</c:v>
                </c:pt>
                <c:pt idx="40">
                  <c:v>0.21294184299602545</c:v>
                </c:pt>
                <c:pt idx="41">
                  <c:v>-1.0335574212847893</c:v>
                </c:pt>
                <c:pt idx="42">
                  <c:v>1.018825639488093</c:v>
                </c:pt>
                <c:pt idx="43">
                  <c:v>-0.42310356909073521</c:v>
                </c:pt>
                <c:pt idx="44">
                  <c:v>-0.30530110230037255</c:v>
                </c:pt>
                <c:pt idx="45">
                  <c:v>-1.0137035313722429</c:v>
                </c:pt>
                <c:pt idx="46">
                  <c:v>-0.96311994285657987</c:v>
                </c:pt>
                <c:pt idx="47">
                  <c:v>-9.5252016023543232E-2</c:v>
                </c:pt>
                <c:pt idx="48">
                  <c:v>-0.9707108527309547</c:v>
                </c:pt>
                <c:pt idx="49">
                  <c:v>0.54616131404673118</c:v>
                </c:pt>
                <c:pt idx="50">
                  <c:v>-0.97878341932324675</c:v>
                </c:pt>
                <c:pt idx="51">
                  <c:v>-0.96513808450465288</c:v>
                </c:pt>
                <c:pt idx="52">
                  <c:v>-0.99405193728122154</c:v>
                </c:pt>
                <c:pt idx="53">
                  <c:v>-0.2897930609777889</c:v>
                </c:pt>
                <c:pt idx="54">
                  <c:v>-0.4854741202117614</c:v>
                </c:pt>
                <c:pt idx="55">
                  <c:v>-0.37960080715271954</c:v>
                </c:pt>
                <c:pt idx="56">
                  <c:v>-7.0101763945113776E-2</c:v>
                </c:pt>
                <c:pt idx="57">
                  <c:v>-0.8701381692854343</c:v>
                </c:pt>
                <c:pt idx="58">
                  <c:v>-6.4945702611161324E-2</c:v>
                </c:pt>
                <c:pt idx="59">
                  <c:v>1.0487929771818949</c:v>
                </c:pt>
                <c:pt idx="60">
                  <c:v>0.34191206865212331</c:v>
                </c:pt>
                <c:pt idx="61">
                  <c:v>0.87874057076591661</c:v>
                </c:pt>
                <c:pt idx="62">
                  <c:v>0.30606749710804892</c:v>
                </c:pt>
                <c:pt idx="63">
                  <c:v>-4.2235592659864554E-2</c:v>
                </c:pt>
                <c:pt idx="64">
                  <c:v>7.2836847816380071E-2</c:v>
                </c:pt>
                <c:pt idx="65">
                  <c:v>-0.40452980475438083</c:v>
                </c:pt>
                <c:pt idx="66">
                  <c:v>-0.51157912832268804</c:v>
                </c:pt>
                <c:pt idx="67">
                  <c:v>-0.99213494354391119</c:v>
                </c:pt>
                <c:pt idx="68">
                  <c:v>-1.0075479585172611</c:v>
                </c:pt>
                <c:pt idx="69">
                  <c:v>1.1176133485679833</c:v>
                </c:pt>
                <c:pt idx="70">
                  <c:v>-1.076906525897336</c:v>
                </c:pt>
                <c:pt idx="71">
                  <c:v>-0.38816490883554544</c:v>
                </c:pt>
                <c:pt idx="72">
                  <c:v>0.12965100523215634</c:v>
                </c:pt>
                <c:pt idx="73">
                  <c:v>0.74560250653747229</c:v>
                </c:pt>
                <c:pt idx="74">
                  <c:v>3.5135902894316957E-2</c:v>
                </c:pt>
                <c:pt idx="75">
                  <c:v>0.70227356436628974</c:v>
                </c:pt>
                <c:pt idx="76">
                  <c:v>-3.5655897935964867E-2</c:v>
                </c:pt>
                <c:pt idx="77">
                  <c:v>0.20834308605513632</c:v>
                </c:pt>
                <c:pt idx="78">
                  <c:v>0.81725796765649861</c:v>
                </c:pt>
                <c:pt idx="79">
                  <c:v>-0.86019376162360006</c:v>
                </c:pt>
                <c:pt idx="80">
                  <c:v>-0.77431473942111828</c:v>
                </c:pt>
                <c:pt idx="81">
                  <c:v>-0.92116157830714074</c:v>
                </c:pt>
                <c:pt idx="82">
                  <c:v>-1.0605301974881518</c:v>
                </c:pt>
                <c:pt idx="83">
                  <c:v>1.0935266158086285</c:v>
                </c:pt>
                <c:pt idx="84">
                  <c:v>-0.99184594951316085</c:v>
                </c:pt>
                <c:pt idx="85">
                  <c:v>-0.59885349052678616</c:v>
                </c:pt>
                <c:pt idx="86">
                  <c:v>0.38581728645344276</c:v>
                </c:pt>
                <c:pt idx="87">
                  <c:v>-4.742876903162116E-2</c:v>
                </c:pt>
                <c:pt idx="88">
                  <c:v>-0.1477832740311138</c:v>
                </c:pt>
                <c:pt idx="89">
                  <c:v>1.3067660416280236</c:v>
                </c:pt>
                <c:pt idx="90">
                  <c:v>2.7977107616860355</c:v>
                </c:pt>
                <c:pt idx="91">
                  <c:v>-0.13109908846772769</c:v>
                </c:pt>
                <c:pt idx="92">
                  <c:v>-1.2150685692021377</c:v>
                </c:pt>
                <c:pt idx="93">
                  <c:v>-0.18375057470755732</c:v>
                </c:pt>
                <c:pt idx="94">
                  <c:v>1.0266792625854733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E-4372-825B-649F22CE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09039152"/>
        <c:axId val="379654824"/>
      </c:barChart>
      <c:catAx>
        <c:axId val="309039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79654824"/>
        <c:crosses val="autoZero"/>
        <c:auto val="1"/>
        <c:lblAlgn val="ctr"/>
        <c:lblOffset val="100"/>
        <c:noMultiLvlLbl val="0"/>
      </c:catAx>
      <c:valAx>
        <c:axId val="379654824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0903915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PFOA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0.2057706365514326</c:v>
                </c:pt>
              </c:numLit>
            </c:plus>
            <c:minus>
              <c:numLit>
                <c:formatCode>General</c:formatCode>
                <c:ptCount val="1"/>
                <c:pt idx="0">
                  <c:v>0.2057706365514326</c:v>
                </c:pt>
              </c:numLit>
            </c:minus>
          </c:errBars>
          <c:cat>
            <c:strRef>
              <c:f>'PFOA mot TOC p&gt;0.05'!$B$67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'PFOA mot TOC p&gt;0.05'!$C$67</c:f>
              <c:numCache>
                <c:formatCode>0.000</c:formatCode>
                <c:ptCount val="1"/>
                <c:pt idx="0">
                  <c:v>-3.7832667009605393E-2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6-427F-8473-E5AAD16F8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11370192"/>
        <c:axId val="311373144"/>
      </c:barChart>
      <c:catAx>
        <c:axId val="31137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11373144"/>
        <c:crosses val="autoZero"/>
        <c:auto val="1"/>
        <c:lblAlgn val="ctr"/>
        <c:lblOffset val="100"/>
        <c:noMultiLvlLbl val="0"/>
      </c:catAx>
      <c:valAx>
        <c:axId val="311373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113701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PFOA by TOC% (R²=0,001)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mot TOC p&gt;0.05'!$D$93:$D$187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'PFOA mot TOC p&gt;0.05'!$E$93:$E$187</c:f>
              <c:numCache>
                <c:formatCode>0.000</c:formatCode>
                <c:ptCount val="95"/>
                <c:pt idx="0">
                  <c:v>0.46816589615140047</c:v>
                </c:pt>
                <c:pt idx="1">
                  <c:v>0.35543132279195555</c:v>
                </c:pt>
                <c:pt idx="2">
                  <c:v>0.15716171358766393</c:v>
                </c:pt>
                <c:pt idx="3">
                  <c:v>0.28831865546225377</c:v>
                </c:pt>
                <c:pt idx="4">
                  <c:v>8.7022113269498463E-2</c:v>
                </c:pt>
                <c:pt idx="5">
                  <c:v>4.7230980911597047E-2</c:v>
                </c:pt>
                <c:pt idx="6">
                  <c:v>0.78573757539902123</c:v>
                </c:pt>
                <c:pt idx="7">
                  <c:v>1.1387985908127369</c:v>
                </c:pt>
                <c:pt idx="8">
                  <c:v>1.2217896437809643</c:v>
                </c:pt>
                <c:pt idx="9">
                  <c:v>0.22275780500000003</c:v>
                </c:pt>
                <c:pt idx="10">
                  <c:v>7.9235368571428599E-2</c:v>
                </c:pt>
                <c:pt idx="11">
                  <c:v>9.84731906614786E-3</c:v>
                </c:pt>
                <c:pt idx="12">
                  <c:v>8.2139910266159716E-2</c:v>
                </c:pt>
                <c:pt idx="13">
                  <c:v>0.66459289633277507</c:v>
                </c:pt>
                <c:pt idx="14">
                  <c:v>0.47400003804745444</c:v>
                </c:pt>
                <c:pt idx="15">
                  <c:v>0.50234657128556082</c:v>
                </c:pt>
                <c:pt idx="16">
                  <c:v>0.33110040714743078</c:v>
                </c:pt>
                <c:pt idx="17">
                  <c:v>1.4129038826418108</c:v>
                </c:pt>
                <c:pt idx="18">
                  <c:v>0.20554597499891678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0.28000000000000003</c:v>
                </c:pt>
                <c:pt idx="22">
                  <c:v>0.67265777651771153</c:v>
                </c:pt>
                <c:pt idx="23">
                  <c:v>0.89577912218069844</c:v>
                </c:pt>
                <c:pt idx="24">
                  <c:v>0</c:v>
                </c:pt>
                <c:pt idx="25">
                  <c:v>0.39200763433196817</c:v>
                </c:pt>
                <c:pt idx="26">
                  <c:v>0.56663322174756303</c:v>
                </c:pt>
                <c:pt idx="27">
                  <c:v>0.68387096825019955</c:v>
                </c:pt>
                <c:pt idx="28">
                  <c:v>0.44750710726835397</c:v>
                </c:pt>
                <c:pt idx="29">
                  <c:v>0.08</c:v>
                </c:pt>
                <c:pt idx="30">
                  <c:v>0.19022354943219549</c:v>
                </c:pt>
                <c:pt idx="31">
                  <c:v>0.3350395739686633</c:v>
                </c:pt>
                <c:pt idx="32">
                  <c:v>0.33282933054188152</c:v>
                </c:pt>
                <c:pt idx="33">
                  <c:v>1.2751109448291666</c:v>
                </c:pt>
                <c:pt idx="34">
                  <c:v>1.164460487401644</c:v>
                </c:pt>
                <c:pt idx="35">
                  <c:v>0.31271008085702617</c:v>
                </c:pt>
                <c:pt idx="36">
                  <c:v>0.24</c:v>
                </c:pt>
                <c:pt idx="37">
                  <c:v>0.08</c:v>
                </c:pt>
                <c:pt idx="38">
                  <c:v>0</c:v>
                </c:pt>
                <c:pt idx="39">
                  <c:v>0.10581364636015328</c:v>
                </c:pt>
                <c:pt idx="40">
                  <c:v>0.29247097004048594</c:v>
                </c:pt>
                <c:pt idx="41">
                  <c:v>6.0952932800000005E-2</c:v>
                </c:pt>
                <c:pt idx="42">
                  <c:v>0.62461330287865391</c:v>
                </c:pt>
                <c:pt idx="43">
                  <c:v>0.17552803420345084</c:v>
                </c:pt>
                <c:pt idx="44">
                  <c:v>0.20218827249621352</c:v>
                </c:pt>
                <c:pt idx="45">
                  <c:v>0.19550672733256355</c:v>
                </c:pt>
                <c:pt idx="46">
                  <c:v>0.12486474049188434</c:v>
                </c:pt>
                <c:pt idx="47">
                  <c:v>0.3254392201959137</c:v>
                </c:pt>
                <c:pt idx="48">
                  <c:v>0.10322855239655727</c:v>
                </c:pt>
                <c:pt idx="49">
                  <c:v>0.43351554212586396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0.27970107563234675</c:v>
                </c:pt>
                <c:pt idx="54">
                  <c:v>0.15854495256337475</c:v>
                </c:pt>
                <c:pt idx="55">
                  <c:v>0.291542463273746</c:v>
                </c:pt>
                <c:pt idx="56">
                  <c:v>0.46081922253381996</c:v>
                </c:pt>
                <c:pt idx="57">
                  <c:v>8.5000000000000006E-2</c:v>
                </c:pt>
                <c:pt idx="58">
                  <c:v>0.36</c:v>
                </c:pt>
                <c:pt idx="59">
                  <c:v>0.61214116698217247</c:v>
                </c:pt>
                <c:pt idx="60">
                  <c:v>0.29872600779134317</c:v>
                </c:pt>
                <c:pt idx="61">
                  <c:v>0.76805617292143569</c:v>
                </c:pt>
                <c:pt idx="62">
                  <c:v>0.28058020915103066</c:v>
                </c:pt>
                <c:pt idx="63">
                  <c:v>0.21087836858478345</c:v>
                </c:pt>
                <c:pt idx="64">
                  <c:v>0.26167686485607561</c:v>
                </c:pt>
                <c:pt idx="65">
                  <c:v>0.21780664797122987</c:v>
                </c:pt>
                <c:pt idx="66">
                  <c:v>0.3</c:v>
                </c:pt>
                <c:pt idx="67">
                  <c:v>0</c:v>
                </c:pt>
                <c:pt idx="68">
                  <c:v>0.01</c:v>
                </c:pt>
                <c:pt idx="69">
                  <c:v>0.31</c:v>
                </c:pt>
                <c:pt idx="70">
                  <c:v>0</c:v>
                </c:pt>
                <c:pt idx="71">
                  <c:v>0.42</c:v>
                </c:pt>
                <c:pt idx="72">
                  <c:v>0.34663321723259949</c:v>
                </c:pt>
                <c:pt idx="73">
                  <c:v>0.47212360740792686</c:v>
                </c:pt>
                <c:pt idx="74">
                  <c:v>0.37668283977339023</c:v>
                </c:pt>
                <c:pt idx="75">
                  <c:v>0.45783502725359165</c:v>
                </c:pt>
                <c:pt idx="76">
                  <c:v>0.41382578356720823</c:v>
                </c:pt>
                <c:pt idx="77">
                  <c:v>0.56089454177272535</c:v>
                </c:pt>
                <c:pt idx="78">
                  <c:v>0.45544445070836626</c:v>
                </c:pt>
                <c:pt idx="79">
                  <c:v>5.7954899654687198E-2</c:v>
                </c:pt>
                <c:pt idx="80">
                  <c:v>7.4252606663895201E-2</c:v>
                </c:pt>
                <c:pt idx="81">
                  <c:v>9.6281599195187598E-2</c:v>
                </c:pt>
                <c:pt idx="82">
                  <c:v>5.3037522702604006E-2</c:v>
                </c:pt>
                <c:pt idx="83">
                  <c:v>0.48624822331883399</c:v>
                </c:pt>
                <c:pt idx="84">
                  <c:v>7.9045326846006125E-2</c:v>
                </c:pt>
                <c:pt idx="85">
                  <c:v>0.17505013231292918</c:v>
                </c:pt>
                <c:pt idx="86">
                  <c:v>0.57127309944168991</c:v>
                </c:pt>
                <c:pt idx="87">
                  <c:v>0.34728617277316615</c:v>
                </c:pt>
                <c:pt idx="88">
                  <c:v>0.21224109444833675</c:v>
                </c:pt>
                <c:pt idx="89">
                  <c:v>0.53264612579765602</c:v>
                </c:pt>
                <c:pt idx="90">
                  <c:v>0.81777019016766395</c:v>
                </c:pt>
                <c:pt idx="91">
                  <c:v>0.19313744296081761</c:v>
                </c:pt>
                <c:pt idx="92">
                  <c:v>0.17134183313668042</c:v>
                </c:pt>
                <c:pt idx="93">
                  <c:v>0.12711701820014193</c:v>
                </c:pt>
                <c:pt idx="94">
                  <c:v>0.56227811069204647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B-44F1-8522-DE9F4CB5DB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0.35543132279195555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E1B-44F1-8522-DE9F4CB5DBB1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0.35785104577469534</c:v>
              </c:pt>
              <c:pt idx="1">
                <c:v>0.2853230151915761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E1B-44F1-8522-DE9F4CB5DBB1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'PFOA mot TOC p&gt;0.05'!xdata1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'PFOA mot TOC p&gt;0.05'!ydata1</c:f>
              <c:numCache>
                <c:formatCode>General</c:formatCode>
                <c:ptCount val="70"/>
                <c:pt idx="0">
                  <c:v>0.23761460869820272</c:v>
                </c:pt>
                <c:pt idx="1">
                  <c:v>0.24142432188288782</c:v>
                </c:pt>
                <c:pt idx="2">
                  <c:v>0.24515211217686494</c:v>
                </c:pt>
                <c:pt idx="3">
                  <c:v>0.24878688938905941</c:v>
                </c:pt>
                <c:pt idx="4">
                  <c:v>0.25231574889554953</c:v>
                </c:pt>
                <c:pt idx="5">
                  <c:v>0.25572366650753198</c:v>
                </c:pt>
                <c:pt idx="6">
                  <c:v>0.25899315988150573</c:v>
                </c:pt>
                <c:pt idx="7">
                  <c:v>0.26210392740378796</c:v>
                </c:pt>
                <c:pt idx="8">
                  <c:v>0.26503248738057777</c:v>
                </c:pt>
                <c:pt idx="9">
                  <c:v>0.26775185841515242</c:v>
                </c:pt>
                <c:pt idx="10">
                  <c:v>0.27023134718132202</c:v>
                </c:pt>
                <c:pt idx="11">
                  <c:v>0.27243654176034238</c:v>
                </c:pt>
                <c:pt idx="12">
                  <c:v>0.27432964255043951</c:v>
                </c:pt>
                <c:pt idx="13">
                  <c:v>0.27587028651069745</c:v>
                </c:pt>
                <c:pt idx="14">
                  <c:v>0.27701701265605833</c:v>
                </c:pt>
                <c:pt idx="15">
                  <c:v>0.27772944875670913</c:v>
                </c:pt>
                <c:pt idx="16">
                  <c:v>0.27797114861549455</c:v>
                </c:pt>
                <c:pt idx="17">
                  <c:v>0.27771278502562358</c:v>
                </c:pt>
                <c:pt idx="18">
                  <c:v>0.27693517134388845</c:v>
                </c:pt>
                <c:pt idx="19">
                  <c:v>0.27563146246274167</c:v>
                </c:pt>
                <c:pt idx="20">
                  <c:v>0.27380798363460968</c:v>
                </c:pt>
                <c:pt idx="21">
                  <c:v>0.27148346378427624</c:v>
                </c:pt>
                <c:pt idx="22">
                  <c:v>0.26868688021606479</c:v>
                </c:pt>
                <c:pt idx="23">
                  <c:v>0.2654544571693267</c:v>
                </c:pt>
                <c:pt idx="24">
                  <c:v>0.2618264682596772</c:v>
                </c:pt>
                <c:pt idx="25">
                  <c:v>0.25784437772251062</c:v>
                </c:pt>
                <c:pt idx="26">
                  <c:v>0.25354862511918602</c:v>
                </c:pt>
                <c:pt idx="27">
                  <c:v>0.24897713189415299</c:v>
                </c:pt>
                <c:pt idx="28">
                  <c:v>0.24416445417067709</c:v>
                </c:pt>
                <c:pt idx="29">
                  <c:v>0.23914143523275755</c:v>
                </c:pt>
                <c:pt idx="30">
                  <c:v>0.23393520146409819</c:v>
                </c:pt>
                <c:pt idx="31">
                  <c:v>0.2285693684840252</c:v>
                </c:pt>
                <c:pt idx="32">
                  <c:v>0.22306435794781931</c:v>
                </c:pt>
                <c:pt idx="33">
                  <c:v>0.21743775764028062</c:v>
                </c:pt>
                <c:pt idx="34">
                  <c:v>0.21170468311393292</c:v>
                </c:pt>
                <c:pt idx="35">
                  <c:v>0.20587811744860907</c:v>
                </c:pt>
                <c:pt idx="36">
                  <c:v>0.19996921782371246</c:v>
                </c:pt>
                <c:pt idx="37">
                  <c:v>0.19398758507450486</c:v>
                </c:pt>
                <c:pt idx="38">
                  <c:v>0.18794149669966009</c:v>
                </c:pt>
                <c:pt idx="39">
                  <c:v>0.18183810602517753</c:v>
                </c:pt>
                <c:pt idx="40">
                  <c:v>0.17568361120601764</c:v>
                </c:pt>
                <c:pt idx="41">
                  <c:v>0.16948339799106912</c:v>
                </c:pt>
                <c:pt idx="42">
                  <c:v>0.16324216002527867</c:v>
                </c:pt>
                <c:pt idx="43">
                  <c:v>0.15696400011951978</c:v>
                </c:pt>
                <c:pt idx="44">
                  <c:v>0.15065251550339548</c:v>
                </c:pt>
                <c:pt idx="45">
                  <c:v>0.14431086965469225</c:v>
                </c:pt>
                <c:pt idx="46">
                  <c:v>0.13794185290538868</c:v>
                </c:pt>
                <c:pt idx="47">
                  <c:v>0.13154793367282161</c:v>
                </c:pt>
                <c:pt idx="48">
                  <c:v>0.12513130186006458</c:v>
                </c:pt>
                <c:pt idx="49">
                  <c:v>0.11869390571037999</c:v>
                </c:pt>
                <c:pt idx="50">
                  <c:v>0.11223748318270182</c:v>
                </c:pt>
                <c:pt idx="51">
                  <c:v>0.10576358873338126</c:v>
                </c:pt>
                <c:pt idx="52">
                  <c:v>9.9273616238680057E-2</c:v>
                </c:pt>
                <c:pt idx="53">
                  <c:v>9.2768818667848973E-2</c:v>
                </c:pt>
                <c:pt idx="54">
                  <c:v>8.6250325013746798E-2</c:v>
                </c:pt>
                <c:pt idx="55">
                  <c:v>7.9719154903103689E-2</c:v>
                </c:pt>
                <c:pt idx="56">
                  <c:v>7.3176231238540446E-2</c:v>
                </c:pt>
                <c:pt idx="57">
                  <c:v>6.6622391166683059E-2</c:v>
                </c:pt>
                <c:pt idx="58">
                  <c:v>6.005839561896989E-2</c:v>
                </c:pt>
                <c:pt idx="59">
                  <c:v>5.34849376322373E-2</c:v>
                </c:pt>
                <c:pt idx="60">
                  <c:v>4.6902649623408288E-2</c:v>
                </c:pt>
                <c:pt idx="61">
                  <c:v>4.0312109765394954E-2</c:v>
                </c:pt>
                <c:pt idx="62">
                  <c:v>3.371384758866991E-2</c:v>
                </c:pt>
                <c:pt idx="63">
                  <c:v>2.7108348914056668E-2</c:v>
                </c:pt>
                <c:pt idx="64">
                  <c:v>2.0496060206483591E-2</c:v>
                </c:pt>
                <c:pt idx="65">
                  <c:v>1.3877392426191293E-2</c:v>
                </c:pt>
                <c:pt idx="66">
                  <c:v>7.2527244427516013E-3</c:v>
                </c:pt>
                <c:pt idx="67">
                  <c:v>6.2240606787727915E-4</c:v>
                </c:pt>
                <c:pt idx="68">
                  <c:v>-6.0132392449170902E-3</c:v>
                </c:pt>
                <c:pt idx="69">
                  <c:v>-1.2653911992441425E-2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1B-44F1-8522-DE9F4CB5DBB1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'PFOA mot TOC p&gt;0.05'!xdata2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'PFOA mot TOC p&gt;0.05'!ydata2</c:f>
              <c:numCache>
                <c:formatCode>General</c:formatCode>
                <c:ptCount val="70"/>
                <c:pt idx="0">
                  <c:v>0.47808748285118841</c:v>
                </c:pt>
                <c:pt idx="1">
                  <c:v>0.47217550790996993</c:v>
                </c:pt>
                <c:pt idx="2">
                  <c:v>0.46634545585945941</c:v>
                </c:pt>
                <c:pt idx="3">
                  <c:v>0.46060841689073156</c:v>
                </c:pt>
                <c:pt idx="4">
                  <c:v>0.45497729562770806</c:v>
                </c:pt>
                <c:pt idx="5">
                  <c:v>0.44946711625919222</c:v>
                </c:pt>
                <c:pt idx="6">
                  <c:v>0.44409536112868508</c:v>
                </c:pt>
                <c:pt idx="7">
                  <c:v>0.43888233184986947</c:v>
                </c:pt>
                <c:pt idx="8">
                  <c:v>0.43385151011654638</c:v>
                </c:pt>
                <c:pt idx="9">
                  <c:v>0.42902987732543835</c:v>
                </c:pt>
                <c:pt idx="10">
                  <c:v>0.42444812680273536</c:v>
                </c:pt>
                <c:pt idx="11">
                  <c:v>0.42014067046718162</c:v>
                </c:pt>
                <c:pt idx="12">
                  <c:v>0.4161453079205511</c:v>
                </c:pt>
                <c:pt idx="13">
                  <c:v>0.41250240220375978</c:v>
                </c:pt>
                <c:pt idx="14">
                  <c:v>0.40925341430186551</c:v>
                </c:pt>
                <c:pt idx="15">
                  <c:v>0.40643871644468132</c:v>
                </c:pt>
                <c:pt idx="16">
                  <c:v>0.40409475482936252</c:v>
                </c:pt>
                <c:pt idx="17">
                  <c:v>0.40225085666270011</c:v>
                </c:pt>
                <c:pt idx="18">
                  <c:v>0.40092620858790184</c:v>
                </c:pt>
                <c:pt idx="19">
                  <c:v>0.40012765571251524</c:v>
                </c:pt>
                <c:pt idx="20">
                  <c:v>0.39984887278411385</c:v>
                </c:pt>
                <c:pt idx="21">
                  <c:v>0.40007113087791391</c:v>
                </c:pt>
                <c:pt idx="22">
                  <c:v>0.40076545268959196</c:v>
                </c:pt>
                <c:pt idx="23">
                  <c:v>0.40189561397979667</c:v>
                </c:pt>
                <c:pt idx="24">
                  <c:v>0.40342134113291278</c:v>
                </c:pt>
                <c:pt idx="25">
                  <c:v>0.40530116991354598</c:v>
                </c:pt>
                <c:pt idx="26">
                  <c:v>0.40749466076033719</c:v>
                </c:pt>
                <c:pt idx="27">
                  <c:v>0.40996389222883683</c:v>
                </c:pt>
                <c:pt idx="28">
                  <c:v>0.41267430819577933</c:v>
                </c:pt>
                <c:pt idx="29">
                  <c:v>0.41559506537716562</c:v>
                </c:pt>
                <c:pt idx="30">
                  <c:v>0.4186990373892916</c:v>
                </c:pt>
                <c:pt idx="31">
                  <c:v>0.42196260861283119</c:v>
                </c:pt>
                <c:pt idx="32">
                  <c:v>0.4253653573925037</c:v>
                </c:pt>
                <c:pt idx="33">
                  <c:v>0.42888969594350901</c:v>
                </c:pt>
                <c:pt idx="34">
                  <c:v>0.43252050871332332</c:v>
                </c:pt>
                <c:pt idx="35">
                  <c:v>0.43624481262211379</c:v>
                </c:pt>
                <c:pt idx="36">
                  <c:v>0.440051450490477</c:v>
                </c:pt>
                <c:pt idx="37">
                  <c:v>0.44393082148315122</c:v>
                </c:pt>
                <c:pt idx="38">
                  <c:v>0.4478746481014626</c:v>
                </c:pt>
                <c:pt idx="39">
                  <c:v>0.45187577701941178</c:v>
                </c:pt>
                <c:pt idx="40">
                  <c:v>0.45592801008203832</c:v>
                </c:pt>
                <c:pt idx="41">
                  <c:v>0.46002596154045339</c:v>
                </c:pt>
                <c:pt idx="42">
                  <c:v>0.46416493774971046</c:v>
                </c:pt>
                <c:pt idx="43">
                  <c:v>0.46834083589893599</c:v>
                </c:pt>
                <c:pt idx="44">
                  <c:v>0.4725500587585269</c:v>
                </c:pt>
                <c:pt idx="45">
                  <c:v>0.47678944285069674</c:v>
                </c:pt>
                <c:pt idx="46">
                  <c:v>0.48105619784346693</c:v>
                </c:pt>
                <c:pt idx="47">
                  <c:v>0.48534785531950064</c:v>
                </c:pt>
                <c:pt idx="48">
                  <c:v>0.48966222537572424</c:v>
                </c:pt>
                <c:pt idx="49">
                  <c:v>0.4939973597688756</c:v>
                </c:pt>
                <c:pt idx="50">
                  <c:v>0.49835152054002035</c:v>
                </c:pt>
                <c:pt idx="51">
                  <c:v>0.50272315323280758</c:v>
                </c:pt>
                <c:pt idx="52">
                  <c:v>0.50711086397097538</c:v>
                </c:pt>
                <c:pt idx="53">
                  <c:v>0.51151339978527299</c:v>
                </c:pt>
                <c:pt idx="54">
                  <c:v>0.51592963168284189</c:v>
                </c:pt>
                <c:pt idx="55">
                  <c:v>0.52035854003695159</c:v>
                </c:pt>
                <c:pt idx="56">
                  <c:v>0.52479920194498142</c:v>
                </c:pt>
                <c:pt idx="57">
                  <c:v>0.52925078026030548</c:v>
                </c:pt>
                <c:pt idx="58">
                  <c:v>0.53371251405148523</c:v>
                </c:pt>
                <c:pt idx="59">
                  <c:v>0.53818371028168444</c:v>
                </c:pt>
                <c:pt idx="60">
                  <c:v>0.54266373653398003</c:v>
                </c:pt>
                <c:pt idx="61">
                  <c:v>0.54715201463546004</c:v>
                </c:pt>
                <c:pt idx="62">
                  <c:v>0.55164801505565164</c:v>
                </c:pt>
                <c:pt idx="63">
                  <c:v>0.5561512519737315</c:v>
                </c:pt>
                <c:pt idx="64">
                  <c:v>0.56066127892477113</c:v>
                </c:pt>
                <c:pt idx="65">
                  <c:v>0.56517768494853016</c:v>
                </c:pt>
                <c:pt idx="66">
                  <c:v>0.56970009117543641</c:v>
                </c:pt>
                <c:pt idx="67">
                  <c:v>0.5742281477937774</c:v>
                </c:pt>
                <c:pt idx="68">
                  <c:v>0.57876153135003827</c:v>
                </c:pt>
                <c:pt idx="69">
                  <c:v>0.58329994234102922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1B-44F1-8522-DE9F4CB5DBB1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mot TOC p&gt;0.05'!xdata3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'PFOA mot TOC p&gt;0.05'!ydata3</c:f>
              <c:numCache>
                <c:formatCode>General</c:formatCode>
                <c:ptCount val="100"/>
                <c:pt idx="0">
                  <c:v>-0.25825184917552063</c:v>
                </c:pt>
                <c:pt idx="1">
                  <c:v>-0.25833070814415615</c:v>
                </c:pt>
                <c:pt idx="2">
                  <c:v>-0.25843469662977553</c:v>
                </c:pt>
                <c:pt idx="3">
                  <c:v>-0.25856389178847355</c:v>
                </c:pt>
                <c:pt idx="4">
                  <c:v>-0.25871836797988401</c:v>
                </c:pt>
                <c:pt idx="5">
                  <c:v>-0.25889819672280062</c:v>
                </c:pt>
                <c:pt idx="6">
                  <c:v>-0.25910344665221552</c:v>
                </c:pt>
                <c:pt idx="7">
                  <c:v>-0.25933418347782972</c:v>
                </c:pt>
                <c:pt idx="8">
                  <c:v>-0.25959046994409402</c:v>
                </c:pt>
                <c:pt idx="9">
                  <c:v>-0.25987236579183548</c:v>
                </c:pt>
                <c:pt idx="10">
                  <c:v>-0.26017992772152282</c:v>
                </c:pt>
                <c:pt idx="11">
                  <c:v>-0.26051320935822286</c:v>
                </c:pt>
                <c:pt idx="12">
                  <c:v>-0.26087226121829682</c:v>
                </c:pt>
                <c:pt idx="13">
                  <c:v>-0.26125713067788425</c:v>
                </c:pt>
                <c:pt idx="14">
                  <c:v>-0.26166786194322023</c:v>
                </c:pt>
                <c:pt idx="15">
                  <c:v>-0.26210449602282909</c:v>
                </c:pt>
                <c:pt idx="16">
                  <c:v>-0.26256707070163254</c:v>
                </c:pt>
                <c:pt idx="17">
                  <c:v>-0.26305562051701376</c:v>
                </c:pt>
                <c:pt idx="18">
                  <c:v>-0.26357017673686955</c:v>
                </c:pt>
                <c:pt idx="19">
                  <c:v>-0.26411076733968392</c:v>
                </c:pt>
                <c:pt idx="20">
                  <c:v>-0.26467741699665298</c:v>
                </c:pt>
                <c:pt idx="21">
                  <c:v>-0.26527014705588747</c:v>
                </c:pt>
                <c:pt idx="22">
                  <c:v>-0.26588897552871554</c:v>
                </c:pt>
                <c:pt idx="23">
                  <c:v>-0.26653391707810759</c:v>
                </c:pt>
                <c:pt idx="24">
                  <c:v>-0.26720498300923939</c:v>
                </c:pt>
                <c:pt idx="25">
                  <c:v>-0.26790218126220933</c:v>
                </c:pt>
                <c:pt idx="26">
                  <c:v>-0.26862551640691723</c:v>
                </c:pt>
                <c:pt idx="27">
                  <c:v>-0.26937498964011725</c:v>
                </c:pt>
                <c:pt idx="28">
                  <c:v>-0.27015059878464487</c:v>
                </c:pt>
                <c:pt idx="29">
                  <c:v>-0.27095233829082227</c:v>
                </c:pt>
                <c:pt idx="30">
                  <c:v>-0.27178019924003793</c:v>
                </c:pt>
                <c:pt idx="31">
                  <c:v>-0.27263416935049628</c:v>
                </c:pt>
                <c:pt idx="32">
                  <c:v>-0.2735142329851285</c:v>
                </c:pt>
                <c:pt idx="33">
                  <c:v>-0.27442037116165163</c:v>
                </c:pt>
                <c:pt idx="34">
                  <c:v>-0.27535256156476323</c:v>
                </c:pt>
                <c:pt idx="35">
                  <c:v>-0.27631077856045017</c:v>
                </c:pt>
                <c:pt idx="36">
                  <c:v>-0.27729499321239298</c:v>
                </c:pt>
                <c:pt idx="37">
                  <c:v>-0.27830517330044002</c:v>
                </c:pt>
                <c:pt idx="38">
                  <c:v>-0.27934128334112429</c:v>
                </c:pt>
                <c:pt idx="39">
                  <c:v>-0.28040328461019243</c:v>
                </c:pt>
                <c:pt idx="40">
                  <c:v>-0.28149113516711299</c:v>
                </c:pt>
                <c:pt idx="41">
                  <c:v>-0.2826047898815281</c:v>
                </c:pt>
                <c:pt idx="42">
                  <c:v>-0.28374420046161009</c:v>
                </c:pt>
                <c:pt idx="43">
                  <c:v>-0.28490931548428106</c:v>
                </c:pt>
                <c:pt idx="44">
                  <c:v>-0.28610008042725338</c:v>
                </c:pt>
                <c:pt idx="45">
                  <c:v>-0.28731643770284399</c:v>
                </c:pt>
                <c:pt idx="46">
                  <c:v>-0.28855832669351439</c:v>
                </c:pt>
                <c:pt idx="47">
                  <c:v>-0.28982568378908702</c:v>
                </c:pt>
                <c:pt idx="48">
                  <c:v>-0.29111844242558554</c:v>
                </c:pt>
                <c:pt idx="49">
                  <c:v>-0.29243653312564377</c:v>
                </c:pt>
                <c:pt idx="50">
                  <c:v>-0.29377988354042905</c:v>
                </c:pt>
                <c:pt idx="51">
                  <c:v>-0.29514841849302248</c:v>
                </c:pt>
                <c:pt idx="52">
                  <c:v>-0.29654206002319639</c:v>
                </c:pt>
                <c:pt idx="53">
                  <c:v>-0.29796072743352958</c:v>
                </c:pt>
                <c:pt idx="54">
                  <c:v>-0.29940433733679894</c:v>
                </c:pt>
                <c:pt idx="55">
                  <c:v>-0.30087280370458525</c:v>
                </c:pt>
                <c:pt idx="56">
                  <c:v>-0.30236603791703059</c:v>
                </c:pt>
                <c:pt idx="57">
                  <c:v>-0.30388394881368153</c:v>
                </c:pt>
                <c:pt idx="58">
                  <c:v>-0.30542644274535596</c:v>
                </c:pt>
                <c:pt idx="59">
                  <c:v>-0.30699342362696702</c:v>
                </c:pt>
                <c:pt idx="60">
                  <c:v>-0.3085847929912397</c:v>
                </c:pt>
                <c:pt idx="61">
                  <c:v>-0.31020045004325381</c:v>
                </c:pt>
                <c:pt idx="62">
                  <c:v>-0.31184029171574879</c:v>
                </c:pt>
                <c:pt idx="63">
                  <c:v>-0.31350421272512313</c:v>
                </c:pt>
                <c:pt idx="64">
                  <c:v>-0.31519210562806543</c:v>
                </c:pt>
                <c:pt idx="65">
                  <c:v>-0.31690386087875005</c:v>
                </c:pt>
                <c:pt idx="66">
                  <c:v>-0.31863936688653405</c:v>
                </c:pt>
                <c:pt idx="67">
                  <c:v>-0.3203985100740907</c:v>
                </c:pt>
                <c:pt idx="68">
                  <c:v>-0.32218117493591719</c:v>
                </c:pt>
                <c:pt idx="69">
                  <c:v>-0.32398724409715163</c:v>
                </c:pt>
                <c:pt idx="70">
                  <c:v>-0.32581659837264093</c:v>
                </c:pt>
                <c:pt idx="71">
                  <c:v>-0.32766911682619648</c:v>
                </c:pt>
                <c:pt idx="72">
                  <c:v>-0.3295446768299784</c:v>
                </c:pt>
                <c:pt idx="73">
                  <c:v>-0.33144315412394965</c:v>
                </c:pt>
                <c:pt idx="74">
                  <c:v>-0.33336442287534407</c:v>
                </c:pt>
                <c:pt idx="75">
                  <c:v>-0.33530835573809009</c:v>
                </c:pt>
                <c:pt idx="76">
                  <c:v>-0.3372748239121367</c:v>
                </c:pt>
                <c:pt idx="77">
                  <c:v>-0.33926369720262922</c:v>
                </c:pt>
                <c:pt idx="78">
                  <c:v>-0.34127484407888098</c:v>
                </c:pt>
                <c:pt idx="79">
                  <c:v>-0.3433081317330926</c:v>
                </c:pt>
                <c:pt idx="80">
                  <c:v>-0.34536342613876941</c:v>
                </c:pt>
                <c:pt idx="81">
                  <c:v>-0.3474405921087903</c:v>
                </c:pt>
                <c:pt idx="82">
                  <c:v>-0.34953949335308238</c:v>
                </c:pt>
                <c:pt idx="83">
                  <c:v>-0.35165999253585833</c:v>
                </c:pt>
                <c:pt idx="84">
                  <c:v>-0.35380195133237385</c:v>
                </c:pt>
                <c:pt idx="85">
                  <c:v>-0.35596523048516704</c:v>
                </c:pt>
                <c:pt idx="86">
                  <c:v>-0.35814968985973716</c:v>
                </c:pt>
                <c:pt idx="87">
                  <c:v>-0.36035518849963238</c:v>
                </c:pt>
                <c:pt idx="88">
                  <c:v>-0.36258158468090551</c:v>
                </c:pt>
                <c:pt idx="89">
                  <c:v>-0.36482873596590931</c:v>
                </c:pt>
                <c:pt idx="90">
                  <c:v>-0.36709649925639809</c:v>
                </c:pt>
                <c:pt idx="91">
                  <c:v>-0.36938473084590617</c:v>
                </c:pt>
                <c:pt idx="92">
                  <c:v>-0.37169328647137728</c:v>
                </c:pt>
                <c:pt idx="93">
                  <c:v>-0.37402202136401663</c:v>
                </c:pt>
                <c:pt idx="94">
                  <c:v>-0.37637079029934323</c:v>
                </c:pt>
                <c:pt idx="95">
                  <c:v>-0.37873944764642109</c:v>
                </c:pt>
                <c:pt idx="96">
                  <c:v>-0.38112784741624495</c:v>
                </c:pt>
                <c:pt idx="97">
                  <c:v>-0.3835358433092661</c:v>
                </c:pt>
                <c:pt idx="98">
                  <c:v>-0.38596328876203778</c:v>
                </c:pt>
                <c:pt idx="99">
                  <c:v>-0.38841003699296633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1B-44F1-8522-DE9F4CB5DBB1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mot TOC p&gt;0.05'!xdata4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'PFOA mot TOC p&gt;0.05'!ydata4</c:f>
              <c:numCache>
                <c:formatCode>General</c:formatCode>
                <c:ptCount val="100"/>
                <c:pt idx="0">
                  <c:v>0.97395394072491182</c:v>
                </c:pt>
                <c:pt idx="1">
                  <c:v>0.97256758695372625</c:v>
                </c:pt>
                <c:pt idx="2">
                  <c:v>0.97120636269952465</c:v>
                </c:pt>
                <c:pt idx="3">
                  <c:v>0.96987034511840164</c:v>
                </c:pt>
                <c:pt idx="4">
                  <c:v>0.96855960856999113</c:v>
                </c:pt>
                <c:pt idx="5">
                  <c:v>0.96727422457308676</c:v>
                </c:pt>
                <c:pt idx="6">
                  <c:v>0.96601426176268057</c:v>
                </c:pt>
                <c:pt idx="7">
                  <c:v>0.96477978584847368</c:v>
                </c:pt>
                <c:pt idx="8">
                  <c:v>0.96357085957491706</c:v>
                </c:pt>
                <c:pt idx="9">
                  <c:v>0.96238754268283755</c:v>
                </c:pt>
                <c:pt idx="10">
                  <c:v>0.9612298918727038</c:v>
                </c:pt>
                <c:pt idx="11">
                  <c:v>0.96009796076958287</c:v>
                </c:pt>
                <c:pt idx="12">
                  <c:v>0.95899179988983585</c:v>
                </c:pt>
                <c:pt idx="13">
                  <c:v>0.9579114566096022</c:v>
                </c:pt>
                <c:pt idx="14">
                  <c:v>0.95685697513511725</c:v>
                </c:pt>
                <c:pt idx="15">
                  <c:v>0.95582839647490503</c:v>
                </c:pt>
                <c:pt idx="16">
                  <c:v>0.9548257584138875</c:v>
                </c:pt>
                <c:pt idx="17">
                  <c:v>0.95384909548944763</c:v>
                </c:pt>
                <c:pt idx="18">
                  <c:v>0.95289843896948245</c:v>
                </c:pt>
                <c:pt idx="19">
                  <c:v>0.95197381683247584</c:v>
                </c:pt>
                <c:pt idx="20">
                  <c:v>0.95107525374962387</c:v>
                </c:pt>
                <c:pt idx="21">
                  <c:v>0.95020277106903739</c:v>
                </c:pt>
                <c:pt idx="22">
                  <c:v>0.94935638680204448</c:v>
                </c:pt>
                <c:pt idx="23">
                  <c:v>0.94853611561161544</c:v>
                </c:pt>
                <c:pt idx="24">
                  <c:v>0.94774196880292627</c:v>
                </c:pt>
                <c:pt idx="25">
                  <c:v>0.94697395431607512</c:v>
                </c:pt>
                <c:pt idx="26">
                  <c:v>0.9462320767209621</c:v>
                </c:pt>
                <c:pt idx="27">
                  <c:v>0.94551633721434114</c:v>
                </c:pt>
                <c:pt idx="28">
                  <c:v>0.94482673361904768</c:v>
                </c:pt>
                <c:pt idx="29">
                  <c:v>0.94416326038540399</c:v>
                </c:pt>
                <c:pt idx="30">
                  <c:v>0.94352590859479868</c:v>
                </c:pt>
                <c:pt idx="31">
                  <c:v>0.94291466596543594</c:v>
                </c:pt>
                <c:pt idx="32">
                  <c:v>0.94232951686024724</c:v>
                </c:pt>
                <c:pt idx="33">
                  <c:v>0.94177044229694939</c:v>
                </c:pt>
                <c:pt idx="34">
                  <c:v>0.94123741996024002</c:v>
                </c:pt>
                <c:pt idx="35">
                  <c:v>0.94073042421610586</c:v>
                </c:pt>
                <c:pt idx="36">
                  <c:v>0.94024942612822771</c:v>
                </c:pt>
                <c:pt idx="37">
                  <c:v>0.93979439347645366</c:v>
                </c:pt>
                <c:pt idx="38">
                  <c:v>0.93936529077731701</c:v>
                </c:pt>
                <c:pt idx="39">
                  <c:v>0.93896207930656406</c:v>
                </c:pt>
                <c:pt idx="40">
                  <c:v>0.93858471712366365</c:v>
                </c:pt>
                <c:pt idx="41">
                  <c:v>0.93823315909825777</c:v>
                </c:pt>
                <c:pt idx="42">
                  <c:v>0.93790735693851868</c:v>
                </c:pt>
                <c:pt idx="43">
                  <c:v>0.93760725922136867</c:v>
                </c:pt>
                <c:pt idx="44">
                  <c:v>0.93733281142452007</c:v>
                </c:pt>
                <c:pt idx="45">
                  <c:v>0.93708395596028959</c:v>
                </c:pt>
                <c:pt idx="46">
                  <c:v>0.93686063221113902</c:v>
                </c:pt>
                <c:pt idx="47">
                  <c:v>0.93666277656689056</c:v>
                </c:pt>
                <c:pt idx="48">
                  <c:v>0.93649032246356811</c:v>
                </c:pt>
                <c:pt idx="49">
                  <c:v>0.93634320042380526</c:v>
                </c:pt>
                <c:pt idx="50">
                  <c:v>0.93622133809876962</c:v>
                </c:pt>
                <c:pt idx="51">
                  <c:v>0.93612466031154207</c:v>
                </c:pt>
                <c:pt idx="52">
                  <c:v>0.93605308910189489</c:v>
                </c:pt>
                <c:pt idx="53">
                  <c:v>0.936006543772407</c:v>
                </c:pt>
                <c:pt idx="54">
                  <c:v>0.93598494093585538</c:v>
                </c:pt>
                <c:pt idx="55">
                  <c:v>0.93598819456382076</c:v>
                </c:pt>
                <c:pt idx="56">
                  <c:v>0.93601621603644514</c:v>
                </c:pt>
                <c:pt idx="57">
                  <c:v>0.93606891419327498</c:v>
                </c:pt>
                <c:pt idx="58">
                  <c:v>0.93614619538512844</c:v>
                </c:pt>
                <c:pt idx="59">
                  <c:v>0.93624796352691841</c:v>
                </c:pt>
                <c:pt idx="60">
                  <c:v>0.93637412015137</c:v>
                </c:pt>
                <c:pt idx="61">
                  <c:v>0.93652456446356314</c:v>
                </c:pt>
                <c:pt idx="62">
                  <c:v>0.9366991933962372</c:v>
                </c:pt>
                <c:pt idx="63">
                  <c:v>0.93689790166579057</c:v>
                </c:pt>
                <c:pt idx="64">
                  <c:v>0.93712058182891178</c:v>
                </c:pt>
                <c:pt idx="65">
                  <c:v>0.93736712433977543</c:v>
                </c:pt>
                <c:pt idx="66">
                  <c:v>0.93763741760773833</c:v>
                </c:pt>
                <c:pt idx="67">
                  <c:v>0.93793134805547407</c:v>
                </c:pt>
                <c:pt idx="68">
                  <c:v>0.93824880017747958</c:v>
                </c:pt>
                <c:pt idx="69">
                  <c:v>0.93858965659889293</c:v>
                </c:pt>
                <c:pt idx="70">
                  <c:v>0.93895379813456126</c:v>
                </c:pt>
                <c:pt idx="71">
                  <c:v>0.93934110384829572</c:v>
                </c:pt>
                <c:pt idx="72">
                  <c:v>0.93975145111225666</c:v>
                </c:pt>
                <c:pt idx="73">
                  <c:v>0.94018471566640682</c:v>
                </c:pt>
                <c:pt idx="74">
                  <c:v>0.94064077167798033</c:v>
                </c:pt>
                <c:pt idx="75">
                  <c:v>0.94111949180090537</c:v>
                </c:pt>
                <c:pt idx="76">
                  <c:v>0.94162074723513089</c:v>
                </c:pt>
                <c:pt idx="77">
                  <c:v>0.94214440778580233</c:v>
                </c:pt>
                <c:pt idx="78">
                  <c:v>0.94269034192223311</c:v>
                </c:pt>
                <c:pt idx="79">
                  <c:v>0.94325841683662381</c:v>
                </c:pt>
                <c:pt idx="80">
                  <c:v>0.94384849850247954</c:v>
                </c:pt>
                <c:pt idx="81">
                  <c:v>0.94446045173267945</c:v>
                </c:pt>
                <c:pt idx="82">
                  <c:v>0.94509414023715044</c:v>
                </c:pt>
                <c:pt idx="83">
                  <c:v>0.94574942668010542</c:v>
                </c:pt>
                <c:pt idx="84">
                  <c:v>0.94642617273679996</c:v>
                </c:pt>
                <c:pt idx="85">
                  <c:v>0.94712423914977206</c:v>
                </c:pt>
                <c:pt idx="86">
                  <c:v>0.94784348578452127</c:v>
                </c:pt>
                <c:pt idx="87">
                  <c:v>0.94858377168459551</c:v>
                </c:pt>
                <c:pt idx="88">
                  <c:v>0.94934495512604755</c:v>
                </c:pt>
                <c:pt idx="89">
                  <c:v>0.95012689367123038</c:v>
                </c:pt>
                <c:pt idx="90">
                  <c:v>0.95092944422189807</c:v>
                </c:pt>
                <c:pt idx="91">
                  <c:v>0.95175246307158523</c:v>
                </c:pt>
                <c:pt idx="92">
                  <c:v>0.95259580595723525</c:v>
                </c:pt>
                <c:pt idx="93">
                  <c:v>0.95345932811005363</c:v>
                </c:pt>
                <c:pt idx="94">
                  <c:v>0.95434288430555925</c:v>
                </c:pt>
                <c:pt idx="95">
                  <c:v>0.95524632891281602</c:v>
                </c:pt>
                <c:pt idx="96">
                  <c:v>0.95616951594281896</c:v>
                </c:pt>
                <c:pt idx="97">
                  <c:v>0.95711229909601903</c:v>
                </c:pt>
                <c:pt idx="98">
                  <c:v>0.95807453180896973</c:v>
                </c:pt>
                <c:pt idx="99">
                  <c:v>0.9590560673000772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B-44F1-8522-DE9F4CB5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368880"/>
        <c:axId val="311369536"/>
      </c:scatterChart>
      <c:valAx>
        <c:axId val="311368880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11369536"/>
        <c:crosses val="autoZero"/>
        <c:crossBetween val="midCat"/>
      </c:valAx>
      <c:valAx>
        <c:axId val="311369536"/>
        <c:scaling>
          <c:orientation val="minMax"/>
          <c:max val="1.6"/>
          <c:min val="-0.40000000000000008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PFOA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3113688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mot TOC p&gt;0.05'!$D$93:$D$187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'PFOA mot TOC p&gt;0.05'!$H$93:$H$187</c:f>
              <c:numCache>
                <c:formatCode>0.000</c:formatCode>
                <c:ptCount val="95"/>
                <c:pt idx="0">
                  <c:v>0.42124057562342981</c:v>
                </c:pt>
                <c:pt idx="1">
                  <c:v>7.3472710559815954E-2</c:v>
                </c:pt>
                <c:pt idx="2">
                  <c:v>-0.59552885083674145</c:v>
                </c:pt>
                <c:pt idx="3">
                  <c:v>-0.16450051725990211</c:v>
                </c:pt>
                <c:pt idx="4">
                  <c:v>-0.83890605305699273</c:v>
                </c:pt>
                <c:pt idx="5">
                  <c:v>-0.9427908718900988</c:v>
                </c:pt>
                <c:pt idx="6">
                  <c:v>1.4573213290516085</c:v>
                </c:pt>
                <c:pt idx="7">
                  <c:v>2.6270711692819009</c:v>
                </c:pt>
                <c:pt idx="8">
                  <c:v>2.8960229341464836</c:v>
                </c:pt>
                <c:pt idx="9">
                  <c:v>-0.35458832465142209</c:v>
                </c:pt>
                <c:pt idx="10">
                  <c:v>-0.82398226722138446</c:v>
                </c:pt>
                <c:pt idx="11">
                  <c:v>-1.120321567654905</c:v>
                </c:pt>
                <c:pt idx="12">
                  <c:v>-0.83829082851972503</c:v>
                </c:pt>
                <c:pt idx="13">
                  <c:v>1.0781285309240747</c:v>
                </c:pt>
                <c:pt idx="14">
                  <c:v>0.4415495406131355</c:v>
                </c:pt>
                <c:pt idx="15">
                  <c:v>0.56348248001670687</c:v>
                </c:pt>
                <c:pt idx="16">
                  <c:v>-6.0518344160583548E-2</c:v>
                </c:pt>
                <c:pt idx="17">
                  <c:v>3.5422666722944598</c:v>
                </c:pt>
                <c:pt idx="18">
                  <c:v>-0.47333172872422608</c:v>
                </c:pt>
                <c:pt idx="19">
                  <c:v>-1.1454533496572883</c:v>
                </c:pt>
                <c:pt idx="20">
                  <c:v>-0.81547831109120639</c:v>
                </c:pt>
                <c:pt idx="21">
                  <c:v>-0.22716887883677542</c:v>
                </c:pt>
                <c:pt idx="22">
                  <c:v>1.07300154179207</c:v>
                </c:pt>
                <c:pt idx="23">
                  <c:v>1.8090026906714927</c:v>
                </c:pt>
                <c:pt idx="24">
                  <c:v>-1.1561630014775461</c:v>
                </c:pt>
                <c:pt idx="25">
                  <c:v>0.13806933932012611</c:v>
                </c:pt>
                <c:pt idx="26">
                  <c:v>0.71421153670242477</c:v>
                </c:pt>
                <c:pt idx="27">
                  <c:v>1.1259591498091517</c:v>
                </c:pt>
                <c:pt idx="28">
                  <c:v>0.36243565851654536</c:v>
                </c:pt>
                <c:pt idx="29">
                  <c:v>-0.81503264507527906</c:v>
                </c:pt>
                <c:pt idx="30">
                  <c:v>-0.47816733254441679</c:v>
                </c:pt>
                <c:pt idx="31">
                  <c:v>2.4253955175708948E-2</c:v>
                </c:pt>
                <c:pt idx="32">
                  <c:v>3.7815158460242547E-2</c:v>
                </c:pt>
                <c:pt idx="33">
                  <c:v>3.0973814030864637</c:v>
                </c:pt>
                <c:pt idx="34">
                  <c:v>2.725036093715675</c:v>
                </c:pt>
                <c:pt idx="35">
                  <c:v>-1.9216641050486875E-2</c:v>
                </c:pt>
                <c:pt idx="36">
                  <c:v>-0.29754570915389406</c:v>
                </c:pt>
                <c:pt idx="37">
                  <c:v>-0.76656754226484869</c:v>
                </c:pt>
                <c:pt idx="38">
                  <c:v>-1.0635530054118965</c:v>
                </c:pt>
                <c:pt idx="39">
                  <c:v>-0.75026740874832265</c:v>
                </c:pt>
                <c:pt idx="40">
                  <c:v>-0.13570919089738118</c:v>
                </c:pt>
                <c:pt idx="41">
                  <c:v>-0.92722908224478251</c:v>
                </c:pt>
                <c:pt idx="42">
                  <c:v>0.98876970656446961</c:v>
                </c:pt>
                <c:pt idx="43">
                  <c:v>-0.51207394202854006</c:v>
                </c:pt>
                <c:pt idx="44">
                  <c:v>-0.41120674548941177</c:v>
                </c:pt>
                <c:pt idx="45">
                  <c:v>-0.49284112216867121</c:v>
                </c:pt>
                <c:pt idx="46">
                  <c:v>-0.74487785331280498</c:v>
                </c:pt>
                <c:pt idx="47">
                  <c:v>-7.1224719651201515E-2</c:v>
                </c:pt>
                <c:pt idx="48">
                  <c:v>-0.81299842555416046</c:v>
                </c:pt>
                <c:pt idx="49">
                  <c:v>0.29915084561553346</c:v>
                </c:pt>
                <c:pt idx="50">
                  <c:v>-1.1490711938553637</c:v>
                </c:pt>
                <c:pt idx="51">
                  <c:v>-1.154434539021846</c:v>
                </c:pt>
                <c:pt idx="52">
                  <c:v>-1.1430698510464159</c:v>
                </c:pt>
                <c:pt idx="53">
                  <c:v>-0.22957112662692702</c:v>
                </c:pt>
                <c:pt idx="54">
                  <c:v>-0.62417027227696309</c:v>
                </c:pt>
                <c:pt idx="55">
                  <c:v>-0.18473807414597693</c:v>
                </c:pt>
                <c:pt idx="56">
                  <c:v>0.36613592382541349</c:v>
                </c:pt>
                <c:pt idx="57">
                  <c:v>-0.8538813756100847</c:v>
                </c:pt>
                <c:pt idx="58">
                  <c:v>8.4700671743694236E-2</c:v>
                </c:pt>
                <c:pt idx="59">
                  <c:v>0.87765888888883581</c:v>
                </c:pt>
                <c:pt idx="60">
                  <c:v>-0.16835093636612136</c:v>
                </c:pt>
                <c:pt idx="61">
                  <c:v>1.3872491330163008</c:v>
                </c:pt>
                <c:pt idx="62">
                  <c:v>-0.17251465631450319</c:v>
                </c:pt>
                <c:pt idx="63">
                  <c:v>-0.39817197890338263</c:v>
                </c:pt>
                <c:pt idx="64">
                  <c:v>-0.22365739041557023</c:v>
                </c:pt>
                <c:pt idx="65">
                  <c:v>-0.35609287563145686</c:v>
                </c:pt>
                <c:pt idx="66">
                  <c:v>-0.15943122490400807</c:v>
                </c:pt>
                <c:pt idx="67">
                  <c:v>-1.1438233319416717</c:v>
                </c:pt>
                <c:pt idx="68">
                  <c:v>-1.104901639373685</c:v>
                </c:pt>
                <c:pt idx="69">
                  <c:v>-9.5519713699393161E-2</c:v>
                </c:pt>
                <c:pt idx="70">
                  <c:v>-1.1105035737595008</c:v>
                </c:pt>
                <c:pt idx="71">
                  <c:v>0.23326544378707922</c:v>
                </c:pt>
                <c:pt idx="72">
                  <c:v>-1.4621425920413137E-2</c:v>
                </c:pt>
                <c:pt idx="73">
                  <c:v>0.41974535418504011</c:v>
                </c:pt>
                <c:pt idx="74">
                  <c:v>9.5945684348124061E-2</c:v>
                </c:pt>
                <c:pt idx="75">
                  <c:v>0.36691917956901887</c:v>
                </c:pt>
                <c:pt idx="76">
                  <c:v>0.21604170611713217</c:v>
                </c:pt>
                <c:pt idx="77">
                  <c:v>0.70443561480776229</c:v>
                </c:pt>
                <c:pt idx="78">
                  <c:v>0.35936580215174069</c:v>
                </c:pt>
                <c:pt idx="79">
                  <c:v>-0.89391745268558465</c:v>
                </c:pt>
                <c:pt idx="80">
                  <c:v>-0.75137849438920268</c:v>
                </c:pt>
                <c:pt idx="81">
                  <c:v>-0.67822612701723695</c:v>
                </c:pt>
                <c:pt idx="82">
                  <c:v>-0.94264019228907692</c:v>
                </c:pt>
                <c:pt idx="83">
                  <c:v>0.45631938896069418</c:v>
                </c:pt>
                <c:pt idx="84">
                  <c:v>-0.88416587963620241</c:v>
                </c:pt>
                <c:pt idx="85">
                  <c:v>-0.54507108762501499</c:v>
                </c:pt>
                <c:pt idx="86">
                  <c:v>0.73532485885768384</c:v>
                </c:pt>
                <c:pt idx="87">
                  <c:v>-8.2727487725736491E-3</c:v>
                </c:pt>
                <c:pt idx="88">
                  <c:v>-0.44957989898358791</c:v>
                </c:pt>
                <c:pt idx="89">
                  <c:v>0.67290206078501136</c:v>
                </c:pt>
                <c:pt idx="90">
                  <c:v>1.6046202192118002</c:v>
                </c:pt>
                <c:pt idx="91">
                  <c:v>-0.45193136351168522</c:v>
                </c:pt>
                <c:pt idx="92">
                  <c:v>-0.3944454221596736</c:v>
                </c:pt>
                <c:pt idx="93">
                  <c:v>-0.67609198636422019</c:v>
                </c:pt>
                <c:pt idx="94">
                  <c:v>0.74150714168539089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88-4623-8B05-19AC181B96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7.3472710559815954E-2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288-4623-8B05-19AC181B9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26592"/>
        <c:axId val="373197032"/>
      </c:scatterChart>
      <c:valAx>
        <c:axId val="551926592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373197032"/>
        <c:crosses val="autoZero"/>
        <c:crossBetween val="midCat"/>
      </c:valAx>
      <c:valAx>
        <c:axId val="373197032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19265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PFOA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mot TOC p&gt;0.05'!$E$93:$E$187</c:f>
              <c:numCache>
                <c:formatCode>0.000</c:formatCode>
                <c:ptCount val="95"/>
                <c:pt idx="0">
                  <c:v>0.46816589615140047</c:v>
                </c:pt>
                <c:pt idx="1">
                  <c:v>0.35543132279195555</c:v>
                </c:pt>
                <c:pt idx="2">
                  <c:v>0.15716171358766393</c:v>
                </c:pt>
                <c:pt idx="3">
                  <c:v>0.28831865546225377</c:v>
                </c:pt>
                <c:pt idx="4">
                  <c:v>8.7022113269498463E-2</c:v>
                </c:pt>
                <c:pt idx="5">
                  <c:v>4.7230980911597047E-2</c:v>
                </c:pt>
                <c:pt idx="6">
                  <c:v>0.78573757539902123</c:v>
                </c:pt>
                <c:pt idx="7">
                  <c:v>1.1387985908127369</c:v>
                </c:pt>
                <c:pt idx="8">
                  <c:v>1.2217896437809643</c:v>
                </c:pt>
                <c:pt idx="9">
                  <c:v>0.22275780500000003</c:v>
                </c:pt>
                <c:pt idx="10">
                  <c:v>7.9235368571428599E-2</c:v>
                </c:pt>
                <c:pt idx="11">
                  <c:v>9.84731906614786E-3</c:v>
                </c:pt>
                <c:pt idx="12">
                  <c:v>8.2139910266159716E-2</c:v>
                </c:pt>
                <c:pt idx="13">
                  <c:v>0.66459289633277507</c:v>
                </c:pt>
                <c:pt idx="14">
                  <c:v>0.47400003804745444</c:v>
                </c:pt>
                <c:pt idx="15">
                  <c:v>0.50234657128556082</c:v>
                </c:pt>
                <c:pt idx="16">
                  <c:v>0.33110040714743078</c:v>
                </c:pt>
                <c:pt idx="17">
                  <c:v>1.4129038826418108</c:v>
                </c:pt>
                <c:pt idx="18">
                  <c:v>0.20554597499891678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0.28000000000000003</c:v>
                </c:pt>
                <c:pt idx="22">
                  <c:v>0.67265777651771153</c:v>
                </c:pt>
                <c:pt idx="23">
                  <c:v>0.89577912218069844</c:v>
                </c:pt>
                <c:pt idx="24">
                  <c:v>0</c:v>
                </c:pt>
                <c:pt idx="25">
                  <c:v>0.39200763433196817</c:v>
                </c:pt>
                <c:pt idx="26">
                  <c:v>0.56663322174756303</c:v>
                </c:pt>
                <c:pt idx="27">
                  <c:v>0.68387096825019955</c:v>
                </c:pt>
                <c:pt idx="28">
                  <c:v>0.44750710726835397</c:v>
                </c:pt>
                <c:pt idx="29">
                  <c:v>0.08</c:v>
                </c:pt>
                <c:pt idx="30">
                  <c:v>0.19022354943219549</c:v>
                </c:pt>
                <c:pt idx="31">
                  <c:v>0.3350395739686633</c:v>
                </c:pt>
                <c:pt idx="32">
                  <c:v>0.33282933054188152</c:v>
                </c:pt>
                <c:pt idx="33">
                  <c:v>1.2751109448291666</c:v>
                </c:pt>
                <c:pt idx="34">
                  <c:v>1.164460487401644</c:v>
                </c:pt>
                <c:pt idx="35">
                  <c:v>0.31271008085702617</c:v>
                </c:pt>
                <c:pt idx="36">
                  <c:v>0.24</c:v>
                </c:pt>
                <c:pt idx="37">
                  <c:v>0.08</c:v>
                </c:pt>
                <c:pt idx="38">
                  <c:v>0</c:v>
                </c:pt>
                <c:pt idx="39">
                  <c:v>0.10581364636015328</c:v>
                </c:pt>
                <c:pt idx="40">
                  <c:v>0.29247097004048594</c:v>
                </c:pt>
                <c:pt idx="41">
                  <c:v>6.0952932800000005E-2</c:v>
                </c:pt>
                <c:pt idx="42">
                  <c:v>0.62461330287865391</c:v>
                </c:pt>
                <c:pt idx="43">
                  <c:v>0.17552803420345084</c:v>
                </c:pt>
                <c:pt idx="44">
                  <c:v>0.20218827249621352</c:v>
                </c:pt>
                <c:pt idx="45">
                  <c:v>0.19550672733256355</c:v>
                </c:pt>
                <c:pt idx="46">
                  <c:v>0.12486474049188434</c:v>
                </c:pt>
                <c:pt idx="47">
                  <c:v>0.3254392201959137</c:v>
                </c:pt>
                <c:pt idx="48">
                  <c:v>0.10322855239655727</c:v>
                </c:pt>
                <c:pt idx="49">
                  <c:v>0.43351554212586396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0.27970107563234675</c:v>
                </c:pt>
                <c:pt idx="54">
                  <c:v>0.15854495256337475</c:v>
                </c:pt>
                <c:pt idx="55">
                  <c:v>0.291542463273746</c:v>
                </c:pt>
                <c:pt idx="56">
                  <c:v>0.46081922253381996</c:v>
                </c:pt>
                <c:pt idx="57">
                  <c:v>8.5000000000000006E-2</c:v>
                </c:pt>
                <c:pt idx="58">
                  <c:v>0.36</c:v>
                </c:pt>
                <c:pt idx="59">
                  <c:v>0.61214116698217247</c:v>
                </c:pt>
                <c:pt idx="60">
                  <c:v>0.29872600779134317</c:v>
                </c:pt>
                <c:pt idx="61">
                  <c:v>0.76805617292143569</c:v>
                </c:pt>
                <c:pt idx="62">
                  <c:v>0.28058020915103066</c:v>
                </c:pt>
                <c:pt idx="63">
                  <c:v>0.21087836858478345</c:v>
                </c:pt>
                <c:pt idx="64">
                  <c:v>0.26167686485607561</c:v>
                </c:pt>
                <c:pt idx="65">
                  <c:v>0.21780664797122987</c:v>
                </c:pt>
                <c:pt idx="66">
                  <c:v>0.3</c:v>
                </c:pt>
                <c:pt idx="67">
                  <c:v>0</c:v>
                </c:pt>
                <c:pt idx="68">
                  <c:v>0.01</c:v>
                </c:pt>
                <c:pt idx="69">
                  <c:v>0.31</c:v>
                </c:pt>
                <c:pt idx="70">
                  <c:v>0</c:v>
                </c:pt>
                <c:pt idx="71">
                  <c:v>0.42</c:v>
                </c:pt>
                <c:pt idx="72">
                  <c:v>0.34663321723259949</c:v>
                </c:pt>
                <c:pt idx="73">
                  <c:v>0.47212360740792686</c:v>
                </c:pt>
                <c:pt idx="74">
                  <c:v>0.37668283977339023</c:v>
                </c:pt>
                <c:pt idx="75">
                  <c:v>0.45783502725359165</c:v>
                </c:pt>
                <c:pt idx="76">
                  <c:v>0.41382578356720823</c:v>
                </c:pt>
                <c:pt idx="77">
                  <c:v>0.56089454177272535</c:v>
                </c:pt>
                <c:pt idx="78">
                  <c:v>0.45544445070836626</c:v>
                </c:pt>
                <c:pt idx="79">
                  <c:v>5.7954899654687198E-2</c:v>
                </c:pt>
                <c:pt idx="80">
                  <c:v>7.4252606663895201E-2</c:v>
                </c:pt>
                <c:pt idx="81">
                  <c:v>9.6281599195187598E-2</c:v>
                </c:pt>
                <c:pt idx="82">
                  <c:v>5.3037522702604006E-2</c:v>
                </c:pt>
                <c:pt idx="83">
                  <c:v>0.48624822331883399</c:v>
                </c:pt>
                <c:pt idx="84">
                  <c:v>7.9045326846006125E-2</c:v>
                </c:pt>
                <c:pt idx="85">
                  <c:v>0.17505013231292918</c:v>
                </c:pt>
                <c:pt idx="86">
                  <c:v>0.57127309944168991</c:v>
                </c:pt>
                <c:pt idx="87">
                  <c:v>0.34728617277316615</c:v>
                </c:pt>
                <c:pt idx="88">
                  <c:v>0.21224109444833675</c:v>
                </c:pt>
                <c:pt idx="89">
                  <c:v>0.53264612579765602</c:v>
                </c:pt>
                <c:pt idx="90">
                  <c:v>0.81777019016766395</c:v>
                </c:pt>
                <c:pt idx="91">
                  <c:v>0.19313744296081761</c:v>
                </c:pt>
                <c:pt idx="92">
                  <c:v>0.17134183313668042</c:v>
                </c:pt>
                <c:pt idx="93">
                  <c:v>0.12711701820014193</c:v>
                </c:pt>
                <c:pt idx="94">
                  <c:v>0.56227811069204647</c:v>
                </c:pt>
              </c:numCache>
            </c:numRef>
          </c:xVal>
          <c:yVal>
            <c:numRef>
              <c:f>'PFOA mot TOC p&gt;0.05'!$H$93:$H$187</c:f>
              <c:numCache>
                <c:formatCode>0.000</c:formatCode>
                <c:ptCount val="95"/>
                <c:pt idx="0">
                  <c:v>0.42124057562342981</c:v>
                </c:pt>
                <c:pt idx="1">
                  <c:v>7.3472710559815954E-2</c:v>
                </c:pt>
                <c:pt idx="2">
                  <c:v>-0.59552885083674145</c:v>
                </c:pt>
                <c:pt idx="3">
                  <c:v>-0.16450051725990211</c:v>
                </c:pt>
                <c:pt idx="4">
                  <c:v>-0.83890605305699273</c:v>
                </c:pt>
                <c:pt idx="5">
                  <c:v>-0.9427908718900988</c:v>
                </c:pt>
                <c:pt idx="6">
                  <c:v>1.4573213290516085</c:v>
                </c:pt>
                <c:pt idx="7">
                  <c:v>2.6270711692819009</c:v>
                </c:pt>
                <c:pt idx="8">
                  <c:v>2.8960229341464836</c:v>
                </c:pt>
                <c:pt idx="9">
                  <c:v>-0.35458832465142209</c:v>
                </c:pt>
                <c:pt idx="10">
                  <c:v>-0.82398226722138446</c:v>
                </c:pt>
                <c:pt idx="11">
                  <c:v>-1.120321567654905</c:v>
                </c:pt>
                <c:pt idx="12">
                  <c:v>-0.83829082851972503</c:v>
                </c:pt>
                <c:pt idx="13">
                  <c:v>1.0781285309240747</c:v>
                </c:pt>
                <c:pt idx="14">
                  <c:v>0.4415495406131355</c:v>
                </c:pt>
                <c:pt idx="15">
                  <c:v>0.56348248001670687</c:v>
                </c:pt>
                <c:pt idx="16">
                  <c:v>-6.0518344160583548E-2</c:v>
                </c:pt>
                <c:pt idx="17">
                  <c:v>3.5422666722944598</c:v>
                </c:pt>
                <c:pt idx="18">
                  <c:v>-0.47333172872422608</c:v>
                </c:pt>
                <c:pt idx="19">
                  <c:v>-1.1454533496572883</c:v>
                </c:pt>
                <c:pt idx="20">
                  <c:v>-0.81547831109120639</c:v>
                </c:pt>
                <c:pt idx="21">
                  <c:v>-0.22716887883677542</c:v>
                </c:pt>
                <c:pt idx="22">
                  <c:v>1.07300154179207</c:v>
                </c:pt>
                <c:pt idx="23">
                  <c:v>1.8090026906714927</c:v>
                </c:pt>
                <c:pt idx="24">
                  <c:v>-1.1561630014775461</c:v>
                </c:pt>
                <c:pt idx="25">
                  <c:v>0.13806933932012611</c:v>
                </c:pt>
                <c:pt idx="26">
                  <c:v>0.71421153670242477</c:v>
                </c:pt>
                <c:pt idx="27">
                  <c:v>1.1259591498091517</c:v>
                </c:pt>
                <c:pt idx="28">
                  <c:v>0.36243565851654536</c:v>
                </c:pt>
                <c:pt idx="29">
                  <c:v>-0.81503264507527906</c:v>
                </c:pt>
                <c:pt idx="30">
                  <c:v>-0.47816733254441679</c:v>
                </c:pt>
                <c:pt idx="31">
                  <c:v>2.4253955175708948E-2</c:v>
                </c:pt>
                <c:pt idx="32">
                  <c:v>3.7815158460242547E-2</c:v>
                </c:pt>
                <c:pt idx="33">
                  <c:v>3.0973814030864637</c:v>
                </c:pt>
                <c:pt idx="34">
                  <c:v>2.725036093715675</c:v>
                </c:pt>
                <c:pt idx="35">
                  <c:v>-1.9216641050486875E-2</c:v>
                </c:pt>
                <c:pt idx="36">
                  <c:v>-0.29754570915389406</c:v>
                </c:pt>
                <c:pt idx="37">
                  <c:v>-0.76656754226484869</c:v>
                </c:pt>
                <c:pt idx="38">
                  <c:v>-1.0635530054118965</c:v>
                </c:pt>
                <c:pt idx="39">
                  <c:v>-0.75026740874832265</c:v>
                </c:pt>
                <c:pt idx="40">
                  <c:v>-0.13570919089738118</c:v>
                </c:pt>
                <c:pt idx="41">
                  <c:v>-0.92722908224478251</c:v>
                </c:pt>
                <c:pt idx="42">
                  <c:v>0.98876970656446961</c:v>
                </c:pt>
                <c:pt idx="43">
                  <c:v>-0.51207394202854006</c:v>
                </c:pt>
                <c:pt idx="44">
                  <c:v>-0.41120674548941177</c:v>
                </c:pt>
                <c:pt idx="45">
                  <c:v>-0.49284112216867121</c:v>
                </c:pt>
                <c:pt idx="46">
                  <c:v>-0.74487785331280498</c:v>
                </c:pt>
                <c:pt idx="47">
                  <c:v>-7.1224719651201515E-2</c:v>
                </c:pt>
                <c:pt idx="48">
                  <c:v>-0.81299842555416046</c:v>
                </c:pt>
                <c:pt idx="49">
                  <c:v>0.29915084561553346</c:v>
                </c:pt>
                <c:pt idx="50">
                  <c:v>-1.1490711938553637</c:v>
                </c:pt>
                <c:pt idx="51">
                  <c:v>-1.154434539021846</c:v>
                </c:pt>
                <c:pt idx="52">
                  <c:v>-1.1430698510464159</c:v>
                </c:pt>
                <c:pt idx="53">
                  <c:v>-0.22957112662692702</c:v>
                </c:pt>
                <c:pt idx="54">
                  <c:v>-0.62417027227696309</c:v>
                </c:pt>
                <c:pt idx="55">
                  <c:v>-0.18473807414597693</c:v>
                </c:pt>
                <c:pt idx="56">
                  <c:v>0.36613592382541349</c:v>
                </c:pt>
                <c:pt idx="57">
                  <c:v>-0.8538813756100847</c:v>
                </c:pt>
                <c:pt idx="58">
                  <c:v>8.4700671743694236E-2</c:v>
                </c:pt>
                <c:pt idx="59">
                  <c:v>0.87765888888883581</c:v>
                </c:pt>
                <c:pt idx="60">
                  <c:v>-0.16835093636612136</c:v>
                </c:pt>
                <c:pt idx="61">
                  <c:v>1.3872491330163008</c:v>
                </c:pt>
                <c:pt idx="62">
                  <c:v>-0.17251465631450319</c:v>
                </c:pt>
                <c:pt idx="63">
                  <c:v>-0.39817197890338263</c:v>
                </c:pt>
                <c:pt idx="64">
                  <c:v>-0.22365739041557023</c:v>
                </c:pt>
                <c:pt idx="65">
                  <c:v>-0.35609287563145686</c:v>
                </c:pt>
                <c:pt idx="66">
                  <c:v>-0.15943122490400807</c:v>
                </c:pt>
                <c:pt idx="67">
                  <c:v>-1.1438233319416717</c:v>
                </c:pt>
                <c:pt idx="68">
                  <c:v>-1.104901639373685</c:v>
                </c:pt>
                <c:pt idx="69">
                  <c:v>-9.5519713699393161E-2</c:v>
                </c:pt>
                <c:pt idx="70">
                  <c:v>-1.1105035737595008</c:v>
                </c:pt>
                <c:pt idx="71">
                  <c:v>0.23326544378707922</c:v>
                </c:pt>
                <c:pt idx="72">
                  <c:v>-1.4621425920413137E-2</c:v>
                </c:pt>
                <c:pt idx="73">
                  <c:v>0.41974535418504011</c:v>
                </c:pt>
                <c:pt idx="74">
                  <c:v>9.5945684348124061E-2</c:v>
                </c:pt>
                <c:pt idx="75">
                  <c:v>0.36691917956901887</c:v>
                </c:pt>
                <c:pt idx="76">
                  <c:v>0.21604170611713217</c:v>
                </c:pt>
                <c:pt idx="77">
                  <c:v>0.70443561480776229</c:v>
                </c:pt>
                <c:pt idx="78">
                  <c:v>0.35936580215174069</c:v>
                </c:pt>
                <c:pt idx="79">
                  <c:v>-0.89391745268558465</c:v>
                </c:pt>
                <c:pt idx="80">
                  <c:v>-0.75137849438920268</c:v>
                </c:pt>
                <c:pt idx="81">
                  <c:v>-0.67822612701723695</c:v>
                </c:pt>
                <c:pt idx="82">
                  <c:v>-0.94264019228907692</c:v>
                </c:pt>
                <c:pt idx="83">
                  <c:v>0.45631938896069418</c:v>
                </c:pt>
                <c:pt idx="84">
                  <c:v>-0.88416587963620241</c:v>
                </c:pt>
                <c:pt idx="85">
                  <c:v>-0.54507108762501499</c:v>
                </c:pt>
                <c:pt idx="86">
                  <c:v>0.73532485885768384</c:v>
                </c:pt>
                <c:pt idx="87">
                  <c:v>-8.2727487725736491E-3</c:v>
                </c:pt>
                <c:pt idx="88">
                  <c:v>-0.44957989898358791</c:v>
                </c:pt>
                <c:pt idx="89">
                  <c:v>0.67290206078501136</c:v>
                </c:pt>
                <c:pt idx="90">
                  <c:v>1.6046202192118002</c:v>
                </c:pt>
                <c:pt idx="91">
                  <c:v>-0.45193136351168522</c:v>
                </c:pt>
                <c:pt idx="92">
                  <c:v>-0.3944454221596736</c:v>
                </c:pt>
                <c:pt idx="93">
                  <c:v>-0.67609198636422019</c:v>
                </c:pt>
                <c:pt idx="94">
                  <c:v>0.74150714168539089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A-485C-AF1E-2447DAE3B6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0.35543132279195555</c:v>
              </c:pt>
            </c:numLit>
          </c:xVal>
          <c:yVal>
            <c:numLit>
              <c:formatCode>General</c:formatCode>
              <c:ptCount val="1"/>
              <c:pt idx="0">
                <c:v>7.3472710559815954E-2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24A-485C-AF1E-2447DAE3B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26856"/>
        <c:axId val="803028824"/>
      </c:scatterChart>
      <c:valAx>
        <c:axId val="803026856"/>
        <c:scaling>
          <c:orientation val="minMax"/>
          <c:max val="1.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PFOA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28824"/>
        <c:crosses val="autoZero"/>
        <c:crossBetween val="midCat"/>
      </c:valAx>
      <c:valAx>
        <c:axId val="803028824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2685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Pred(PFOA)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mot TOC p&gt;0.05'!$F$93:$F$187</c:f>
              <c:numCache>
                <c:formatCode>0.000</c:formatCode>
                <c:ptCount val="95"/>
                <c:pt idx="0">
                  <c:v>0.33998725593583379</c:v>
                </c:pt>
                <c:pt idx="1">
                  <c:v>0.33307442586062086</c:v>
                </c:pt>
                <c:pt idx="2">
                  <c:v>0.33837426225161743</c:v>
                </c:pt>
                <c:pt idx="3">
                  <c:v>0.33837426225161743</c:v>
                </c:pt>
                <c:pt idx="4">
                  <c:v>0.34229153262757145</c:v>
                </c:pt>
                <c:pt idx="5">
                  <c:v>0.33411135037190276</c:v>
                </c:pt>
                <c:pt idx="6">
                  <c:v>0.34229153262757145</c:v>
                </c:pt>
                <c:pt idx="7">
                  <c:v>0.33941118676289939</c:v>
                </c:pt>
                <c:pt idx="8">
                  <c:v>0.34056332510876819</c:v>
                </c:pt>
                <c:pt idx="9">
                  <c:v>0.3306549353342963</c:v>
                </c:pt>
                <c:pt idx="10">
                  <c:v>0.32996365232677499</c:v>
                </c:pt>
                <c:pt idx="11">
                  <c:v>0.35074822808624861</c:v>
                </c:pt>
                <c:pt idx="12">
                  <c:v>0.33722212390574863</c:v>
                </c:pt>
                <c:pt idx="13">
                  <c:v>0.33653084089822732</c:v>
                </c:pt>
                <c:pt idx="14">
                  <c:v>0.33964161443207314</c:v>
                </c:pt>
                <c:pt idx="15">
                  <c:v>0.33088536300347005</c:v>
                </c:pt>
                <c:pt idx="16">
                  <c:v>0.34951544005616897</c:v>
                </c:pt>
                <c:pt idx="17">
                  <c:v>0.33503306104859787</c:v>
                </c:pt>
                <c:pt idx="18">
                  <c:v>0.34957535125015415</c:v>
                </c:pt>
                <c:pt idx="19">
                  <c:v>0.34854821991481211</c:v>
                </c:pt>
                <c:pt idx="20">
                  <c:v>0.35161233184565022</c:v>
                </c:pt>
                <c:pt idx="21">
                  <c:v>0.34912486515691943</c:v>
                </c:pt>
                <c:pt idx="22">
                  <c:v>0.34615580463961548</c:v>
                </c:pt>
                <c:pt idx="23">
                  <c:v>0.34532050433886058</c:v>
                </c:pt>
                <c:pt idx="24">
                  <c:v>0.35180704322610207</c:v>
                </c:pt>
                <c:pt idx="25">
                  <c:v>0.34999472960805039</c:v>
                </c:pt>
                <c:pt idx="26">
                  <c:v>0.34930690301556672</c:v>
                </c:pt>
                <c:pt idx="27">
                  <c:v>0.34125460811628949</c:v>
                </c:pt>
                <c:pt idx="28">
                  <c:v>0.33722212390574863</c:v>
                </c:pt>
                <c:pt idx="29">
                  <c:v>0.32800501713879804</c:v>
                </c:pt>
                <c:pt idx="30">
                  <c:v>0.33572434405611912</c:v>
                </c:pt>
                <c:pt idx="31">
                  <c:v>0.32765937563503733</c:v>
                </c:pt>
                <c:pt idx="32">
                  <c:v>0.3213226147327588</c:v>
                </c:pt>
                <c:pt idx="33">
                  <c:v>0.33261357052227331</c:v>
                </c:pt>
                <c:pt idx="34">
                  <c:v>0.33526348871777162</c:v>
                </c:pt>
                <c:pt idx="35">
                  <c:v>0.31855748270267364</c:v>
                </c:pt>
                <c:pt idx="36">
                  <c:v>0.33053972149970945</c:v>
                </c:pt>
                <c:pt idx="37">
                  <c:v>0.31325764631167707</c:v>
                </c:pt>
                <c:pt idx="38">
                  <c:v>0.32362689142449647</c:v>
                </c:pt>
                <c:pt idx="39">
                  <c:v>0.33411135037190276</c:v>
                </c:pt>
                <c:pt idx="40">
                  <c:v>0.33376570886814211</c:v>
                </c:pt>
                <c:pt idx="41">
                  <c:v>0.3430980294696796</c:v>
                </c:pt>
                <c:pt idx="42">
                  <c:v>0.32374210525908337</c:v>
                </c:pt>
                <c:pt idx="43">
                  <c:v>0.3313462183418176</c:v>
                </c:pt>
                <c:pt idx="44">
                  <c:v>0.32731373413127673</c:v>
                </c:pt>
                <c:pt idx="45">
                  <c:v>0.34547258660051527</c:v>
                </c:pt>
                <c:pt idx="46">
                  <c:v>0.35152246505467249</c:v>
                </c:pt>
                <c:pt idx="47">
                  <c:v>0.3471120794666866</c:v>
                </c:pt>
                <c:pt idx="48">
                  <c:v>0.35061458003812784</c:v>
                </c:pt>
                <c:pt idx="49">
                  <c:v>0.34248739614636914</c:v>
                </c:pt>
                <c:pt idx="50">
                  <c:v>0.34964908810428974</c:v>
                </c:pt>
                <c:pt idx="51">
                  <c:v>0.35128109207121294</c:v>
                </c:pt>
                <c:pt idx="52">
                  <c:v>0.34782294882608766</c:v>
                </c:pt>
                <c:pt idx="53">
                  <c:v>0.34955691703662023</c:v>
                </c:pt>
                <c:pt idx="54">
                  <c:v>0.34847275485315771</c:v>
                </c:pt>
                <c:pt idx="55">
                  <c:v>0.34775612480202728</c:v>
                </c:pt>
                <c:pt idx="56">
                  <c:v>0.34940829119000316</c:v>
                </c:pt>
                <c:pt idx="57">
                  <c:v>0.34482623698848286</c:v>
                </c:pt>
                <c:pt idx="58">
                  <c:v>0.33422656420648966</c:v>
                </c:pt>
                <c:pt idx="59">
                  <c:v>0.345079707424574</c:v>
                </c:pt>
                <c:pt idx="60">
                  <c:v>0.34995325262759913</c:v>
                </c:pt>
                <c:pt idx="61">
                  <c:v>0.34593228980051693</c:v>
                </c:pt>
                <c:pt idx="62">
                  <c:v>0.33307442586062086</c:v>
                </c:pt>
                <c:pt idx="63">
                  <c:v>0.3320375013493389</c:v>
                </c:pt>
                <c:pt idx="64">
                  <c:v>0.32973322465760124</c:v>
                </c:pt>
                <c:pt idx="65">
                  <c:v>0.32616159578540788</c:v>
                </c:pt>
                <c:pt idx="66">
                  <c:v>0.34851307969526307</c:v>
                </c:pt>
                <c:pt idx="67">
                  <c:v>0.34805222435691557</c:v>
                </c:pt>
                <c:pt idx="68">
                  <c:v>0.34620880300352547</c:v>
                </c:pt>
                <c:pt idx="69">
                  <c:v>0.33906554525913873</c:v>
                </c:pt>
                <c:pt idx="70">
                  <c:v>0.33791340691326988</c:v>
                </c:pt>
                <c:pt idx="71">
                  <c:v>0.34902002056744535</c:v>
                </c:pt>
                <c:pt idx="72">
                  <c:v>0.3510823482065506</c:v>
                </c:pt>
                <c:pt idx="73">
                  <c:v>0.34439994580051136</c:v>
                </c:pt>
                <c:pt idx="74">
                  <c:v>0.34748767656743984</c:v>
                </c:pt>
                <c:pt idx="75">
                  <c:v>0.34618576023660808</c:v>
                </c:pt>
                <c:pt idx="76">
                  <c:v>0.34808678850729163</c:v>
                </c:pt>
                <c:pt idx="77">
                  <c:v>0.3465429231238274</c:v>
                </c:pt>
                <c:pt idx="78">
                  <c:v>0.34609358916893856</c:v>
                </c:pt>
                <c:pt idx="79">
                  <c:v>0.32996365232677499</c:v>
                </c:pt>
                <c:pt idx="80">
                  <c:v>0.30288840119885763</c:v>
                </c:pt>
                <c:pt idx="81">
                  <c:v>0.30265797352968388</c:v>
                </c:pt>
                <c:pt idx="82">
                  <c:v>0.33987204210124689</c:v>
                </c:pt>
                <c:pt idx="83">
                  <c:v>0.34739550549977033</c:v>
                </c:pt>
                <c:pt idx="84">
                  <c:v>0.34808678850729163</c:v>
                </c:pt>
                <c:pt idx="85">
                  <c:v>0.34090896661252884</c:v>
                </c:pt>
                <c:pt idx="86">
                  <c:v>0.3475222407178159</c:v>
                </c:pt>
                <c:pt idx="87">
                  <c:v>0.34980347464263617</c:v>
                </c:pt>
                <c:pt idx="88">
                  <c:v>0.34904306333436275</c:v>
                </c:pt>
                <c:pt idx="89">
                  <c:v>0.32788980330421114</c:v>
                </c:pt>
                <c:pt idx="90">
                  <c:v>0.32950279698842749</c:v>
                </c:pt>
                <c:pt idx="91">
                  <c:v>0.3306549353342963</c:v>
                </c:pt>
                <c:pt idx="92">
                  <c:v>0.29136701774016938</c:v>
                </c:pt>
                <c:pt idx="93">
                  <c:v>0.33284399819144705</c:v>
                </c:pt>
                <c:pt idx="94">
                  <c:v>0.33664605473281417</c:v>
                </c:pt>
              </c:numCache>
            </c:numRef>
          </c:xVal>
          <c:yVal>
            <c:numRef>
              <c:f>'PFOA mot TOC p&gt;0.05'!$H$93:$H$187</c:f>
              <c:numCache>
                <c:formatCode>0.000</c:formatCode>
                <c:ptCount val="95"/>
                <c:pt idx="0">
                  <c:v>0.42124057562342981</c:v>
                </c:pt>
                <c:pt idx="1">
                  <c:v>7.3472710559815954E-2</c:v>
                </c:pt>
                <c:pt idx="2">
                  <c:v>-0.59552885083674145</c:v>
                </c:pt>
                <c:pt idx="3">
                  <c:v>-0.16450051725990211</c:v>
                </c:pt>
                <c:pt idx="4">
                  <c:v>-0.83890605305699273</c:v>
                </c:pt>
                <c:pt idx="5">
                  <c:v>-0.9427908718900988</c:v>
                </c:pt>
                <c:pt idx="6">
                  <c:v>1.4573213290516085</c:v>
                </c:pt>
                <c:pt idx="7">
                  <c:v>2.6270711692819009</c:v>
                </c:pt>
                <c:pt idx="8">
                  <c:v>2.8960229341464836</c:v>
                </c:pt>
                <c:pt idx="9">
                  <c:v>-0.35458832465142209</c:v>
                </c:pt>
                <c:pt idx="10">
                  <c:v>-0.82398226722138446</c:v>
                </c:pt>
                <c:pt idx="11">
                  <c:v>-1.120321567654905</c:v>
                </c:pt>
                <c:pt idx="12">
                  <c:v>-0.83829082851972503</c:v>
                </c:pt>
                <c:pt idx="13">
                  <c:v>1.0781285309240747</c:v>
                </c:pt>
                <c:pt idx="14">
                  <c:v>0.4415495406131355</c:v>
                </c:pt>
                <c:pt idx="15">
                  <c:v>0.56348248001670687</c:v>
                </c:pt>
                <c:pt idx="16">
                  <c:v>-6.0518344160583548E-2</c:v>
                </c:pt>
                <c:pt idx="17">
                  <c:v>3.5422666722944598</c:v>
                </c:pt>
                <c:pt idx="18">
                  <c:v>-0.47333172872422608</c:v>
                </c:pt>
                <c:pt idx="19">
                  <c:v>-1.1454533496572883</c:v>
                </c:pt>
                <c:pt idx="20">
                  <c:v>-0.81547831109120639</c:v>
                </c:pt>
                <c:pt idx="21">
                  <c:v>-0.22716887883677542</c:v>
                </c:pt>
                <c:pt idx="22">
                  <c:v>1.07300154179207</c:v>
                </c:pt>
                <c:pt idx="23">
                  <c:v>1.8090026906714927</c:v>
                </c:pt>
                <c:pt idx="24">
                  <c:v>-1.1561630014775461</c:v>
                </c:pt>
                <c:pt idx="25">
                  <c:v>0.13806933932012611</c:v>
                </c:pt>
                <c:pt idx="26">
                  <c:v>0.71421153670242477</c:v>
                </c:pt>
                <c:pt idx="27">
                  <c:v>1.1259591498091517</c:v>
                </c:pt>
                <c:pt idx="28">
                  <c:v>0.36243565851654536</c:v>
                </c:pt>
                <c:pt idx="29">
                  <c:v>-0.81503264507527906</c:v>
                </c:pt>
                <c:pt idx="30">
                  <c:v>-0.47816733254441679</c:v>
                </c:pt>
                <c:pt idx="31">
                  <c:v>2.4253955175708948E-2</c:v>
                </c:pt>
                <c:pt idx="32">
                  <c:v>3.7815158460242547E-2</c:v>
                </c:pt>
                <c:pt idx="33">
                  <c:v>3.0973814030864637</c:v>
                </c:pt>
                <c:pt idx="34">
                  <c:v>2.725036093715675</c:v>
                </c:pt>
                <c:pt idx="35">
                  <c:v>-1.9216641050486875E-2</c:v>
                </c:pt>
                <c:pt idx="36">
                  <c:v>-0.29754570915389406</c:v>
                </c:pt>
                <c:pt idx="37">
                  <c:v>-0.76656754226484869</c:v>
                </c:pt>
                <c:pt idx="38">
                  <c:v>-1.0635530054118965</c:v>
                </c:pt>
                <c:pt idx="39">
                  <c:v>-0.75026740874832265</c:v>
                </c:pt>
                <c:pt idx="40">
                  <c:v>-0.13570919089738118</c:v>
                </c:pt>
                <c:pt idx="41">
                  <c:v>-0.92722908224478251</c:v>
                </c:pt>
                <c:pt idx="42">
                  <c:v>0.98876970656446961</c:v>
                </c:pt>
                <c:pt idx="43">
                  <c:v>-0.51207394202854006</c:v>
                </c:pt>
                <c:pt idx="44">
                  <c:v>-0.41120674548941177</c:v>
                </c:pt>
                <c:pt idx="45">
                  <c:v>-0.49284112216867121</c:v>
                </c:pt>
                <c:pt idx="46">
                  <c:v>-0.74487785331280498</c:v>
                </c:pt>
                <c:pt idx="47">
                  <c:v>-7.1224719651201515E-2</c:v>
                </c:pt>
                <c:pt idx="48">
                  <c:v>-0.81299842555416046</c:v>
                </c:pt>
                <c:pt idx="49">
                  <c:v>0.29915084561553346</c:v>
                </c:pt>
                <c:pt idx="50">
                  <c:v>-1.1490711938553637</c:v>
                </c:pt>
                <c:pt idx="51">
                  <c:v>-1.154434539021846</c:v>
                </c:pt>
                <c:pt idx="52">
                  <c:v>-1.1430698510464159</c:v>
                </c:pt>
                <c:pt idx="53">
                  <c:v>-0.22957112662692702</c:v>
                </c:pt>
                <c:pt idx="54">
                  <c:v>-0.62417027227696309</c:v>
                </c:pt>
                <c:pt idx="55">
                  <c:v>-0.18473807414597693</c:v>
                </c:pt>
                <c:pt idx="56">
                  <c:v>0.36613592382541349</c:v>
                </c:pt>
                <c:pt idx="57">
                  <c:v>-0.8538813756100847</c:v>
                </c:pt>
                <c:pt idx="58">
                  <c:v>8.4700671743694236E-2</c:v>
                </c:pt>
                <c:pt idx="59">
                  <c:v>0.87765888888883581</c:v>
                </c:pt>
                <c:pt idx="60">
                  <c:v>-0.16835093636612136</c:v>
                </c:pt>
                <c:pt idx="61">
                  <c:v>1.3872491330163008</c:v>
                </c:pt>
                <c:pt idx="62">
                  <c:v>-0.17251465631450319</c:v>
                </c:pt>
                <c:pt idx="63">
                  <c:v>-0.39817197890338263</c:v>
                </c:pt>
                <c:pt idx="64">
                  <c:v>-0.22365739041557023</c:v>
                </c:pt>
                <c:pt idx="65">
                  <c:v>-0.35609287563145686</c:v>
                </c:pt>
                <c:pt idx="66">
                  <c:v>-0.15943122490400807</c:v>
                </c:pt>
                <c:pt idx="67">
                  <c:v>-1.1438233319416717</c:v>
                </c:pt>
                <c:pt idx="68">
                  <c:v>-1.104901639373685</c:v>
                </c:pt>
                <c:pt idx="69">
                  <c:v>-9.5519713699393161E-2</c:v>
                </c:pt>
                <c:pt idx="70">
                  <c:v>-1.1105035737595008</c:v>
                </c:pt>
                <c:pt idx="71">
                  <c:v>0.23326544378707922</c:v>
                </c:pt>
                <c:pt idx="72">
                  <c:v>-1.4621425920413137E-2</c:v>
                </c:pt>
                <c:pt idx="73">
                  <c:v>0.41974535418504011</c:v>
                </c:pt>
                <c:pt idx="74">
                  <c:v>9.5945684348124061E-2</c:v>
                </c:pt>
                <c:pt idx="75">
                  <c:v>0.36691917956901887</c:v>
                </c:pt>
                <c:pt idx="76">
                  <c:v>0.21604170611713217</c:v>
                </c:pt>
                <c:pt idx="77">
                  <c:v>0.70443561480776229</c:v>
                </c:pt>
                <c:pt idx="78">
                  <c:v>0.35936580215174069</c:v>
                </c:pt>
                <c:pt idx="79">
                  <c:v>-0.89391745268558465</c:v>
                </c:pt>
                <c:pt idx="80">
                  <c:v>-0.75137849438920268</c:v>
                </c:pt>
                <c:pt idx="81">
                  <c:v>-0.67822612701723695</c:v>
                </c:pt>
                <c:pt idx="82">
                  <c:v>-0.94264019228907692</c:v>
                </c:pt>
                <c:pt idx="83">
                  <c:v>0.45631938896069418</c:v>
                </c:pt>
                <c:pt idx="84">
                  <c:v>-0.88416587963620241</c:v>
                </c:pt>
                <c:pt idx="85">
                  <c:v>-0.54507108762501499</c:v>
                </c:pt>
                <c:pt idx="86">
                  <c:v>0.73532485885768384</c:v>
                </c:pt>
                <c:pt idx="87">
                  <c:v>-8.2727487725736491E-3</c:v>
                </c:pt>
                <c:pt idx="88">
                  <c:v>-0.44957989898358791</c:v>
                </c:pt>
                <c:pt idx="89">
                  <c:v>0.67290206078501136</c:v>
                </c:pt>
                <c:pt idx="90">
                  <c:v>1.6046202192118002</c:v>
                </c:pt>
                <c:pt idx="91">
                  <c:v>-0.45193136351168522</c:v>
                </c:pt>
                <c:pt idx="92">
                  <c:v>-0.3944454221596736</c:v>
                </c:pt>
                <c:pt idx="93">
                  <c:v>-0.67609198636422019</c:v>
                </c:pt>
                <c:pt idx="94">
                  <c:v>0.74150714168539089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B9-411A-A225-EF979B27D5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0.33307442586062086</c:v>
              </c:pt>
            </c:numLit>
          </c:xVal>
          <c:yVal>
            <c:numLit>
              <c:formatCode>General</c:formatCode>
              <c:ptCount val="1"/>
              <c:pt idx="0">
                <c:v>7.3472710559815954E-2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8B9-411A-A225-EF979B27D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32760"/>
        <c:axId val="803034072"/>
      </c:scatterChart>
      <c:valAx>
        <c:axId val="803032760"/>
        <c:scaling>
          <c:orientation val="minMax"/>
          <c:max val="0.4"/>
          <c:min val="0.2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Pred(PFOA)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34072"/>
        <c:crosses val="autoZero"/>
        <c:crossBetween val="midCat"/>
      </c:valAx>
      <c:valAx>
        <c:axId val="803034072"/>
        <c:scaling>
          <c:orientation val="minMax"/>
          <c:max val="4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3276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Pred(PFOA) - PFOA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mot TOC p&gt;0.05'!$F$93:$F$187</c:f>
              <c:numCache>
                <c:formatCode>0.000</c:formatCode>
                <c:ptCount val="95"/>
                <c:pt idx="0">
                  <c:v>0.33998725593583379</c:v>
                </c:pt>
                <c:pt idx="1">
                  <c:v>0.33307442586062086</c:v>
                </c:pt>
                <c:pt idx="2">
                  <c:v>0.33837426225161743</c:v>
                </c:pt>
                <c:pt idx="3">
                  <c:v>0.33837426225161743</c:v>
                </c:pt>
                <c:pt idx="4">
                  <c:v>0.34229153262757145</c:v>
                </c:pt>
                <c:pt idx="5">
                  <c:v>0.33411135037190276</c:v>
                </c:pt>
                <c:pt idx="6">
                  <c:v>0.34229153262757145</c:v>
                </c:pt>
                <c:pt idx="7">
                  <c:v>0.33941118676289939</c:v>
                </c:pt>
                <c:pt idx="8">
                  <c:v>0.34056332510876819</c:v>
                </c:pt>
                <c:pt idx="9">
                  <c:v>0.3306549353342963</c:v>
                </c:pt>
                <c:pt idx="10">
                  <c:v>0.32996365232677499</c:v>
                </c:pt>
                <c:pt idx="11">
                  <c:v>0.35074822808624861</c:v>
                </c:pt>
                <c:pt idx="12">
                  <c:v>0.33722212390574863</c:v>
                </c:pt>
                <c:pt idx="13">
                  <c:v>0.33653084089822732</c:v>
                </c:pt>
                <c:pt idx="14">
                  <c:v>0.33964161443207314</c:v>
                </c:pt>
                <c:pt idx="15">
                  <c:v>0.33088536300347005</c:v>
                </c:pt>
                <c:pt idx="16">
                  <c:v>0.34951544005616897</c:v>
                </c:pt>
                <c:pt idx="17">
                  <c:v>0.33503306104859787</c:v>
                </c:pt>
                <c:pt idx="18">
                  <c:v>0.34957535125015415</c:v>
                </c:pt>
                <c:pt idx="19">
                  <c:v>0.34854821991481211</c:v>
                </c:pt>
                <c:pt idx="20">
                  <c:v>0.35161233184565022</c:v>
                </c:pt>
                <c:pt idx="21">
                  <c:v>0.34912486515691943</c:v>
                </c:pt>
                <c:pt idx="22">
                  <c:v>0.34615580463961548</c:v>
                </c:pt>
                <c:pt idx="23">
                  <c:v>0.34532050433886058</c:v>
                </c:pt>
                <c:pt idx="24">
                  <c:v>0.35180704322610207</c:v>
                </c:pt>
                <c:pt idx="25">
                  <c:v>0.34999472960805039</c:v>
                </c:pt>
                <c:pt idx="26">
                  <c:v>0.34930690301556672</c:v>
                </c:pt>
                <c:pt idx="27">
                  <c:v>0.34125460811628949</c:v>
                </c:pt>
                <c:pt idx="28">
                  <c:v>0.33722212390574863</c:v>
                </c:pt>
                <c:pt idx="29">
                  <c:v>0.32800501713879804</c:v>
                </c:pt>
                <c:pt idx="30">
                  <c:v>0.33572434405611912</c:v>
                </c:pt>
                <c:pt idx="31">
                  <c:v>0.32765937563503733</c:v>
                </c:pt>
                <c:pt idx="32">
                  <c:v>0.3213226147327588</c:v>
                </c:pt>
                <c:pt idx="33">
                  <c:v>0.33261357052227331</c:v>
                </c:pt>
                <c:pt idx="34">
                  <c:v>0.33526348871777162</c:v>
                </c:pt>
                <c:pt idx="35">
                  <c:v>0.31855748270267364</c:v>
                </c:pt>
                <c:pt idx="36">
                  <c:v>0.33053972149970945</c:v>
                </c:pt>
                <c:pt idx="37">
                  <c:v>0.31325764631167707</c:v>
                </c:pt>
                <c:pt idx="38">
                  <c:v>0.32362689142449647</c:v>
                </c:pt>
                <c:pt idx="39">
                  <c:v>0.33411135037190276</c:v>
                </c:pt>
                <c:pt idx="40">
                  <c:v>0.33376570886814211</c:v>
                </c:pt>
                <c:pt idx="41">
                  <c:v>0.3430980294696796</c:v>
                </c:pt>
                <c:pt idx="42">
                  <c:v>0.32374210525908337</c:v>
                </c:pt>
                <c:pt idx="43">
                  <c:v>0.3313462183418176</c:v>
                </c:pt>
                <c:pt idx="44">
                  <c:v>0.32731373413127673</c:v>
                </c:pt>
                <c:pt idx="45">
                  <c:v>0.34547258660051527</c:v>
                </c:pt>
                <c:pt idx="46">
                  <c:v>0.35152246505467249</c:v>
                </c:pt>
                <c:pt idx="47">
                  <c:v>0.3471120794666866</c:v>
                </c:pt>
                <c:pt idx="48">
                  <c:v>0.35061458003812784</c:v>
                </c:pt>
                <c:pt idx="49">
                  <c:v>0.34248739614636914</c:v>
                </c:pt>
                <c:pt idx="50">
                  <c:v>0.34964908810428974</c:v>
                </c:pt>
                <c:pt idx="51">
                  <c:v>0.35128109207121294</c:v>
                </c:pt>
                <c:pt idx="52">
                  <c:v>0.34782294882608766</c:v>
                </c:pt>
                <c:pt idx="53">
                  <c:v>0.34955691703662023</c:v>
                </c:pt>
                <c:pt idx="54">
                  <c:v>0.34847275485315771</c:v>
                </c:pt>
                <c:pt idx="55">
                  <c:v>0.34775612480202728</c:v>
                </c:pt>
                <c:pt idx="56">
                  <c:v>0.34940829119000316</c:v>
                </c:pt>
                <c:pt idx="57">
                  <c:v>0.34482623698848286</c:v>
                </c:pt>
                <c:pt idx="58">
                  <c:v>0.33422656420648966</c:v>
                </c:pt>
                <c:pt idx="59">
                  <c:v>0.345079707424574</c:v>
                </c:pt>
                <c:pt idx="60">
                  <c:v>0.34995325262759913</c:v>
                </c:pt>
                <c:pt idx="61">
                  <c:v>0.34593228980051693</c:v>
                </c:pt>
                <c:pt idx="62">
                  <c:v>0.33307442586062086</c:v>
                </c:pt>
                <c:pt idx="63">
                  <c:v>0.3320375013493389</c:v>
                </c:pt>
                <c:pt idx="64">
                  <c:v>0.32973322465760124</c:v>
                </c:pt>
                <c:pt idx="65">
                  <c:v>0.32616159578540788</c:v>
                </c:pt>
                <c:pt idx="66">
                  <c:v>0.34851307969526307</c:v>
                </c:pt>
                <c:pt idx="67">
                  <c:v>0.34805222435691557</c:v>
                </c:pt>
                <c:pt idx="68">
                  <c:v>0.34620880300352547</c:v>
                </c:pt>
                <c:pt idx="69">
                  <c:v>0.33906554525913873</c:v>
                </c:pt>
                <c:pt idx="70">
                  <c:v>0.33791340691326988</c:v>
                </c:pt>
                <c:pt idx="71">
                  <c:v>0.34902002056744535</c:v>
                </c:pt>
                <c:pt idx="72">
                  <c:v>0.3510823482065506</c:v>
                </c:pt>
                <c:pt idx="73">
                  <c:v>0.34439994580051136</c:v>
                </c:pt>
                <c:pt idx="74">
                  <c:v>0.34748767656743984</c:v>
                </c:pt>
                <c:pt idx="75">
                  <c:v>0.34618576023660808</c:v>
                </c:pt>
                <c:pt idx="76">
                  <c:v>0.34808678850729163</c:v>
                </c:pt>
                <c:pt idx="77">
                  <c:v>0.3465429231238274</c:v>
                </c:pt>
                <c:pt idx="78">
                  <c:v>0.34609358916893856</c:v>
                </c:pt>
                <c:pt idx="79">
                  <c:v>0.32996365232677499</c:v>
                </c:pt>
                <c:pt idx="80">
                  <c:v>0.30288840119885763</c:v>
                </c:pt>
                <c:pt idx="81">
                  <c:v>0.30265797352968388</c:v>
                </c:pt>
                <c:pt idx="82">
                  <c:v>0.33987204210124689</c:v>
                </c:pt>
                <c:pt idx="83">
                  <c:v>0.34739550549977033</c:v>
                </c:pt>
                <c:pt idx="84">
                  <c:v>0.34808678850729163</c:v>
                </c:pt>
                <c:pt idx="85">
                  <c:v>0.34090896661252884</c:v>
                </c:pt>
                <c:pt idx="86">
                  <c:v>0.3475222407178159</c:v>
                </c:pt>
                <c:pt idx="87">
                  <c:v>0.34980347464263617</c:v>
                </c:pt>
                <c:pt idx="88">
                  <c:v>0.34904306333436275</c:v>
                </c:pt>
                <c:pt idx="89">
                  <c:v>0.32788980330421114</c:v>
                </c:pt>
                <c:pt idx="90">
                  <c:v>0.32950279698842749</c:v>
                </c:pt>
                <c:pt idx="91">
                  <c:v>0.3306549353342963</c:v>
                </c:pt>
                <c:pt idx="92">
                  <c:v>0.29136701774016938</c:v>
                </c:pt>
                <c:pt idx="93">
                  <c:v>0.33284399819144705</c:v>
                </c:pt>
                <c:pt idx="94">
                  <c:v>0.33664605473281417</c:v>
                </c:pt>
              </c:numCache>
            </c:numRef>
          </c:xVal>
          <c:yVal>
            <c:numRef>
              <c:f>'PFOA mot TOC p&gt;0.05'!$E$93:$E$187</c:f>
              <c:numCache>
                <c:formatCode>0.000</c:formatCode>
                <c:ptCount val="95"/>
                <c:pt idx="0">
                  <c:v>0.46816589615140047</c:v>
                </c:pt>
                <c:pt idx="1">
                  <c:v>0.35543132279195555</c:v>
                </c:pt>
                <c:pt idx="2">
                  <c:v>0.15716171358766393</c:v>
                </c:pt>
                <c:pt idx="3">
                  <c:v>0.28831865546225377</c:v>
                </c:pt>
                <c:pt idx="4">
                  <c:v>8.7022113269498463E-2</c:v>
                </c:pt>
                <c:pt idx="5">
                  <c:v>4.7230980911597047E-2</c:v>
                </c:pt>
                <c:pt idx="6">
                  <c:v>0.78573757539902123</c:v>
                </c:pt>
                <c:pt idx="7">
                  <c:v>1.1387985908127369</c:v>
                </c:pt>
                <c:pt idx="8">
                  <c:v>1.2217896437809643</c:v>
                </c:pt>
                <c:pt idx="9">
                  <c:v>0.22275780500000003</c:v>
                </c:pt>
                <c:pt idx="10">
                  <c:v>7.9235368571428599E-2</c:v>
                </c:pt>
                <c:pt idx="11">
                  <c:v>9.84731906614786E-3</c:v>
                </c:pt>
                <c:pt idx="12">
                  <c:v>8.2139910266159716E-2</c:v>
                </c:pt>
                <c:pt idx="13">
                  <c:v>0.66459289633277507</c:v>
                </c:pt>
                <c:pt idx="14">
                  <c:v>0.47400003804745444</c:v>
                </c:pt>
                <c:pt idx="15">
                  <c:v>0.50234657128556082</c:v>
                </c:pt>
                <c:pt idx="16">
                  <c:v>0.33110040714743078</c:v>
                </c:pt>
                <c:pt idx="17">
                  <c:v>1.4129038826418108</c:v>
                </c:pt>
                <c:pt idx="18">
                  <c:v>0.20554597499891678</c:v>
                </c:pt>
                <c:pt idx="19">
                  <c:v>0</c:v>
                </c:pt>
                <c:pt idx="20">
                  <c:v>0.10347170368735979</c:v>
                </c:pt>
                <c:pt idx="21">
                  <c:v>0.28000000000000003</c:v>
                </c:pt>
                <c:pt idx="22">
                  <c:v>0.67265777651771153</c:v>
                </c:pt>
                <c:pt idx="23">
                  <c:v>0.89577912218069844</c:v>
                </c:pt>
                <c:pt idx="24">
                  <c:v>0</c:v>
                </c:pt>
                <c:pt idx="25">
                  <c:v>0.39200763433196817</c:v>
                </c:pt>
                <c:pt idx="26">
                  <c:v>0.56663322174756303</c:v>
                </c:pt>
                <c:pt idx="27">
                  <c:v>0.68387096825019955</c:v>
                </c:pt>
                <c:pt idx="28">
                  <c:v>0.44750710726835397</c:v>
                </c:pt>
                <c:pt idx="29">
                  <c:v>0.08</c:v>
                </c:pt>
                <c:pt idx="30">
                  <c:v>0.19022354943219549</c:v>
                </c:pt>
                <c:pt idx="31">
                  <c:v>0.3350395739686633</c:v>
                </c:pt>
                <c:pt idx="32">
                  <c:v>0.33282933054188152</c:v>
                </c:pt>
                <c:pt idx="33">
                  <c:v>1.2751109448291666</c:v>
                </c:pt>
                <c:pt idx="34">
                  <c:v>1.164460487401644</c:v>
                </c:pt>
                <c:pt idx="35">
                  <c:v>0.31271008085702617</c:v>
                </c:pt>
                <c:pt idx="36">
                  <c:v>0.24</c:v>
                </c:pt>
                <c:pt idx="37">
                  <c:v>0.08</c:v>
                </c:pt>
                <c:pt idx="38">
                  <c:v>0</c:v>
                </c:pt>
                <c:pt idx="39">
                  <c:v>0.10581364636015328</c:v>
                </c:pt>
                <c:pt idx="40">
                  <c:v>0.29247097004048594</c:v>
                </c:pt>
                <c:pt idx="41">
                  <c:v>6.0952932800000005E-2</c:v>
                </c:pt>
                <c:pt idx="42">
                  <c:v>0.62461330287865391</c:v>
                </c:pt>
                <c:pt idx="43">
                  <c:v>0.17552803420345084</c:v>
                </c:pt>
                <c:pt idx="44">
                  <c:v>0.20218827249621352</c:v>
                </c:pt>
                <c:pt idx="45">
                  <c:v>0.19550672733256355</c:v>
                </c:pt>
                <c:pt idx="46">
                  <c:v>0.12486474049188434</c:v>
                </c:pt>
                <c:pt idx="47">
                  <c:v>0.3254392201959137</c:v>
                </c:pt>
                <c:pt idx="48">
                  <c:v>0.10322855239655727</c:v>
                </c:pt>
                <c:pt idx="49">
                  <c:v>0.43351554212586396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0.27970107563234675</c:v>
                </c:pt>
                <c:pt idx="54">
                  <c:v>0.15854495256337475</c:v>
                </c:pt>
                <c:pt idx="55">
                  <c:v>0.291542463273746</c:v>
                </c:pt>
                <c:pt idx="56">
                  <c:v>0.46081922253381996</c:v>
                </c:pt>
                <c:pt idx="57">
                  <c:v>8.5000000000000006E-2</c:v>
                </c:pt>
                <c:pt idx="58">
                  <c:v>0.36</c:v>
                </c:pt>
                <c:pt idx="59">
                  <c:v>0.61214116698217247</c:v>
                </c:pt>
                <c:pt idx="60">
                  <c:v>0.29872600779134317</c:v>
                </c:pt>
                <c:pt idx="61">
                  <c:v>0.76805617292143569</c:v>
                </c:pt>
                <c:pt idx="62">
                  <c:v>0.28058020915103066</c:v>
                </c:pt>
                <c:pt idx="63">
                  <c:v>0.21087836858478345</c:v>
                </c:pt>
                <c:pt idx="64">
                  <c:v>0.26167686485607561</c:v>
                </c:pt>
                <c:pt idx="65">
                  <c:v>0.21780664797122987</c:v>
                </c:pt>
                <c:pt idx="66">
                  <c:v>0.3</c:v>
                </c:pt>
                <c:pt idx="67">
                  <c:v>0</c:v>
                </c:pt>
                <c:pt idx="68">
                  <c:v>0.01</c:v>
                </c:pt>
                <c:pt idx="69">
                  <c:v>0.31</c:v>
                </c:pt>
                <c:pt idx="70">
                  <c:v>0</c:v>
                </c:pt>
                <c:pt idx="71">
                  <c:v>0.42</c:v>
                </c:pt>
                <c:pt idx="72">
                  <c:v>0.34663321723259949</c:v>
                </c:pt>
                <c:pt idx="73">
                  <c:v>0.47212360740792686</c:v>
                </c:pt>
                <c:pt idx="74">
                  <c:v>0.37668283977339023</c:v>
                </c:pt>
                <c:pt idx="75">
                  <c:v>0.45783502725359165</c:v>
                </c:pt>
                <c:pt idx="76">
                  <c:v>0.41382578356720823</c:v>
                </c:pt>
                <c:pt idx="77">
                  <c:v>0.56089454177272535</c:v>
                </c:pt>
                <c:pt idx="78">
                  <c:v>0.45544445070836626</c:v>
                </c:pt>
                <c:pt idx="79">
                  <c:v>5.7954899654687198E-2</c:v>
                </c:pt>
                <c:pt idx="80">
                  <c:v>7.4252606663895201E-2</c:v>
                </c:pt>
                <c:pt idx="81">
                  <c:v>9.6281599195187598E-2</c:v>
                </c:pt>
                <c:pt idx="82">
                  <c:v>5.3037522702604006E-2</c:v>
                </c:pt>
                <c:pt idx="83">
                  <c:v>0.48624822331883399</c:v>
                </c:pt>
                <c:pt idx="84">
                  <c:v>7.9045326846006125E-2</c:v>
                </c:pt>
                <c:pt idx="85">
                  <c:v>0.17505013231292918</c:v>
                </c:pt>
                <c:pt idx="86">
                  <c:v>0.57127309944168991</c:v>
                </c:pt>
                <c:pt idx="87">
                  <c:v>0.34728617277316615</c:v>
                </c:pt>
                <c:pt idx="88">
                  <c:v>0.21224109444833675</c:v>
                </c:pt>
                <c:pt idx="89">
                  <c:v>0.53264612579765602</c:v>
                </c:pt>
                <c:pt idx="90">
                  <c:v>0.81777019016766395</c:v>
                </c:pt>
                <c:pt idx="91">
                  <c:v>0.19313744296081761</c:v>
                </c:pt>
                <c:pt idx="92">
                  <c:v>0.17134183313668042</c:v>
                </c:pt>
                <c:pt idx="93">
                  <c:v>0.12711701820014193</c:v>
                </c:pt>
                <c:pt idx="94">
                  <c:v>0.56227811069204647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22-481B-8474-B91AA8054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0.33307442586062086</c:v>
              </c:pt>
            </c:numLit>
          </c:xVal>
          <c:yVal>
            <c:numLit>
              <c:formatCode>General</c:formatCode>
              <c:ptCount val="1"/>
              <c:pt idx="0">
                <c:v>0.35543132279195555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922-481B-8474-B91AA805489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mot TOC p&gt;0.05'!xdata5</c:f>
              <c:numCache>
                <c:formatCode>General</c:formatCode>
                <c:ptCount val="70"/>
                <c:pt idx="0">
                  <c:v>0.28894941670000002</c:v>
                </c:pt>
                <c:pt idx="1">
                  <c:v>0.29088012740000002</c:v>
                </c:pt>
                <c:pt idx="2">
                  <c:v>0.29281083810000003</c:v>
                </c:pt>
                <c:pt idx="3">
                  <c:v>0.29474154880000003</c:v>
                </c:pt>
                <c:pt idx="4">
                  <c:v>0.29667225950000004</c:v>
                </c:pt>
                <c:pt idx="5">
                  <c:v>0.29860297020000004</c:v>
                </c:pt>
                <c:pt idx="6">
                  <c:v>0.30053368089999999</c:v>
                </c:pt>
                <c:pt idx="7">
                  <c:v>0.30246439159999999</c:v>
                </c:pt>
                <c:pt idx="8">
                  <c:v>0.3043951023</c:v>
                </c:pt>
                <c:pt idx="9">
                  <c:v>0.306325813</c:v>
                </c:pt>
                <c:pt idx="10">
                  <c:v>0.30825652370000001</c:v>
                </c:pt>
                <c:pt idx="11">
                  <c:v>0.31018723440000001</c:v>
                </c:pt>
                <c:pt idx="12">
                  <c:v>0.31211794510000002</c:v>
                </c:pt>
                <c:pt idx="13">
                  <c:v>0.31404865580000002</c:v>
                </c:pt>
                <c:pt idx="14">
                  <c:v>0.31597936650000003</c:v>
                </c:pt>
                <c:pt idx="15">
                  <c:v>0.31791007720000003</c:v>
                </c:pt>
                <c:pt idx="16">
                  <c:v>0.31984078790000003</c:v>
                </c:pt>
                <c:pt idx="17">
                  <c:v>0.32177149860000004</c:v>
                </c:pt>
                <c:pt idx="18">
                  <c:v>0.32370220930000004</c:v>
                </c:pt>
                <c:pt idx="19">
                  <c:v>0.32563291999999999</c:v>
                </c:pt>
                <c:pt idx="20">
                  <c:v>0.3275636307</c:v>
                </c:pt>
                <c:pt idx="21">
                  <c:v>0.3294943414</c:v>
                </c:pt>
                <c:pt idx="22">
                  <c:v>0.33142505210000001</c:v>
                </c:pt>
                <c:pt idx="23">
                  <c:v>0.33335576280000001</c:v>
                </c:pt>
                <c:pt idx="24">
                  <c:v>0.33528647350000002</c:v>
                </c:pt>
                <c:pt idx="25">
                  <c:v>0.33721718420000002</c:v>
                </c:pt>
                <c:pt idx="26">
                  <c:v>0.33914789490000002</c:v>
                </c:pt>
                <c:pt idx="27">
                  <c:v>0.34107860560000003</c:v>
                </c:pt>
                <c:pt idx="28">
                  <c:v>0.34300931630000003</c:v>
                </c:pt>
                <c:pt idx="29">
                  <c:v>0.34494002700000004</c:v>
                </c:pt>
                <c:pt idx="30">
                  <c:v>0.34687073769999999</c:v>
                </c:pt>
                <c:pt idx="31">
                  <c:v>0.34880144840000005</c:v>
                </c:pt>
                <c:pt idx="32">
                  <c:v>0.3507321591</c:v>
                </c:pt>
                <c:pt idx="33">
                  <c:v>0.3526628698</c:v>
                </c:pt>
                <c:pt idx="34">
                  <c:v>0.35459358050000001</c:v>
                </c:pt>
                <c:pt idx="35">
                  <c:v>0.35652429120000001</c:v>
                </c:pt>
                <c:pt idx="36">
                  <c:v>0.35845500190000001</c:v>
                </c:pt>
                <c:pt idx="37">
                  <c:v>0.36038571260000002</c:v>
                </c:pt>
                <c:pt idx="38">
                  <c:v>0.36231642330000002</c:v>
                </c:pt>
                <c:pt idx="39">
                  <c:v>0.36424713400000003</c:v>
                </c:pt>
                <c:pt idx="40">
                  <c:v>0.36617784470000003</c:v>
                </c:pt>
                <c:pt idx="41">
                  <c:v>0.36810855540000004</c:v>
                </c:pt>
                <c:pt idx="42">
                  <c:v>0.37003926610000004</c:v>
                </c:pt>
                <c:pt idx="43">
                  <c:v>0.37196997679999999</c:v>
                </c:pt>
                <c:pt idx="44">
                  <c:v>0.37390068750000005</c:v>
                </c:pt>
                <c:pt idx="45">
                  <c:v>0.3758313982</c:v>
                </c:pt>
                <c:pt idx="46">
                  <c:v>0.3777621089</c:v>
                </c:pt>
                <c:pt idx="47">
                  <c:v>0.37969281960000001</c:v>
                </c:pt>
                <c:pt idx="48">
                  <c:v>0.38162353030000001</c:v>
                </c:pt>
                <c:pt idx="49">
                  <c:v>0.38355424100000002</c:v>
                </c:pt>
                <c:pt idx="50">
                  <c:v>0.38548495170000002</c:v>
                </c:pt>
                <c:pt idx="51">
                  <c:v>0.38741566240000003</c:v>
                </c:pt>
                <c:pt idx="52">
                  <c:v>0.38934637310000003</c:v>
                </c:pt>
                <c:pt idx="53">
                  <c:v>0.39127708380000004</c:v>
                </c:pt>
                <c:pt idx="54">
                  <c:v>0.39320779449999999</c:v>
                </c:pt>
                <c:pt idx="55">
                  <c:v>0.39513850520000005</c:v>
                </c:pt>
                <c:pt idx="56">
                  <c:v>0.39706921589999999</c:v>
                </c:pt>
                <c:pt idx="57">
                  <c:v>0.3989999266</c:v>
                </c:pt>
                <c:pt idx="58">
                  <c:v>0.4009306373</c:v>
                </c:pt>
                <c:pt idx="59">
                  <c:v>0.40286134800000001</c:v>
                </c:pt>
                <c:pt idx="60">
                  <c:v>0.40479205870000001</c:v>
                </c:pt>
                <c:pt idx="61">
                  <c:v>0.40672276940000002</c:v>
                </c:pt>
                <c:pt idx="62">
                  <c:v>0.40865348010000002</c:v>
                </c:pt>
                <c:pt idx="63">
                  <c:v>0.41058419080000003</c:v>
                </c:pt>
                <c:pt idx="64">
                  <c:v>0.41251490150000003</c:v>
                </c:pt>
                <c:pt idx="65">
                  <c:v>0.41444561219999998</c:v>
                </c:pt>
                <c:pt idx="66">
                  <c:v>0.41637632290000004</c:v>
                </c:pt>
                <c:pt idx="67">
                  <c:v>0.41830703359999999</c:v>
                </c:pt>
                <c:pt idx="68">
                  <c:v>0.42023774430000005</c:v>
                </c:pt>
                <c:pt idx="69">
                  <c:v>0.422168455</c:v>
                </c:pt>
              </c:numCache>
            </c:numRef>
          </c:xVal>
          <c:yVal>
            <c:numRef>
              <c:f>'PFOA mot TOC p&gt;0.05'!ydata5</c:f>
              <c:numCache>
                <c:formatCode>General</c:formatCode>
                <c:ptCount val="70"/>
                <c:pt idx="0">
                  <c:v>-0.37648875197951709</c:v>
                </c:pt>
                <c:pt idx="1">
                  <c:v>-0.3703394002422935</c:v>
                </c:pt>
                <c:pt idx="2">
                  <c:v>-0.36433078755790133</c:v>
                </c:pt>
                <c:pt idx="3">
                  <c:v>-0.35846554978817713</c:v>
                </c:pt>
                <c:pt idx="4">
                  <c:v>-0.35274629286551634</c:v>
                </c:pt>
                <c:pt idx="5">
                  <c:v>-0.34717558604348886</c:v>
                </c:pt>
                <c:pt idx="6">
                  <c:v>-0.34175595492498378</c:v>
                </c:pt>
                <c:pt idx="7">
                  <c:v>-0.33648987429805249</c:v>
                </c:pt>
                <c:pt idx="8">
                  <c:v>-0.33137976081375276</c:v>
                </c:pt>
                <c:pt idx="9">
                  <c:v>-0.32642796554436132</c:v>
                </c:pt>
                <c:pt idx="10">
                  <c:v>-0.32163676646420358</c:v>
                </c:pt>
                <c:pt idx="11">
                  <c:v>-0.31700836089900059</c:v>
                </c:pt>
                <c:pt idx="12">
                  <c:v>-0.31254485799292742</c:v>
                </c:pt>
                <c:pt idx="13">
                  <c:v>-0.30824827124545989</c:v>
                </c:pt>
                <c:pt idx="14">
                  <c:v>-0.30412051117245609</c:v>
                </c:pt>
                <c:pt idx="15">
                  <c:v>-0.30016337814768829</c:v>
                </c:pt>
                <c:pt idx="16">
                  <c:v>-0.29637855548215164</c:v>
                </c:pt>
                <c:pt idx="17">
                  <c:v>-0.29276760279883912</c:v>
                </c:pt>
                <c:pt idx="18">
                  <c:v>-0.28933194976025889</c:v>
                </c:pt>
                <c:pt idx="19">
                  <c:v>-0.28607289020471627</c:v>
                </c:pt>
                <c:pt idx="20">
                  <c:v>-0.28299157674529002</c:v>
                </c:pt>
                <c:pt idx="21">
                  <c:v>-0.28008901588247814</c:v>
                </c:pt>
                <c:pt idx="22">
                  <c:v>-0.27736606367770017</c:v>
                </c:pt>
                <c:pt idx="23">
                  <c:v>-0.27482342203026044</c:v>
                </c:pt>
                <c:pt idx="24">
                  <c:v>-0.27246163559504805</c:v>
                </c:pt>
                <c:pt idx="25">
                  <c:v>-0.27028108937225981</c:v>
                </c:pt>
                <c:pt idx="26">
                  <c:v>-0.26828200699388066</c:v>
                </c:pt>
                <c:pt idx="27">
                  <c:v>-0.26646444972464622</c:v>
                </c:pt>
                <c:pt idx="28">
                  <c:v>-0.264828316187876</c:v>
                </c:pt>
                <c:pt idx="29">
                  <c:v>-0.26337334281903468</c:v>
                </c:pt>
                <c:pt idx="30">
                  <c:v>-0.26209910504229572</c:v>
                </c:pt>
                <c:pt idx="31">
                  <c:v>-0.26100501915788565</c:v>
                </c:pt>
                <c:pt idx="32">
                  <c:v>-0.26009034492071814</c:v>
                </c:pt>
                <c:pt idx="33">
                  <c:v>-0.25935418878392319</c:v>
                </c:pt>
                <c:pt idx="34">
                  <c:v>-0.25879550777444726</c:v>
                </c:pt>
                <c:pt idx="35">
                  <c:v>-0.25841311396207128</c:v>
                </c:pt>
                <c:pt idx="36">
                  <c:v>-0.25820567947804007</c:v>
                </c:pt>
                <c:pt idx="37">
                  <c:v>-0.25817174203510446</c:v>
                </c:pt>
                <c:pt idx="38">
                  <c:v>-0.25830971089719379</c:v>
                </c:pt>
                <c:pt idx="39">
                  <c:v>-0.25861787324419466</c:v>
                </c:pt>
                <c:pt idx="40">
                  <c:v>-0.25909440087542246</c:v>
                </c:pt>
                <c:pt idx="41">
                  <c:v>-0.25973735719433683</c:v>
                </c:pt>
                <c:pt idx="42">
                  <c:v>-0.26054470441682431</c:v>
                </c:pt>
                <c:pt idx="43">
                  <c:v>-0.26151431094593458</c:v>
                </c:pt>
                <c:pt idx="44">
                  <c:v>-0.26264395885722802</c:v>
                </c:pt>
                <c:pt idx="45">
                  <c:v>-0.26393135144082291</c:v>
                </c:pt>
                <c:pt idx="46">
                  <c:v>-0.26537412074873251</c:v>
                </c:pt>
                <c:pt idx="47">
                  <c:v>-0.26696983509907235</c:v>
                </c:pt>
                <c:pt idx="48">
                  <c:v>-0.26871600649211275</c:v>
                </c:pt>
                <c:pt idx="49">
                  <c:v>-0.27061009789686397</c:v>
                </c:pt>
                <c:pt idx="50">
                  <c:v>-0.27264953037081946</c:v>
                </c:pt>
                <c:pt idx="51">
                  <c:v>-0.2748316899795652</c:v>
                </c:pt>
                <c:pt idx="52">
                  <c:v>-0.27715393448712006</c:v>
                </c:pt>
                <c:pt idx="53">
                  <c:v>-0.27961359979202205</c:v>
                </c:pt>
                <c:pt idx="54">
                  <c:v>-0.28220800608825891</c:v>
                </c:pt>
                <c:pt idx="55">
                  <c:v>-0.28493446373410669</c:v>
                </c:pt>
                <c:pt idx="56">
                  <c:v>-0.28779027881573038</c:v>
                </c:pt>
                <c:pt idx="57">
                  <c:v>-0.29077275839599487</c:v>
                </c:pt>
                <c:pt idx="58">
                  <c:v>-0.29387921544227802</c:v>
                </c:pt>
                <c:pt idx="59">
                  <c:v>-0.29710697343017106</c:v>
                </c:pt>
                <c:pt idx="60">
                  <c:v>-0.30045337062277133</c:v>
                </c:pt>
                <c:pt idx="61">
                  <c:v>-0.30391576402779835</c:v>
                </c:pt>
                <c:pt idx="62">
                  <c:v>-0.30749153303702359</c:v>
                </c:pt>
                <c:pt idx="63">
                  <c:v>-0.31117808275446229</c:v>
                </c:pt>
                <c:pt idx="64">
                  <c:v>-0.31497284702147776</c:v>
                </c:pt>
                <c:pt idx="65">
                  <c:v>-0.31887329114836882</c:v>
                </c:pt>
                <c:pt idx="66">
                  <c:v>-0.32287691436320176</c:v>
                </c:pt>
                <c:pt idx="67">
                  <c:v>-0.32698125198958039</c:v>
                </c:pt>
                <c:pt idx="68">
                  <c:v>-0.33118387736579424</c:v>
                </c:pt>
                <c:pt idx="69">
                  <c:v>-0.33548240351829617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22-481B-8474-B91AA805489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mot TOC p&gt;0.05'!xdata6</c:f>
              <c:numCache>
                <c:formatCode>General</c:formatCode>
                <c:ptCount val="70"/>
                <c:pt idx="0">
                  <c:v>0.23309361419999999</c:v>
                </c:pt>
                <c:pt idx="1">
                  <c:v>0.23583382919999998</c:v>
                </c:pt>
                <c:pt idx="2">
                  <c:v>0.2385740442</c:v>
                </c:pt>
                <c:pt idx="3">
                  <c:v>0.24131425919999999</c:v>
                </c:pt>
                <c:pt idx="4">
                  <c:v>0.24405447419999998</c:v>
                </c:pt>
                <c:pt idx="5">
                  <c:v>0.2467946892</c:v>
                </c:pt>
                <c:pt idx="6">
                  <c:v>0.24953490419999999</c:v>
                </c:pt>
                <c:pt idx="7">
                  <c:v>0.25227511920000001</c:v>
                </c:pt>
                <c:pt idx="8">
                  <c:v>0.2550153342</c:v>
                </c:pt>
                <c:pt idx="9">
                  <c:v>0.25775554919999999</c:v>
                </c:pt>
                <c:pt idx="10">
                  <c:v>0.26049576419999998</c:v>
                </c:pt>
                <c:pt idx="11">
                  <c:v>0.26323597919999997</c:v>
                </c:pt>
                <c:pt idx="12">
                  <c:v>0.26597619419999996</c:v>
                </c:pt>
                <c:pt idx="13">
                  <c:v>0.26871640920000001</c:v>
                </c:pt>
                <c:pt idx="14">
                  <c:v>0.2714566242</c:v>
                </c:pt>
                <c:pt idx="15">
                  <c:v>0.27419683919999999</c:v>
                </c:pt>
                <c:pt idx="16">
                  <c:v>0.27693705419999998</c:v>
                </c:pt>
                <c:pt idx="17">
                  <c:v>0.27967726919999997</c:v>
                </c:pt>
                <c:pt idx="18">
                  <c:v>0.28241748420000001</c:v>
                </c:pt>
                <c:pt idx="19">
                  <c:v>0.2851576992</c:v>
                </c:pt>
                <c:pt idx="20">
                  <c:v>0.28789791419999999</c:v>
                </c:pt>
                <c:pt idx="21">
                  <c:v>0.29063812919999998</c:v>
                </c:pt>
                <c:pt idx="22">
                  <c:v>0.29337834419999997</c:v>
                </c:pt>
                <c:pt idx="23">
                  <c:v>0.29611855919999996</c:v>
                </c:pt>
                <c:pt idx="24">
                  <c:v>0.29885877419999995</c:v>
                </c:pt>
                <c:pt idx="25">
                  <c:v>0.3015989892</c:v>
                </c:pt>
                <c:pt idx="26">
                  <c:v>0.30433920419999999</c:v>
                </c:pt>
                <c:pt idx="27">
                  <c:v>0.30707941919999998</c:v>
                </c:pt>
                <c:pt idx="28">
                  <c:v>0.30981963419999997</c:v>
                </c:pt>
                <c:pt idx="29">
                  <c:v>0.31255984920000002</c:v>
                </c:pt>
                <c:pt idx="30">
                  <c:v>0.31530006420000001</c:v>
                </c:pt>
                <c:pt idx="31">
                  <c:v>0.3180402792</c:v>
                </c:pt>
                <c:pt idx="32">
                  <c:v>0.32078049419999999</c:v>
                </c:pt>
                <c:pt idx="33">
                  <c:v>0.32352070919999998</c:v>
                </c:pt>
                <c:pt idx="34">
                  <c:v>0.32626092419999997</c:v>
                </c:pt>
                <c:pt idx="35">
                  <c:v>0.32900113919999996</c:v>
                </c:pt>
                <c:pt idx="36">
                  <c:v>0.3317413542</c:v>
                </c:pt>
                <c:pt idx="37">
                  <c:v>0.3344815692</c:v>
                </c:pt>
                <c:pt idx="38">
                  <c:v>0.33722178419999999</c:v>
                </c:pt>
                <c:pt idx="39">
                  <c:v>0.33996199919999998</c:v>
                </c:pt>
                <c:pt idx="40">
                  <c:v>0.34270221420000002</c:v>
                </c:pt>
                <c:pt idx="41">
                  <c:v>0.34544242920000001</c:v>
                </c:pt>
                <c:pt idx="42">
                  <c:v>0.3481826442</c:v>
                </c:pt>
                <c:pt idx="43">
                  <c:v>0.35092285919999999</c:v>
                </c:pt>
                <c:pt idx="44">
                  <c:v>0.35366307419999998</c:v>
                </c:pt>
                <c:pt idx="45">
                  <c:v>0.35640328919999997</c:v>
                </c:pt>
                <c:pt idx="46">
                  <c:v>0.35914350419999996</c:v>
                </c:pt>
                <c:pt idx="47">
                  <c:v>0.36188371919999995</c:v>
                </c:pt>
                <c:pt idx="48">
                  <c:v>0.36462393419999994</c:v>
                </c:pt>
                <c:pt idx="49">
                  <c:v>0.36736414919999999</c:v>
                </c:pt>
                <c:pt idx="50">
                  <c:v>0.37010436419999998</c:v>
                </c:pt>
                <c:pt idx="51">
                  <c:v>0.37284457920000003</c:v>
                </c:pt>
                <c:pt idx="52">
                  <c:v>0.37558479420000002</c:v>
                </c:pt>
                <c:pt idx="53">
                  <c:v>0.37832500920000001</c:v>
                </c:pt>
                <c:pt idx="54">
                  <c:v>0.3810652242</c:v>
                </c:pt>
                <c:pt idx="55">
                  <c:v>0.38380543919999999</c:v>
                </c:pt>
                <c:pt idx="56">
                  <c:v>0.38654565419999998</c:v>
                </c:pt>
                <c:pt idx="57">
                  <c:v>0.38928586919999997</c:v>
                </c:pt>
                <c:pt idx="58">
                  <c:v>0.39202608419999996</c:v>
                </c:pt>
                <c:pt idx="59">
                  <c:v>0.39476629919999995</c:v>
                </c:pt>
                <c:pt idx="60">
                  <c:v>0.39750651419999999</c:v>
                </c:pt>
                <c:pt idx="61">
                  <c:v>0.40024672919999998</c:v>
                </c:pt>
                <c:pt idx="62">
                  <c:v>0.40298694419999997</c:v>
                </c:pt>
                <c:pt idx="63">
                  <c:v>0.40572715920000002</c:v>
                </c:pt>
                <c:pt idx="64">
                  <c:v>0.40846737420000001</c:v>
                </c:pt>
                <c:pt idx="65">
                  <c:v>0.4112075892</c:v>
                </c:pt>
                <c:pt idx="66">
                  <c:v>0.41394780419999999</c:v>
                </c:pt>
                <c:pt idx="67">
                  <c:v>0.41668801919999998</c:v>
                </c:pt>
                <c:pt idx="68">
                  <c:v>0.41942823419999997</c:v>
                </c:pt>
                <c:pt idx="69">
                  <c:v>0.42216844919999996</c:v>
                </c:pt>
              </c:numCache>
            </c:numRef>
          </c:xVal>
          <c:yVal>
            <c:numRef>
              <c:f>'PFOA mot TOC p&gt;0.05'!ydata6</c:f>
              <c:numCache>
                <c:formatCode>General</c:formatCode>
                <c:ptCount val="70"/>
                <c:pt idx="0">
                  <c:v>1.0698759155908908</c:v>
                </c:pt>
                <c:pt idx="1">
                  <c:v>1.0624361564570364</c:v>
                </c:pt>
                <c:pt idx="2">
                  <c:v>1.0551415244274176</c:v>
                </c:pt>
                <c:pt idx="3">
                  <c:v>1.0479974355063193</c:v>
                </c:pt>
                <c:pt idx="4">
                  <c:v>1.041009491085422</c:v>
                </c:pt>
                <c:pt idx="5">
                  <c:v>1.0341834786645991</c:v>
                </c:pt>
                <c:pt idx="6">
                  <c:v>1.0275253716497641</c:v>
                </c:pt>
                <c:pt idx="7">
                  <c:v>1.0210413280979791</c:v>
                </c:pt>
                <c:pt idx="8">
                  <c:v>1.0147376882718886</c:v>
                </c:pt>
                <c:pt idx="9">
                  <c:v>1.0086209708583596</c:v>
                </c:pt>
                <c:pt idx="10">
                  <c:v>1.0026978677003422</c:v>
                </c:pt>
                <c:pt idx="11">
                  <c:v>0.9969752368869329</c:v>
                </c:pt>
                <c:pt idx="12">
                  <c:v>0.99146009404485724</c:v>
                </c:pt>
                <c:pt idx="13">
                  <c:v>0.98615960167570149</c:v>
                </c:pt>
                <c:pt idx="14">
                  <c:v>0.98108105638778986</c:v>
                </c:pt>
                <c:pt idx="15">
                  <c:v>0.97623187388021626</c:v>
                </c:pt>
                <c:pt idx="16">
                  <c:v>0.97161957154987122</c:v>
                </c:pt>
                <c:pt idx="17">
                  <c:v>0.96725174861088448</c:v>
                </c:pt>
                <c:pt idx="18">
                  <c:v>0.96313606364031146</c:v>
                </c:pt>
                <c:pt idx="19">
                  <c:v>0.95928020949454218</c:v>
                </c:pt>
                <c:pt idx="20">
                  <c:v>0.9556918855780645</c:v>
                </c:pt>
                <c:pt idx="21">
                  <c:v>0.95237876748999628</c:v>
                </c:pt>
                <c:pt idx="22">
                  <c:v>0.9493484741239997</c:v>
                </c:pt>
                <c:pt idx="23">
                  <c:v>0.94660853235335995</c:v>
                </c:pt>
                <c:pt idx="24">
                  <c:v>0.94416633949433404</c:v>
                </c:pt>
                <c:pt idx="25">
                  <c:v>0.94202912380613824</c:v>
                </c:pt>
                <c:pt idx="26">
                  <c:v>0.94020390335357296</c:v>
                </c:pt>
                <c:pt idx="27">
                  <c:v>0.93869744362630136</c:v>
                </c:pt>
                <c:pt idx="28">
                  <c:v>0.93751621437484567</c:v>
                </c:pt>
                <c:pt idx="29">
                  <c:v>0.93666634618485101</c:v>
                </c:pt>
                <c:pt idx="30">
                  <c:v>0.93615358736524679</c:v>
                </c:pt>
                <c:pt idx="31">
                  <c:v>0.93598326176974334</c:v>
                </c:pt>
                <c:pt idx="32">
                  <c:v>0.93616022820183831</c:v>
                </c:pt>
                <c:pt idx="33">
                  <c:v>0.9366888420686682</c:v>
                </c:pt>
                <c:pt idx="34">
                  <c:v>0.93757291994653946</c:v>
                </c:pt>
                <c:pt idx="35">
                  <c:v>0.93881570769937395</c:v>
                </c:pt>
                <c:pt idx="36">
                  <c:v>0.94041985274995787</c:v>
                </c:pt>
                <c:pt idx="37">
                  <c:v>0.9423873810429837</c:v>
                </c:pt>
                <c:pt idx="38">
                  <c:v>0.94471967915965793</c:v>
                </c:pt>
                <c:pt idx="39">
                  <c:v>0.94741748194819819</c:v>
                </c:pt>
                <c:pt idx="40">
                  <c:v>0.9504808659259143</c:v>
                </c:pt>
                <c:pt idx="41">
                  <c:v>0.95390924859049597</c:v>
                </c:pt>
                <c:pt idx="42">
                  <c:v>0.95770139365492468</c:v>
                </c:pt>
                <c:pt idx="43">
                  <c:v>0.96185542209667252</c:v>
                </c:pt>
                <c:pt idx="44">
                  <c:v>0.96636882879219455</c:v>
                </c:pt>
                <c:pt idx="45">
                  <c:v>0.97123850439654114</c:v>
                </c:pt>
                <c:pt idx="46">
                  <c:v>0.97646076202911347</c:v>
                </c:pt>
                <c:pt idx="47">
                  <c:v>0.98203136824337733</c:v>
                </c:pt>
                <c:pt idx="48">
                  <c:v>0.98794557769306213</c:v>
                </c:pt>
                <c:pt idx="49">
                  <c:v>0.99419817086143558</c:v>
                </c:pt>
                <c:pt idx="50">
                  <c:v>1.000783494194087</c:v>
                </c:pt>
                <c:pt idx="51">
                  <c:v>1.0076955019688345</c:v>
                </c:pt>
                <c:pt idx="52">
                  <c:v>1.0149277992475843</c:v>
                </c:pt>
                <c:pt idx="53">
                  <c:v>1.0224736852823173</c:v>
                </c:pt>
                <c:pt idx="54">
                  <c:v>1.0303261967883899</c:v>
                </c:pt>
                <c:pt idx="55">
                  <c:v>1.0384781505502856</c:v>
                </c:pt>
                <c:pt idx="56">
                  <c:v>1.0469221848849868</c:v>
                </c:pt>
                <c:pt idx="57">
                  <c:v>1.0556507995533586</c:v>
                </c:pt>
                <c:pt idx="58">
                  <c:v>1.0646563937777254</c:v>
                </c:pt>
                <c:pt idx="59">
                  <c:v>1.0739313020917194</c:v>
                </c:pt>
                <c:pt idx="60">
                  <c:v>1.0834678278144667</c:v>
                </c:pt>
                <c:pt idx="61">
                  <c:v>1.0932582740035137</c:v>
                </c:pt>
                <c:pt idx="62">
                  <c:v>1.1032949717983653</c:v>
                </c:pt>
                <c:pt idx="63">
                  <c:v>1.1135703061181332</c:v>
                </c:pt>
                <c:pt idx="64">
                  <c:v>1.1240767387220914</c:v>
                </c:pt>
                <c:pt idx="65">
                  <c:v>1.1348068286806323</c:v>
                </c:pt>
                <c:pt idx="66">
                  <c:v>1.1457532503362526</c:v>
                </c:pt>
                <c:pt idx="67">
                  <c:v>1.1569088088600199</c:v>
                </c:pt>
                <c:pt idx="68">
                  <c:v>1.1682664535288609</c:v>
                </c:pt>
                <c:pt idx="69">
                  <c:v>1.1798192888635137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22-481B-8474-B91AA805489E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-0.40000000000000008</c:v>
              </c:pt>
              <c:pt idx="1">
                <c:v>1.6</c:v>
              </c:pt>
            </c:numLit>
          </c:xVal>
          <c:yVal>
            <c:numLit>
              <c:formatCode>General</c:formatCode>
              <c:ptCount val="2"/>
              <c:pt idx="0">
                <c:v>-0.40000000000000008</c:v>
              </c:pt>
              <c:pt idx="1">
                <c:v>1.6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B922-481B-8474-B91AA8054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037024"/>
        <c:axId val="803038992"/>
      </c:scatterChart>
      <c:valAx>
        <c:axId val="803037024"/>
        <c:scaling>
          <c:orientation val="minMax"/>
          <c:max val="1.6"/>
          <c:min val="-0.40000000000000008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Pred(PFOA)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38992"/>
        <c:crosses val="autoZero"/>
        <c:crossBetween val="midCat"/>
      </c:valAx>
      <c:valAx>
        <c:axId val="803038992"/>
        <c:scaling>
          <c:orientation val="minMax"/>
          <c:max val="1.6"/>
          <c:min val="-0.40000000000000008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PFOA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3702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PFOA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'PFOA mot TOC p&gt;0.05'!$B$93:$B$187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'PFOA mot TOC p&gt;0.05'!$H$93:$H$187</c:f>
              <c:numCache>
                <c:formatCode>0.000</c:formatCode>
                <c:ptCount val="95"/>
                <c:pt idx="0">
                  <c:v>0.42124057562342981</c:v>
                </c:pt>
                <c:pt idx="1">
                  <c:v>7.3472710559815954E-2</c:v>
                </c:pt>
                <c:pt idx="2">
                  <c:v>-0.59552885083674145</c:v>
                </c:pt>
                <c:pt idx="3">
                  <c:v>-0.16450051725990211</c:v>
                </c:pt>
                <c:pt idx="4">
                  <c:v>-0.83890605305699273</c:v>
                </c:pt>
                <c:pt idx="5">
                  <c:v>-0.9427908718900988</c:v>
                </c:pt>
                <c:pt idx="6">
                  <c:v>1.4573213290516085</c:v>
                </c:pt>
                <c:pt idx="7">
                  <c:v>2.6270711692819009</c:v>
                </c:pt>
                <c:pt idx="8">
                  <c:v>2.8960229341464836</c:v>
                </c:pt>
                <c:pt idx="9">
                  <c:v>-0.35458832465142209</c:v>
                </c:pt>
                <c:pt idx="10">
                  <c:v>-0.82398226722138446</c:v>
                </c:pt>
                <c:pt idx="11">
                  <c:v>-1.120321567654905</c:v>
                </c:pt>
                <c:pt idx="12">
                  <c:v>-0.83829082851972503</c:v>
                </c:pt>
                <c:pt idx="13">
                  <c:v>1.0781285309240747</c:v>
                </c:pt>
                <c:pt idx="14">
                  <c:v>0.4415495406131355</c:v>
                </c:pt>
                <c:pt idx="15">
                  <c:v>0.56348248001670687</c:v>
                </c:pt>
                <c:pt idx="16">
                  <c:v>-6.0518344160583548E-2</c:v>
                </c:pt>
                <c:pt idx="17">
                  <c:v>3.5422666722944598</c:v>
                </c:pt>
                <c:pt idx="18">
                  <c:v>-0.47333172872422608</c:v>
                </c:pt>
                <c:pt idx="19">
                  <c:v>-1.1454533496572883</c:v>
                </c:pt>
                <c:pt idx="20">
                  <c:v>-0.81547831109120639</c:v>
                </c:pt>
                <c:pt idx="21">
                  <c:v>-0.22716887883677542</c:v>
                </c:pt>
                <c:pt idx="22">
                  <c:v>1.07300154179207</c:v>
                </c:pt>
                <c:pt idx="23">
                  <c:v>1.8090026906714927</c:v>
                </c:pt>
                <c:pt idx="24">
                  <c:v>-1.1561630014775461</c:v>
                </c:pt>
                <c:pt idx="25">
                  <c:v>0.13806933932012611</c:v>
                </c:pt>
                <c:pt idx="26">
                  <c:v>0.71421153670242477</c:v>
                </c:pt>
                <c:pt idx="27">
                  <c:v>1.1259591498091517</c:v>
                </c:pt>
                <c:pt idx="28">
                  <c:v>0.36243565851654536</c:v>
                </c:pt>
                <c:pt idx="29">
                  <c:v>-0.81503264507527906</c:v>
                </c:pt>
                <c:pt idx="30">
                  <c:v>-0.47816733254441679</c:v>
                </c:pt>
                <c:pt idx="31">
                  <c:v>2.4253955175708948E-2</c:v>
                </c:pt>
                <c:pt idx="32">
                  <c:v>3.7815158460242547E-2</c:v>
                </c:pt>
                <c:pt idx="33">
                  <c:v>3.0973814030864637</c:v>
                </c:pt>
                <c:pt idx="34">
                  <c:v>2.725036093715675</c:v>
                </c:pt>
                <c:pt idx="35">
                  <c:v>-1.9216641050486875E-2</c:v>
                </c:pt>
                <c:pt idx="36">
                  <c:v>-0.29754570915389406</c:v>
                </c:pt>
                <c:pt idx="37">
                  <c:v>-0.76656754226484869</c:v>
                </c:pt>
                <c:pt idx="38">
                  <c:v>-1.0635530054118965</c:v>
                </c:pt>
                <c:pt idx="39">
                  <c:v>-0.75026740874832265</c:v>
                </c:pt>
                <c:pt idx="40">
                  <c:v>-0.13570919089738118</c:v>
                </c:pt>
                <c:pt idx="41">
                  <c:v>-0.92722908224478251</c:v>
                </c:pt>
                <c:pt idx="42">
                  <c:v>0.98876970656446961</c:v>
                </c:pt>
                <c:pt idx="43">
                  <c:v>-0.51207394202854006</c:v>
                </c:pt>
                <c:pt idx="44">
                  <c:v>-0.41120674548941177</c:v>
                </c:pt>
                <c:pt idx="45">
                  <c:v>-0.49284112216867121</c:v>
                </c:pt>
                <c:pt idx="46">
                  <c:v>-0.74487785331280498</c:v>
                </c:pt>
                <c:pt idx="47">
                  <c:v>-7.1224719651201515E-2</c:v>
                </c:pt>
                <c:pt idx="48">
                  <c:v>-0.81299842555416046</c:v>
                </c:pt>
                <c:pt idx="49">
                  <c:v>0.29915084561553346</c:v>
                </c:pt>
                <c:pt idx="50">
                  <c:v>-1.1490711938553637</c:v>
                </c:pt>
                <c:pt idx="51">
                  <c:v>-1.154434539021846</c:v>
                </c:pt>
                <c:pt idx="52">
                  <c:v>-1.1430698510464159</c:v>
                </c:pt>
                <c:pt idx="53">
                  <c:v>-0.22957112662692702</c:v>
                </c:pt>
                <c:pt idx="54">
                  <c:v>-0.62417027227696309</c:v>
                </c:pt>
                <c:pt idx="55">
                  <c:v>-0.18473807414597693</c:v>
                </c:pt>
                <c:pt idx="56">
                  <c:v>0.36613592382541349</c:v>
                </c:pt>
                <c:pt idx="57">
                  <c:v>-0.8538813756100847</c:v>
                </c:pt>
                <c:pt idx="58">
                  <c:v>8.4700671743694236E-2</c:v>
                </c:pt>
                <c:pt idx="59">
                  <c:v>0.87765888888883581</c:v>
                </c:pt>
                <c:pt idx="60">
                  <c:v>-0.16835093636612136</c:v>
                </c:pt>
                <c:pt idx="61">
                  <c:v>1.3872491330163008</c:v>
                </c:pt>
                <c:pt idx="62">
                  <c:v>-0.17251465631450319</c:v>
                </c:pt>
                <c:pt idx="63">
                  <c:v>-0.39817197890338263</c:v>
                </c:pt>
                <c:pt idx="64">
                  <c:v>-0.22365739041557023</c:v>
                </c:pt>
                <c:pt idx="65">
                  <c:v>-0.35609287563145686</c:v>
                </c:pt>
                <c:pt idx="66">
                  <c:v>-0.15943122490400807</c:v>
                </c:pt>
                <c:pt idx="67">
                  <c:v>-1.1438233319416717</c:v>
                </c:pt>
                <c:pt idx="68">
                  <c:v>-1.104901639373685</c:v>
                </c:pt>
                <c:pt idx="69">
                  <c:v>-9.5519713699393161E-2</c:v>
                </c:pt>
                <c:pt idx="70">
                  <c:v>-1.1105035737595008</c:v>
                </c:pt>
                <c:pt idx="71">
                  <c:v>0.23326544378707922</c:v>
                </c:pt>
                <c:pt idx="72">
                  <c:v>-1.4621425920413137E-2</c:v>
                </c:pt>
                <c:pt idx="73">
                  <c:v>0.41974535418504011</c:v>
                </c:pt>
                <c:pt idx="74">
                  <c:v>9.5945684348124061E-2</c:v>
                </c:pt>
                <c:pt idx="75">
                  <c:v>0.36691917956901887</c:v>
                </c:pt>
                <c:pt idx="76">
                  <c:v>0.21604170611713217</c:v>
                </c:pt>
                <c:pt idx="77">
                  <c:v>0.70443561480776229</c:v>
                </c:pt>
                <c:pt idx="78">
                  <c:v>0.35936580215174069</c:v>
                </c:pt>
                <c:pt idx="79">
                  <c:v>-0.89391745268558465</c:v>
                </c:pt>
                <c:pt idx="80">
                  <c:v>-0.75137849438920268</c:v>
                </c:pt>
                <c:pt idx="81">
                  <c:v>-0.67822612701723695</c:v>
                </c:pt>
                <c:pt idx="82">
                  <c:v>-0.94264019228907692</c:v>
                </c:pt>
                <c:pt idx="83">
                  <c:v>0.45631938896069418</c:v>
                </c:pt>
                <c:pt idx="84">
                  <c:v>-0.88416587963620241</c:v>
                </c:pt>
                <c:pt idx="85">
                  <c:v>-0.54507108762501499</c:v>
                </c:pt>
                <c:pt idx="86">
                  <c:v>0.73532485885768384</c:v>
                </c:pt>
                <c:pt idx="87">
                  <c:v>-8.2727487725736491E-3</c:v>
                </c:pt>
                <c:pt idx="88">
                  <c:v>-0.44957989898358791</c:v>
                </c:pt>
                <c:pt idx="89">
                  <c:v>0.67290206078501136</c:v>
                </c:pt>
                <c:pt idx="90">
                  <c:v>1.6046202192118002</c:v>
                </c:pt>
                <c:pt idx="91">
                  <c:v>-0.45193136351168522</c:v>
                </c:pt>
                <c:pt idx="92">
                  <c:v>-0.3944454221596736</c:v>
                </c:pt>
                <c:pt idx="93">
                  <c:v>-0.67609198636422019</c:v>
                </c:pt>
                <c:pt idx="94">
                  <c:v>0.74150714168539089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E-4E18-AFBD-4A23BCE2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03037680"/>
        <c:axId val="803038664"/>
      </c:barChart>
      <c:catAx>
        <c:axId val="803037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03038664"/>
        <c:crosses val="autoZero"/>
        <c:auto val="1"/>
        <c:lblAlgn val="ctr"/>
        <c:lblOffset val="100"/>
        <c:noMultiLvlLbl val="0"/>
      </c:catAx>
      <c:valAx>
        <c:axId val="803038664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03037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PFOS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0.19806027958876588</c:v>
                </c:pt>
              </c:numLit>
            </c:plus>
            <c:minus>
              <c:numLit>
                <c:formatCode>General</c:formatCode>
                <c:ptCount val="1"/>
                <c:pt idx="0">
                  <c:v>0.19806027958876585</c:v>
                </c:pt>
              </c:numLit>
            </c:minus>
          </c:errBars>
          <c:cat>
            <c:strRef>
              <c:f>'PFOS mot TOC p&lt;0.05'!$B$67</c:f>
              <c:strCache>
                <c:ptCount val="1"/>
                <c:pt idx="0">
                  <c:v>TOC%</c:v>
                </c:pt>
              </c:strCache>
            </c:strRef>
          </c:cat>
          <c:val>
            <c:numRef>
              <c:f>'PFOS mot TOC p&lt;0.05'!$C$67</c:f>
              <c:numCache>
                <c:formatCode>0.000</c:formatCode>
                <c:ptCount val="1"/>
                <c:pt idx="0">
                  <c:v>0.27361155440113744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B-4F53-B6FD-C1A45B89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51999408"/>
        <c:axId val="552002032"/>
      </c:barChart>
      <c:catAx>
        <c:axId val="55199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02032"/>
        <c:crosses val="autoZero"/>
        <c:auto val="1"/>
        <c:lblAlgn val="ctr"/>
        <c:lblOffset val="100"/>
        <c:noMultiLvlLbl val="0"/>
      </c:catAx>
      <c:valAx>
        <c:axId val="552002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199940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PFOS by TOC% (R²=0,075)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'PFOS mot 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'PFOS mot TOC p&lt;0.05'!$E$93:$E$187</c:f>
              <c:numCache>
                <c:formatCode>0.000</c:formatCode>
                <c:ptCount val="95"/>
                <c:pt idx="0">
                  <c:v>0.20572332419609221</c:v>
                </c:pt>
                <c:pt idx="1">
                  <c:v>0.14075345668087061</c:v>
                </c:pt>
                <c:pt idx="2">
                  <c:v>7.8385464199611163E-2</c:v>
                </c:pt>
                <c:pt idx="3">
                  <c:v>0.17852752467917157</c:v>
                </c:pt>
                <c:pt idx="4">
                  <c:v>0.1626846448764479</c:v>
                </c:pt>
                <c:pt idx="5">
                  <c:v>0.11558367365250799</c:v>
                </c:pt>
                <c:pt idx="6">
                  <c:v>0.25101821852172773</c:v>
                </c:pt>
                <c:pt idx="7">
                  <c:v>1.0005302865932495</c:v>
                </c:pt>
                <c:pt idx="8">
                  <c:v>0.9680490553111204</c:v>
                </c:pt>
                <c:pt idx="9">
                  <c:v>0.16632206923076925</c:v>
                </c:pt>
                <c:pt idx="10">
                  <c:v>0.11577932693877555</c:v>
                </c:pt>
                <c:pt idx="11">
                  <c:v>0</c:v>
                </c:pt>
                <c:pt idx="12">
                  <c:v>7.0656443346007639E-2</c:v>
                </c:pt>
                <c:pt idx="13">
                  <c:v>0.40993472393371361</c:v>
                </c:pt>
                <c:pt idx="14">
                  <c:v>0.20271635177217426</c:v>
                </c:pt>
                <c:pt idx="15">
                  <c:v>0.36911171697097217</c:v>
                </c:pt>
                <c:pt idx="16">
                  <c:v>0.13529728049512285</c:v>
                </c:pt>
                <c:pt idx="17">
                  <c:v>1.0595707875089015</c:v>
                </c:pt>
                <c:pt idx="18">
                  <c:v>0.11557233378988876</c:v>
                </c:pt>
                <c:pt idx="19">
                  <c:v>0</c:v>
                </c:pt>
                <c:pt idx="20">
                  <c:v>0</c:v>
                </c:pt>
                <c:pt idx="21">
                  <c:v>0.08</c:v>
                </c:pt>
                <c:pt idx="22">
                  <c:v>0.64333600879574504</c:v>
                </c:pt>
                <c:pt idx="23">
                  <c:v>0.86684222061070848</c:v>
                </c:pt>
                <c:pt idx="24">
                  <c:v>0</c:v>
                </c:pt>
                <c:pt idx="25">
                  <c:v>0.14725678264968886</c:v>
                </c:pt>
                <c:pt idx="26">
                  <c:v>0.36954234341850234</c:v>
                </c:pt>
                <c:pt idx="27">
                  <c:v>0.40076202089832874</c:v>
                </c:pt>
                <c:pt idx="28">
                  <c:v>0.18531376053759754</c:v>
                </c:pt>
                <c:pt idx="29">
                  <c:v>0</c:v>
                </c:pt>
                <c:pt idx="30">
                  <c:v>9.1889203140287756E-2</c:v>
                </c:pt>
                <c:pt idx="31">
                  <c:v>0.26634694815268667</c:v>
                </c:pt>
                <c:pt idx="32">
                  <c:v>0.27311297049328376</c:v>
                </c:pt>
                <c:pt idx="33">
                  <c:v>0.61329167284221142</c:v>
                </c:pt>
                <c:pt idx="34">
                  <c:v>0.25959863051664411</c:v>
                </c:pt>
                <c:pt idx="35">
                  <c:v>0.18097506548856726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0.12287202911877397</c:v>
                </c:pt>
                <c:pt idx="40">
                  <c:v>0.19423694696356283</c:v>
                </c:pt>
                <c:pt idx="41">
                  <c:v>6.3245648799999998E-2</c:v>
                </c:pt>
                <c:pt idx="42">
                  <c:v>0.26469567669922839</c:v>
                </c:pt>
                <c:pt idx="43">
                  <c:v>0.1722424192324595</c:v>
                </c:pt>
                <c:pt idx="44">
                  <c:v>0.1602401828625547</c:v>
                </c:pt>
                <c:pt idx="45">
                  <c:v>0.22268589375690703</c:v>
                </c:pt>
                <c:pt idx="46">
                  <c:v>0</c:v>
                </c:pt>
                <c:pt idx="47">
                  <c:v>0.34299229691397082</c:v>
                </c:pt>
                <c:pt idx="48">
                  <c:v>4.7984418626952421E-2</c:v>
                </c:pt>
                <c:pt idx="49">
                  <c:v>0.35150478618917075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0.20420636429767489</c:v>
                </c:pt>
                <c:pt idx="54">
                  <c:v>9.0684424360076704E-2</c:v>
                </c:pt>
                <c:pt idx="55">
                  <c:v>0.23858735381419705</c:v>
                </c:pt>
                <c:pt idx="56">
                  <c:v>0.28704473904203071</c:v>
                </c:pt>
                <c:pt idx="57">
                  <c:v>0</c:v>
                </c:pt>
                <c:pt idx="58">
                  <c:v>0.23</c:v>
                </c:pt>
                <c:pt idx="59">
                  <c:v>0.46078827279393769</c:v>
                </c:pt>
                <c:pt idx="60">
                  <c:v>0.20364671612625271</c:v>
                </c:pt>
                <c:pt idx="61">
                  <c:v>0.53603231689390263</c:v>
                </c:pt>
                <c:pt idx="62">
                  <c:v>0.66676874901700978</c:v>
                </c:pt>
                <c:pt idx="63">
                  <c:v>0.55557480201542953</c:v>
                </c:pt>
                <c:pt idx="64">
                  <c:v>0.62685164870465171</c:v>
                </c:pt>
                <c:pt idx="65">
                  <c:v>0.49189555019527043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5.3999999999999999E-2</c:v>
                </c:pt>
                <c:pt idx="72">
                  <c:v>0.18027002805919179</c:v>
                </c:pt>
                <c:pt idx="73">
                  <c:v>0.48422628070911466</c:v>
                </c:pt>
                <c:pt idx="74">
                  <c:v>0.36079159928761834</c:v>
                </c:pt>
                <c:pt idx="75">
                  <c:v>0.45979342113632538</c:v>
                </c:pt>
                <c:pt idx="76">
                  <c:v>0.2710929722976298</c:v>
                </c:pt>
                <c:pt idx="77">
                  <c:v>0.35364031638200916</c:v>
                </c:pt>
                <c:pt idx="78">
                  <c:v>0.31875832438859858</c:v>
                </c:pt>
                <c:pt idx="79">
                  <c:v>0.28089281194527305</c:v>
                </c:pt>
                <c:pt idx="80">
                  <c:v>0.73292747940468761</c:v>
                </c:pt>
                <c:pt idx="81">
                  <c:v>0.3347789020270856</c:v>
                </c:pt>
                <c:pt idx="82">
                  <c:v>0.24542061988469799</c:v>
                </c:pt>
                <c:pt idx="83">
                  <c:v>0.31591679571702003</c:v>
                </c:pt>
                <c:pt idx="84">
                  <c:v>3.6568765366970485E-2</c:v>
                </c:pt>
                <c:pt idx="85">
                  <c:v>0.24939314522752046</c:v>
                </c:pt>
                <c:pt idx="86">
                  <c:v>0.36864796376870174</c:v>
                </c:pt>
                <c:pt idx="87">
                  <c:v>0.23658853040506231</c:v>
                </c:pt>
                <c:pt idx="88">
                  <c:v>0.20314535065370287</c:v>
                </c:pt>
                <c:pt idx="89">
                  <c:v>1.2353740179945203</c:v>
                </c:pt>
                <c:pt idx="90">
                  <c:v>1.6830041033879404</c:v>
                </c:pt>
                <c:pt idx="91">
                  <c:v>0.39524141268949359</c:v>
                </c:pt>
                <c:pt idx="92">
                  <c:v>0.64042228113316402</c:v>
                </c:pt>
                <c:pt idx="93">
                  <c:v>0.28490479523815826</c:v>
                </c:pt>
                <c:pt idx="94">
                  <c:v>0.32578732551858108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0-4834-A874-261A83441B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0.14075345668087061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280-4834-A874-261A83441B77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-0.27049000000000001</c:v>
              </c:pt>
              <c:pt idx="1">
                <c:v>6.0245899999999999</c:v>
              </c:pt>
            </c:numLit>
          </c:xVal>
          <c:yVal>
            <c:numLit>
              <c:formatCode>General</c:formatCode>
              <c:ptCount val="2"/>
              <c:pt idx="0">
                <c:v>0.14768748317873087</c:v>
              </c:pt>
              <c:pt idx="1">
                <c:v>0.6587922061431648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280-4834-A874-261A83441B77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'PFOS mot TOC p&lt;0.05'!xdata1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'PFOS mot TOC p&lt;0.05'!ydata1</c:f>
              <c:numCache>
                <c:formatCode>General</c:formatCode>
                <c:ptCount val="70"/>
                <c:pt idx="0">
                  <c:v>3.4919290771899578E-2</c:v>
                </c:pt>
                <c:pt idx="1">
                  <c:v>4.6885528101254584E-2</c:v>
                </c:pt>
                <c:pt idx="2">
                  <c:v>5.8774931015631013E-2</c:v>
                </c:pt>
                <c:pt idx="3">
                  <c:v>7.0577098168886673E-2</c:v>
                </c:pt>
                <c:pt idx="4">
                  <c:v>8.227992648188244E-2</c:v>
                </c:pt>
                <c:pt idx="5">
                  <c:v>9.3869324963110928E-2</c:v>
                </c:pt>
                <c:pt idx="6">
                  <c:v>0.10532889714970627</c:v>
                </c:pt>
                <c:pt idx="7">
                  <c:v>0.11663960242192266</c:v>
                </c:pt>
                <c:pt idx="8">
                  <c:v>0.12777941760418243</c:v>
                </c:pt>
                <c:pt idx="9">
                  <c:v>0.13872303719500023</c:v>
                </c:pt>
                <c:pt idx="10">
                  <c:v>0.14944167432246316</c:v>
                </c:pt>
                <c:pt idx="11">
                  <c:v>0.15990305449500777</c:v>
                </c:pt>
                <c:pt idx="12">
                  <c:v>0.17007172595716466</c:v>
                </c:pt>
                <c:pt idx="13">
                  <c:v>0.17990983273719346</c:v>
                </c:pt>
                <c:pt idx="14">
                  <c:v>0.18937848911580588</c:v>
                </c:pt>
                <c:pt idx="15">
                  <c:v>0.19843983050311428</c:v>
                </c:pt>
                <c:pt idx="16">
                  <c:v>0.20705967448425969</c:v>
                </c:pt>
                <c:pt idx="17">
                  <c:v>0.21521051545296699</c:v>
                </c:pt>
                <c:pt idx="18">
                  <c:v>0.22287435850581497</c:v>
                </c:pt>
                <c:pt idx="19">
                  <c:v>0.23004478370535589</c:v>
                </c:pt>
                <c:pt idx="20">
                  <c:v>0.23672772342367271</c:v>
                </c:pt>
                <c:pt idx="21">
                  <c:v>0.2429407432760225</c:v>
                </c:pt>
                <c:pt idx="22">
                  <c:v>0.24871102069970177</c:v>
                </c:pt>
                <c:pt idx="23">
                  <c:v>0.25407252993822815</c:v>
                </c:pt>
                <c:pt idx="24">
                  <c:v>0.25906304309251449</c:v>
                </c:pt>
                <c:pt idx="25">
                  <c:v>0.26372144893029725</c:v>
                </c:pt>
                <c:pt idx="26">
                  <c:v>0.26808567519084647</c:v>
                </c:pt>
                <c:pt idx="27">
                  <c:v>0.27219128790429425</c:v>
                </c:pt>
                <c:pt idx="28">
                  <c:v>0.27607069680975121</c:v>
                </c:pt>
                <c:pt idx="29">
                  <c:v>0.27975282942261148</c:v>
                </c:pt>
                <c:pt idx="30">
                  <c:v>0.28326312722576691</c:v>
                </c:pt>
                <c:pt idx="31">
                  <c:v>0.28662373900180532</c:v>
                </c:pt>
                <c:pt idx="32">
                  <c:v>0.28985381795592791</c:v>
                </c:pt>
                <c:pt idx="33">
                  <c:v>0.292969859443025</c:v>
                </c:pt>
                <c:pt idx="34">
                  <c:v>0.29598604014345087</c:v>
                </c:pt>
                <c:pt idx="35">
                  <c:v>0.29891453671912427</c:v>
                </c:pt>
                <c:pt idx="36">
                  <c:v>0.30176581334367081</c:v>
                </c:pt>
                <c:pt idx="37">
                  <c:v>0.30454887451576318</c:v>
                </c:pt>
                <c:pt idx="38">
                  <c:v>0.30727148359387896</c:v>
                </c:pt>
                <c:pt idx="39">
                  <c:v>0.30994034958954797</c:v>
                </c:pt>
                <c:pt idx="40">
                  <c:v>0.31256128567179076</c:v>
                </c:pt>
                <c:pt idx="41">
                  <c:v>0.31513934306452651</c:v>
                </c:pt>
                <c:pt idx="42">
                  <c:v>0.31767892387637831</c:v>
                </c:pt>
                <c:pt idx="43">
                  <c:v>0.3201838760803668</c:v>
                </c:pt>
                <c:pt idx="44">
                  <c:v>0.32265757347140711</c:v>
                </c:pt>
                <c:pt idx="45">
                  <c:v>0.32510298303422003</c:v>
                </c:pt>
                <c:pt idx="46">
                  <c:v>0.32752272178492059</c:v>
                </c:pt>
                <c:pt idx="47">
                  <c:v>0.32991910482006326</c:v>
                </c:pt>
                <c:pt idx="48">
                  <c:v>0.33229418602129268</c:v>
                </c:pt>
                <c:pt idx="49">
                  <c:v>0.33464979262065597</c:v>
                </c:pt>
                <c:pt idx="50">
                  <c:v>0.33698755462726082</c:v>
                </c:pt>
                <c:pt idx="51">
                  <c:v>0.33930892994552558</c:v>
                </c:pt>
                <c:pt idx="52">
                  <c:v>0.34161522587388893</c:v>
                </c:pt>
                <c:pt idx="53">
                  <c:v>0.34390761755593491</c:v>
                </c:pt>
                <c:pt idx="54">
                  <c:v>0.3461871638593994</c:v>
                </c:pt>
                <c:pt idx="55">
                  <c:v>0.3484548210789471</c:v>
                </c:pt>
                <c:pt idx="56">
                  <c:v>0.3507114547929574</c:v>
                </c:pt>
                <c:pt idx="57">
                  <c:v>0.35295785015037562</c:v>
                </c:pt>
                <c:pt idx="58">
                  <c:v>0.35519472081891312</c:v>
                </c:pt>
                <c:pt idx="59">
                  <c:v>0.35742271678881576</c:v>
                </c:pt>
                <c:pt idx="60">
                  <c:v>0.35964243119570022</c:v>
                </c:pt>
                <c:pt idx="61">
                  <c:v>0.36185440630043003</c:v>
                </c:pt>
                <c:pt idx="62">
                  <c:v>0.36405913874275675</c:v>
                </c:pt>
                <c:pt idx="63">
                  <c:v>0.36625708416771957</c:v>
                </c:pt>
                <c:pt idx="64">
                  <c:v>0.36844866130897497</c:v>
                </c:pt>
                <c:pt idx="65">
                  <c:v>0.37063425560079416</c:v>
                </c:pt>
                <c:pt idx="66">
                  <c:v>0.37281422238002687</c:v>
                </c:pt>
                <c:pt idx="67">
                  <c:v>0.37498888973053429</c:v>
                </c:pt>
                <c:pt idx="68">
                  <c:v>0.37715856101516571</c:v>
                </c:pt>
                <c:pt idx="69">
                  <c:v>0.37932351713407281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80-4834-A874-261A83441B77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'PFOS mot TOC p&lt;0.05'!xdata2</c:f>
              <c:numCache>
                <c:formatCode>General</c:formatCode>
                <c:ptCount val="70"/>
                <c:pt idx="0">
                  <c:v>-0.27049000000000001</c:v>
                </c:pt>
                <c:pt idx="1">
                  <c:v>-0.17925695650000001</c:v>
                </c:pt>
                <c:pt idx="2">
                  <c:v>-8.8023913000000009E-2</c:v>
                </c:pt>
                <c:pt idx="3">
                  <c:v>3.2091304999999903E-3</c:v>
                </c:pt>
                <c:pt idx="4">
                  <c:v>9.444217399999999E-2</c:v>
                </c:pt>
                <c:pt idx="5">
                  <c:v>0.18567521749999999</c:v>
                </c:pt>
                <c:pt idx="6">
                  <c:v>0.27690826099999999</c:v>
                </c:pt>
                <c:pt idx="7">
                  <c:v>0.36814130450000004</c:v>
                </c:pt>
                <c:pt idx="8">
                  <c:v>0.45937434799999999</c:v>
                </c:pt>
                <c:pt idx="9">
                  <c:v>0.55060739149999993</c:v>
                </c:pt>
                <c:pt idx="10">
                  <c:v>0.64184043499999999</c:v>
                </c:pt>
                <c:pt idx="11">
                  <c:v>0.73307347850000004</c:v>
                </c:pt>
                <c:pt idx="12">
                  <c:v>0.82430652199999999</c:v>
                </c:pt>
                <c:pt idx="13">
                  <c:v>0.91553956549999993</c:v>
                </c:pt>
                <c:pt idx="14">
                  <c:v>1.006772609</c:v>
                </c:pt>
                <c:pt idx="15">
                  <c:v>1.0980056524999999</c:v>
                </c:pt>
                <c:pt idx="16">
                  <c:v>1.1892386959999999</c:v>
                </c:pt>
                <c:pt idx="17">
                  <c:v>1.2804717394999998</c:v>
                </c:pt>
                <c:pt idx="18">
                  <c:v>1.3717047829999998</c:v>
                </c:pt>
                <c:pt idx="19">
                  <c:v>1.4629378265000001</c:v>
                </c:pt>
                <c:pt idx="20">
                  <c:v>1.5541708700000001</c:v>
                </c:pt>
                <c:pt idx="21">
                  <c:v>1.6454039135</c:v>
                </c:pt>
                <c:pt idx="22">
                  <c:v>1.736636957</c:v>
                </c:pt>
                <c:pt idx="23">
                  <c:v>1.8278700004999999</c:v>
                </c:pt>
                <c:pt idx="24">
                  <c:v>1.9191030439999999</c:v>
                </c:pt>
                <c:pt idx="25">
                  <c:v>2.0103360874999998</c:v>
                </c:pt>
                <c:pt idx="26">
                  <c:v>2.1015691309999998</c:v>
                </c:pt>
                <c:pt idx="27">
                  <c:v>2.1928021744999997</c:v>
                </c:pt>
                <c:pt idx="28">
                  <c:v>2.2840352180000001</c:v>
                </c:pt>
                <c:pt idx="29">
                  <c:v>2.3752682615</c:v>
                </c:pt>
                <c:pt idx="30">
                  <c:v>2.466501305</c:v>
                </c:pt>
                <c:pt idx="31">
                  <c:v>2.5577343484999999</c:v>
                </c:pt>
                <c:pt idx="32">
                  <c:v>2.6489673919999999</c:v>
                </c:pt>
                <c:pt idx="33">
                  <c:v>2.7402004354999998</c:v>
                </c:pt>
                <c:pt idx="34">
                  <c:v>2.8314334789999998</c:v>
                </c:pt>
                <c:pt idx="35">
                  <c:v>2.9226665224999997</c:v>
                </c:pt>
                <c:pt idx="36">
                  <c:v>3.0138995659999996</c:v>
                </c:pt>
                <c:pt idx="37">
                  <c:v>3.1051326095</c:v>
                </c:pt>
                <c:pt idx="38">
                  <c:v>3.196365653</c:v>
                </c:pt>
                <c:pt idx="39">
                  <c:v>3.2875986964999999</c:v>
                </c:pt>
                <c:pt idx="40">
                  <c:v>3.3788317399999999</c:v>
                </c:pt>
                <c:pt idx="41">
                  <c:v>3.4700647834999998</c:v>
                </c:pt>
                <c:pt idx="42">
                  <c:v>3.5612978269999997</c:v>
                </c:pt>
                <c:pt idx="43">
                  <c:v>3.6525308704999997</c:v>
                </c:pt>
                <c:pt idx="44">
                  <c:v>3.7437639140000001</c:v>
                </c:pt>
                <c:pt idx="45">
                  <c:v>3.8349969575</c:v>
                </c:pt>
                <c:pt idx="46">
                  <c:v>3.926230001</c:v>
                </c:pt>
                <c:pt idx="47">
                  <c:v>4.0174630445000004</c:v>
                </c:pt>
                <c:pt idx="48">
                  <c:v>4.1086960880000003</c:v>
                </c:pt>
                <c:pt idx="49">
                  <c:v>4.1999291315000002</c:v>
                </c:pt>
                <c:pt idx="50">
                  <c:v>4.2911621750000002</c:v>
                </c:pt>
                <c:pt idx="51">
                  <c:v>4.3823952185000001</c:v>
                </c:pt>
                <c:pt idx="52">
                  <c:v>4.4736282620000001</c:v>
                </c:pt>
                <c:pt idx="53">
                  <c:v>4.5648613055</c:v>
                </c:pt>
                <c:pt idx="54">
                  <c:v>4.656094349</c:v>
                </c:pt>
                <c:pt idx="55">
                  <c:v>4.7473273924999999</c:v>
                </c:pt>
                <c:pt idx="56">
                  <c:v>4.8385604360000007</c:v>
                </c:pt>
                <c:pt idx="57">
                  <c:v>4.9297934795000007</c:v>
                </c:pt>
                <c:pt idx="58">
                  <c:v>5.0210265230000006</c:v>
                </c:pt>
                <c:pt idx="59">
                  <c:v>5.1122595665000006</c:v>
                </c:pt>
                <c:pt idx="60">
                  <c:v>5.2034926100000005</c:v>
                </c:pt>
                <c:pt idx="61">
                  <c:v>5.2947256535000005</c:v>
                </c:pt>
                <c:pt idx="62">
                  <c:v>5.3859586970000004</c:v>
                </c:pt>
                <c:pt idx="63">
                  <c:v>5.4771917405000003</c:v>
                </c:pt>
                <c:pt idx="64">
                  <c:v>5.5684247840000003</c:v>
                </c:pt>
                <c:pt idx="65">
                  <c:v>5.6596578275000002</c:v>
                </c:pt>
                <c:pt idx="66">
                  <c:v>5.7508908710000002</c:v>
                </c:pt>
                <c:pt idx="67">
                  <c:v>5.8421239145000001</c:v>
                </c:pt>
                <c:pt idx="68">
                  <c:v>5.9333569580000001</c:v>
                </c:pt>
                <c:pt idx="69">
                  <c:v>6.0245900015</c:v>
                </c:pt>
              </c:numCache>
            </c:numRef>
          </c:xVal>
          <c:yVal>
            <c:numRef>
              <c:f>'PFOS mot TOC p&lt;0.05'!ydata2</c:f>
              <c:numCache>
                <c:formatCode>General</c:formatCode>
                <c:ptCount val="70"/>
                <c:pt idx="0">
                  <c:v>0.26045567558556287</c:v>
                </c:pt>
                <c:pt idx="1">
                  <c:v>0.26330406791088096</c:v>
                </c:pt>
                <c:pt idx="2">
                  <c:v>0.26622929465117756</c:v>
                </c:pt>
                <c:pt idx="3">
                  <c:v>0.26924175715259496</c:v>
                </c:pt>
                <c:pt idx="4">
                  <c:v>0.27235355849427229</c:v>
                </c:pt>
                <c:pt idx="5">
                  <c:v>0.27557878966771687</c:v>
                </c:pt>
                <c:pt idx="6">
                  <c:v>0.27893384713579455</c:v>
                </c:pt>
                <c:pt idx="7">
                  <c:v>0.28243777151825122</c:v>
                </c:pt>
                <c:pt idx="8">
                  <c:v>0.28611258599066453</c:v>
                </c:pt>
                <c:pt idx="9">
                  <c:v>0.28998359605451973</c:v>
                </c:pt>
                <c:pt idx="10">
                  <c:v>0.29407958858172989</c:v>
                </c:pt>
                <c:pt idx="11">
                  <c:v>0.29843283806385834</c:v>
                </c:pt>
                <c:pt idx="12">
                  <c:v>0.30307879625637446</c:v>
                </c:pt>
                <c:pt idx="13">
                  <c:v>0.30805531913101875</c:v>
                </c:pt>
                <c:pt idx="14">
                  <c:v>0.31340129240707937</c:v>
                </c:pt>
                <c:pt idx="15">
                  <c:v>0.31915458067444402</c:v>
                </c:pt>
                <c:pt idx="16">
                  <c:v>0.32534936634797174</c:v>
                </c:pt>
                <c:pt idx="17">
                  <c:v>0.33201315503393747</c:v>
                </c:pt>
                <c:pt idx="18">
                  <c:v>0.33916394163576258</c:v>
                </c:pt>
                <c:pt idx="19">
                  <c:v>0.34680814609089466</c:v>
                </c:pt>
                <c:pt idx="20">
                  <c:v>0.35493983602725104</c:v>
                </c:pt>
                <c:pt idx="21">
                  <c:v>0.36354144582957421</c:v>
                </c:pt>
                <c:pt idx="22">
                  <c:v>0.37258579806056813</c:v>
                </c:pt>
                <c:pt idx="23">
                  <c:v>0.38203891847671467</c:v>
                </c:pt>
                <c:pt idx="24">
                  <c:v>0.3918630349771014</c:v>
                </c:pt>
                <c:pt idx="25">
                  <c:v>0.4020192587939917</c:v>
                </c:pt>
                <c:pt idx="26">
                  <c:v>0.41246966218811554</c:v>
                </c:pt>
                <c:pt idx="27">
                  <c:v>0.42317867912934082</c:v>
                </c:pt>
                <c:pt idx="28">
                  <c:v>0.43411389987855703</c:v>
                </c:pt>
                <c:pt idx="29">
                  <c:v>0.44524639692036971</c:v>
                </c:pt>
                <c:pt idx="30">
                  <c:v>0.45655072877188746</c:v>
                </c:pt>
                <c:pt idx="31">
                  <c:v>0.468004746650522</c:v>
                </c:pt>
                <c:pt idx="32">
                  <c:v>0.47958929735107247</c:v>
                </c:pt>
                <c:pt idx="33">
                  <c:v>0.49128788551864844</c:v>
                </c:pt>
                <c:pt idx="34">
                  <c:v>0.50308633447289564</c:v>
                </c:pt>
                <c:pt idx="35">
                  <c:v>0.5149724675518953</c:v>
                </c:pt>
                <c:pt idx="36">
                  <c:v>0.52693582058202182</c:v>
                </c:pt>
                <c:pt idx="37">
                  <c:v>0.53896738906460251</c:v>
                </c:pt>
                <c:pt idx="38">
                  <c:v>0.55105940964115985</c:v>
                </c:pt>
                <c:pt idx="39">
                  <c:v>0.56320517330016384</c:v>
                </c:pt>
                <c:pt idx="40">
                  <c:v>0.57539886687259412</c:v>
                </c:pt>
                <c:pt idx="41">
                  <c:v>0.58763543913453142</c:v>
                </c:pt>
                <c:pt idx="42">
                  <c:v>0.59991048797735269</c:v>
                </c:pt>
                <c:pt idx="43">
                  <c:v>0.61222016542803726</c:v>
                </c:pt>
                <c:pt idx="44">
                  <c:v>0.62456109769167001</c:v>
                </c:pt>
                <c:pt idx="45">
                  <c:v>0.63693031778353015</c:v>
                </c:pt>
                <c:pt idx="46">
                  <c:v>0.64932520868750265</c:v>
                </c:pt>
                <c:pt idx="47">
                  <c:v>0.66174345530703316</c:v>
                </c:pt>
                <c:pt idx="48">
                  <c:v>0.6741830037604768</c:v>
                </c:pt>
                <c:pt idx="49">
                  <c:v>0.68664202681578645</c:v>
                </c:pt>
                <c:pt idx="50">
                  <c:v>0.69911889446385478</c:v>
                </c:pt>
                <c:pt idx="51">
                  <c:v>0.71161214880026313</c:v>
                </c:pt>
                <c:pt idx="52">
                  <c:v>0.72412048252657257</c:v>
                </c:pt>
                <c:pt idx="53">
                  <c:v>0.73664272049919977</c:v>
                </c:pt>
                <c:pt idx="54">
                  <c:v>0.74917780385040844</c:v>
                </c:pt>
                <c:pt idx="55">
                  <c:v>0.7617247762855337</c:v>
                </c:pt>
                <c:pt idx="56">
                  <c:v>0.77428277222619657</c:v>
                </c:pt>
                <c:pt idx="57">
                  <c:v>0.7868510065234513</c:v>
                </c:pt>
                <c:pt idx="58">
                  <c:v>0.79942876550958697</c:v>
                </c:pt>
                <c:pt idx="59">
                  <c:v>0.8120153991943575</c:v>
                </c:pt>
                <c:pt idx="60">
                  <c:v>0.82461031444214594</c:v>
                </c:pt>
                <c:pt idx="61">
                  <c:v>0.83721296899208908</c:v>
                </c:pt>
                <c:pt idx="62">
                  <c:v>0.84982286620443559</c:v>
                </c:pt>
                <c:pt idx="63">
                  <c:v>0.862439550434146</c:v>
                </c:pt>
                <c:pt idx="64">
                  <c:v>0.87506260294756344</c:v>
                </c:pt>
                <c:pt idx="65">
                  <c:v>0.8876916383104172</c:v>
                </c:pt>
                <c:pt idx="66">
                  <c:v>0.90032630118585777</c:v>
                </c:pt>
                <c:pt idx="67">
                  <c:v>0.91296626349002352</c:v>
                </c:pt>
                <c:pt idx="68">
                  <c:v>0.92561122186006473</c:v>
                </c:pt>
                <c:pt idx="69">
                  <c:v>0.93826089539583091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80-4834-A874-261A83441B77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'PFOS mot TOC p&lt;0.05'!xdata3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'PFOS mot TOC p&lt;0.05'!ydata3</c:f>
              <c:numCache>
                <c:formatCode>General</c:formatCode>
                <c:ptCount val="100"/>
                <c:pt idx="0">
                  <c:v>-0.43014741853206828</c:v>
                </c:pt>
                <c:pt idx="1">
                  <c:v>-0.42437160336485102</c:v>
                </c:pt>
                <c:pt idx="2">
                  <c:v>-0.41861935684516882</c:v>
                </c:pt>
                <c:pt idx="3">
                  <c:v>-0.41289075133672082</c:v>
                </c:pt>
                <c:pt idx="4">
                  <c:v>-0.40718585658044121</c:v>
                </c:pt>
                <c:pt idx="5">
                  <c:v>-0.40150473965287781</c:v>
                </c:pt>
                <c:pt idx="6">
                  <c:v>-0.39584746492589828</c:v>
                </c:pt>
                <c:pt idx="7">
                  <c:v>-0.39021409402777729</c:v>
                </c:pt>
                <c:pt idx="8">
                  <c:v>-0.38460468580572044</c:v>
                </c:pt>
                <c:pt idx="9">
                  <c:v>-0.37901929628987319</c:v>
                </c:pt>
                <c:pt idx="10">
                  <c:v>-0.37345797865886865</c:v>
                </c:pt>
                <c:pt idx="11">
                  <c:v>-0.36792078320696042</c:v>
                </c:pt>
                <c:pt idx="12">
                  <c:v>-0.3624077573127874</c:v>
                </c:pt>
                <c:pt idx="13">
                  <c:v>-0.35691894540981534</c:v>
                </c:pt>
                <c:pt idx="14">
                  <c:v>-0.35145438895849812</c:v>
                </c:pt>
                <c:pt idx="15">
                  <c:v>-0.3460141264201978</c:v>
                </c:pt>
                <c:pt idx="16">
                  <c:v>-0.34059819323290152</c:v>
                </c:pt>
                <c:pt idx="17">
                  <c:v>-0.33520662178877253</c:v>
                </c:pt>
                <c:pt idx="18">
                  <c:v>-0.32983944141356492</c:v>
                </c:pt>
                <c:pt idx="19">
                  <c:v>-0.3244966783479355</c:v>
                </c:pt>
                <c:pt idx="20">
                  <c:v>-0.31917835573067854</c:v>
                </c:pt>
                <c:pt idx="21">
                  <c:v>-0.31388449358390963</c:v>
                </c:pt>
                <c:pt idx="22">
                  <c:v>-0.3086151088002197</c:v>
                </c:pt>
                <c:pt idx="23">
                  <c:v>-0.30337021513181806</c:v>
                </c:pt>
                <c:pt idx="24">
                  <c:v>-0.29814982318168237</c:v>
                </c:pt>
                <c:pt idx="25">
                  <c:v>-0.29295394039672762</c:v>
                </c:pt>
                <c:pt idx="26">
                  <c:v>-0.28778257106300359</c:v>
                </c:pt>
                <c:pt idx="27">
                  <c:v>-0.28263571630293033</c:v>
                </c:pt>
                <c:pt idx="28">
                  <c:v>-0.27751337407457355</c:v>
                </c:pt>
                <c:pt idx="29">
                  <c:v>-0.27241553917296257</c:v>
                </c:pt>
                <c:pt idx="30">
                  <c:v>-0.2673422032334476</c:v>
                </c:pt>
                <c:pt idx="31">
                  <c:v>-0.26229335473709198</c:v>
                </c:pt>
                <c:pt idx="32">
                  <c:v>-0.25726897901809187</c:v>
                </c:pt>
                <c:pt idx="33">
                  <c:v>-0.252269058273211</c:v>
                </c:pt>
                <c:pt idx="34">
                  <c:v>-0.24729357157321685</c:v>
                </c:pt>
                <c:pt idx="35">
                  <c:v>-0.2423424948763015</c:v>
                </c:pt>
                <c:pt idx="36">
                  <c:v>-0.23741580104346693</c:v>
                </c:pt>
                <c:pt idx="37">
                  <c:v>-0.23251345985585148</c:v>
                </c:pt>
                <c:pt idx="38">
                  <c:v>-0.22763543803397246</c:v>
                </c:pt>
                <c:pt idx="39">
                  <c:v>-0.22278169925885544</c:v>
                </c:pt>
                <c:pt idx="40">
                  <c:v>-0.21795220419502082</c:v>
                </c:pt>
                <c:pt idx="41">
                  <c:v>-0.21314691051529255</c:v>
                </c:pt>
                <c:pt idx="42">
                  <c:v>-0.20836577292739245</c:v>
                </c:pt>
                <c:pt idx="43">
                  <c:v>-0.20360874320228389</c:v>
                </c:pt>
                <c:pt idx="44">
                  <c:v>-0.1988757702042217</c:v>
                </c:pt>
                <c:pt idx="45">
                  <c:v>-0.19416679992246588</c:v>
                </c:pt>
                <c:pt idx="46">
                  <c:v>-0.18948177550461442</c:v>
                </c:pt>
                <c:pt idx="47">
                  <c:v>-0.18482063729150844</c:v>
                </c:pt>
                <c:pt idx="48">
                  <c:v>-0.1801833228536589</c:v>
                </c:pt>
                <c:pt idx="49">
                  <c:v>-0.17556976702914667</c:v>
                </c:pt>
                <c:pt idx="50">
                  <c:v>-0.17097990196294155</c:v>
                </c:pt>
                <c:pt idx="51">
                  <c:v>-0.16641365714758793</c:v>
                </c:pt>
                <c:pt idx="52">
                  <c:v>-0.16187095946520091</c:v>
                </c:pt>
                <c:pt idx="53">
                  <c:v>-0.15735173323071733</c:v>
                </c:pt>
                <c:pt idx="54">
                  <c:v>-0.15285590023634416</c:v>
                </c:pt>
                <c:pt idx="55">
                  <c:v>-0.14838337979714444</c:v>
                </c:pt>
                <c:pt idx="56">
                  <c:v>-0.14393408879770442</c:v>
                </c:pt>
                <c:pt idx="57">
                  <c:v>-0.13950794173981923</c:v>
                </c:pt>
                <c:pt idx="58">
                  <c:v>-0.13510485079113771</c:v>
                </c:pt>
                <c:pt idx="59">
                  <c:v>-0.13072472583470474</c:v>
                </c:pt>
                <c:pt idx="60">
                  <c:v>-0.12636747451934238</c:v>
                </c:pt>
                <c:pt idx="61">
                  <c:v>-0.12203300231080444</c:v>
                </c:pt>
                <c:pt idx="62">
                  <c:v>-0.11772121254364615</c:v>
                </c:pt>
                <c:pt idx="63">
                  <c:v>-0.11343200647374496</c:v>
                </c:pt>
                <c:pt idx="64">
                  <c:v>-0.10916528333141529</c:v>
                </c:pt>
                <c:pt idx="65">
                  <c:v>-0.10492094037505006</c:v>
                </c:pt>
                <c:pt idx="66">
                  <c:v>-0.100698872945235</c:v>
                </c:pt>
                <c:pt idx="67">
                  <c:v>-9.6498974519270864E-2</c:v>
                </c:pt>
                <c:pt idx="68">
                  <c:v>-9.2321136766046752E-2</c:v>
                </c:pt>
                <c:pt idx="69">
                  <c:v>-8.8165249601204754E-2</c:v>
                </c:pt>
                <c:pt idx="70">
                  <c:v>-8.4031201242537934E-2</c:v>
                </c:pt>
                <c:pt idx="71">
                  <c:v>-7.9918878265565985E-2</c:v>
                </c:pt>
                <c:pt idx="72">
                  <c:v>-7.5828165659230784E-2</c:v>
                </c:pt>
                <c:pt idx="73">
                  <c:v>-7.1758946881657959E-2</c:v>
                </c:pt>
                <c:pt idx="74">
                  <c:v>-6.7711103915930826E-2</c:v>
                </c:pt>
                <c:pt idx="75">
                  <c:v>-6.3684517325822809E-2</c:v>
                </c:pt>
                <c:pt idx="76">
                  <c:v>-5.967906631143971E-2</c:v>
                </c:pt>
                <c:pt idx="77">
                  <c:v>-5.5694628764718201E-2</c:v>
                </c:pt>
                <c:pt idx="78">
                  <c:v>-5.1731081324736028E-2</c:v>
                </c:pt>
                <c:pt idx="79">
                  <c:v>-4.7788299432783399E-2</c:v>
                </c:pt>
                <c:pt idx="80">
                  <c:v>-4.386615738715216E-2</c:v>
                </c:pt>
                <c:pt idx="81">
                  <c:v>-3.9964528397597232E-2</c:v>
                </c:pt>
                <c:pt idx="82">
                  <c:v>-3.6083284639430002E-2</c:v>
                </c:pt>
                <c:pt idx="83">
                  <c:v>-3.222229730719961E-2</c:v>
                </c:pt>
                <c:pt idx="84">
                  <c:v>-2.8381436667925253E-2</c:v>
                </c:pt>
                <c:pt idx="85">
                  <c:v>-2.4560572113842327E-2</c:v>
                </c:pt>
                <c:pt idx="86">
                  <c:v>-2.0759572214623101E-2</c:v>
                </c:pt>
                <c:pt idx="87">
                  <c:v>-1.6978304769042385E-2</c:v>
                </c:pt>
                <c:pt idx="88">
                  <c:v>-1.3216636856051234E-2</c:v>
                </c:pt>
                <c:pt idx="89">
                  <c:v>-9.4744348852305871E-3</c:v>
                </c:pt>
                <c:pt idx="90">
                  <c:v>-5.7515646465947645E-3</c:v>
                </c:pt>
                <c:pt idx="91">
                  <c:v>-2.0478913597165027E-3</c:v>
                </c:pt>
                <c:pt idx="92">
                  <c:v>1.6367202778506673E-3</c:v>
                </c:pt>
                <c:pt idx="93">
                  <c:v>5.3024060428789044E-3</c:v>
                </c:pt>
                <c:pt idx="94">
                  <c:v>8.9493021395221639E-3</c:v>
                </c:pt>
                <c:pt idx="95">
                  <c:v>1.2577545153143688E-2</c:v>
                </c:pt>
                <c:pt idx="96">
                  <c:v>1.6187272004934972E-2</c:v>
                </c:pt>
                <c:pt idx="97">
                  <c:v>1.977861990734231E-2</c:v>
                </c:pt>
                <c:pt idx="98">
                  <c:v>2.3351726320318456E-2</c:v>
                </c:pt>
                <c:pt idx="99">
                  <c:v>2.6906728908413391E-2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80-4834-A874-261A83441B77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'PFOS mot TOC p&lt;0.05'!xdata4</c:f>
              <c:numCache>
                <c:formatCode>General</c:formatCode>
                <c:ptCount val="100"/>
                <c:pt idx="0">
                  <c:v>-0.27049000000000001</c:v>
                </c:pt>
                <c:pt idx="1">
                  <c:v>-0.20690333329999999</c:v>
                </c:pt>
                <c:pt idx="2">
                  <c:v>-0.1433166666</c:v>
                </c:pt>
                <c:pt idx="3">
                  <c:v>-7.9729999900000015E-2</c:v>
                </c:pt>
                <c:pt idx="4">
                  <c:v>-1.6143333199999998E-2</c:v>
                </c:pt>
                <c:pt idx="5">
                  <c:v>4.7443333500000018E-2</c:v>
                </c:pt>
                <c:pt idx="6">
                  <c:v>0.11103000019999998</c:v>
                </c:pt>
                <c:pt idx="7">
                  <c:v>0.17461666689999999</c:v>
                </c:pt>
                <c:pt idx="8">
                  <c:v>0.23820333360000001</c:v>
                </c:pt>
                <c:pt idx="9">
                  <c:v>0.30179000030000003</c:v>
                </c:pt>
                <c:pt idx="10">
                  <c:v>0.36537666700000004</c:v>
                </c:pt>
                <c:pt idx="11">
                  <c:v>0.42896333370000006</c:v>
                </c:pt>
                <c:pt idx="12">
                  <c:v>0.49255000039999997</c:v>
                </c:pt>
                <c:pt idx="13">
                  <c:v>0.55613666709999998</c:v>
                </c:pt>
                <c:pt idx="14">
                  <c:v>0.6197233338</c:v>
                </c:pt>
                <c:pt idx="15">
                  <c:v>0.68331000050000001</c:v>
                </c:pt>
                <c:pt idx="16">
                  <c:v>0.74689666720000003</c:v>
                </c:pt>
                <c:pt idx="17">
                  <c:v>0.81048333390000005</c:v>
                </c:pt>
                <c:pt idx="18">
                  <c:v>0.87407000060000006</c:v>
                </c:pt>
                <c:pt idx="19">
                  <c:v>0.93765666730000008</c:v>
                </c:pt>
                <c:pt idx="20">
                  <c:v>1.0012433340000002</c:v>
                </c:pt>
                <c:pt idx="21">
                  <c:v>1.0648300007000002</c:v>
                </c:pt>
                <c:pt idx="22">
                  <c:v>1.1284166674000002</c:v>
                </c:pt>
                <c:pt idx="23">
                  <c:v>1.1920033341000003</c:v>
                </c:pt>
                <c:pt idx="24">
                  <c:v>1.2555900007999998</c:v>
                </c:pt>
                <c:pt idx="25">
                  <c:v>1.3191766674999998</c:v>
                </c:pt>
                <c:pt idx="26">
                  <c:v>1.3827633341999999</c:v>
                </c:pt>
                <c:pt idx="27">
                  <c:v>1.4463500008999999</c:v>
                </c:pt>
                <c:pt idx="28">
                  <c:v>1.5099366675999999</c:v>
                </c:pt>
                <c:pt idx="29">
                  <c:v>1.5735233342999999</c:v>
                </c:pt>
                <c:pt idx="30">
                  <c:v>1.6371100009999999</c:v>
                </c:pt>
                <c:pt idx="31">
                  <c:v>1.7006966676999999</c:v>
                </c:pt>
                <c:pt idx="32">
                  <c:v>1.7642833344</c:v>
                </c:pt>
                <c:pt idx="33">
                  <c:v>1.8278700011</c:v>
                </c:pt>
                <c:pt idx="34">
                  <c:v>1.8914566678</c:v>
                </c:pt>
                <c:pt idx="35">
                  <c:v>1.9550433345</c:v>
                </c:pt>
                <c:pt idx="36">
                  <c:v>2.0186300012</c:v>
                </c:pt>
                <c:pt idx="37">
                  <c:v>2.0822166679</c:v>
                </c:pt>
                <c:pt idx="38">
                  <c:v>2.1458033346000001</c:v>
                </c:pt>
                <c:pt idx="39">
                  <c:v>2.2093900013000001</c:v>
                </c:pt>
                <c:pt idx="40">
                  <c:v>2.2729766680000001</c:v>
                </c:pt>
                <c:pt idx="41">
                  <c:v>2.3365633347000001</c:v>
                </c:pt>
                <c:pt idx="42">
                  <c:v>2.4001500014000001</c:v>
                </c:pt>
                <c:pt idx="43">
                  <c:v>2.4637366681000001</c:v>
                </c:pt>
                <c:pt idx="44">
                  <c:v>2.5273233348000002</c:v>
                </c:pt>
                <c:pt idx="45">
                  <c:v>2.5909100015000002</c:v>
                </c:pt>
                <c:pt idx="46">
                  <c:v>2.6544966682000002</c:v>
                </c:pt>
                <c:pt idx="47">
                  <c:v>2.7180833349000002</c:v>
                </c:pt>
                <c:pt idx="48">
                  <c:v>2.7816700015999998</c:v>
                </c:pt>
                <c:pt idx="49">
                  <c:v>2.8452566682999998</c:v>
                </c:pt>
                <c:pt idx="50">
                  <c:v>2.9088433349999998</c:v>
                </c:pt>
                <c:pt idx="51">
                  <c:v>2.9724300016999998</c:v>
                </c:pt>
                <c:pt idx="52">
                  <c:v>3.0360166683999998</c:v>
                </c:pt>
                <c:pt idx="53">
                  <c:v>3.0996033350999999</c:v>
                </c:pt>
                <c:pt idx="54">
                  <c:v>3.1631900017999999</c:v>
                </c:pt>
                <c:pt idx="55">
                  <c:v>3.2267766684999999</c:v>
                </c:pt>
                <c:pt idx="56">
                  <c:v>3.2903633351999999</c:v>
                </c:pt>
                <c:pt idx="57">
                  <c:v>3.3539500018999999</c:v>
                </c:pt>
                <c:pt idx="58">
                  <c:v>3.4175366685999999</c:v>
                </c:pt>
                <c:pt idx="59">
                  <c:v>3.4811233353</c:v>
                </c:pt>
                <c:pt idx="60">
                  <c:v>3.544710002</c:v>
                </c:pt>
                <c:pt idx="61">
                  <c:v>3.6082966687</c:v>
                </c:pt>
                <c:pt idx="62">
                  <c:v>3.6718833354</c:v>
                </c:pt>
                <c:pt idx="63">
                  <c:v>3.7354700021</c:v>
                </c:pt>
                <c:pt idx="64">
                  <c:v>3.7990566688</c:v>
                </c:pt>
                <c:pt idx="65">
                  <c:v>3.8626433355000001</c:v>
                </c:pt>
                <c:pt idx="66">
                  <c:v>3.9262300022000001</c:v>
                </c:pt>
                <c:pt idx="67">
                  <c:v>3.9898166689000001</c:v>
                </c:pt>
                <c:pt idx="68">
                  <c:v>4.0534033356000005</c:v>
                </c:pt>
                <c:pt idx="69">
                  <c:v>4.1169900023000006</c:v>
                </c:pt>
                <c:pt idx="70">
                  <c:v>4.1805766690000006</c:v>
                </c:pt>
                <c:pt idx="71">
                  <c:v>4.2441633357000006</c:v>
                </c:pt>
                <c:pt idx="72">
                  <c:v>4.3077500024000006</c:v>
                </c:pt>
                <c:pt idx="73">
                  <c:v>4.3713366691000006</c:v>
                </c:pt>
                <c:pt idx="74">
                  <c:v>4.4349233358000006</c:v>
                </c:pt>
                <c:pt idx="75">
                  <c:v>4.4985100025000007</c:v>
                </c:pt>
                <c:pt idx="76">
                  <c:v>4.5620966692000007</c:v>
                </c:pt>
                <c:pt idx="77">
                  <c:v>4.6256833359000007</c:v>
                </c:pt>
                <c:pt idx="78">
                  <c:v>4.6892700026000007</c:v>
                </c:pt>
                <c:pt idx="79">
                  <c:v>4.7528566693000007</c:v>
                </c:pt>
                <c:pt idx="80">
                  <c:v>4.8164433360000007</c:v>
                </c:pt>
                <c:pt idx="81">
                  <c:v>4.8800300027000008</c:v>
                </c:pt>
                <c:pt idx="82">
                  <c:v>4.9436166694000008</c:v>
                </c:pt>
                <c:pt idx="83">
                  <c:v>5.0072033361000008</c:v>
                </c:pt>
                <c:pt idx="84">
                  <c:v>5.0707900028000008</c:v>
                </c:pt>
                <c:pt idx="85">
                  <c:v>5.1343766695000008</c:v>
                </c:pt>
                <c:pt idx="86">
                  <c:v>5.1979633362000008</c:v>
                </c:pt>
                <c:pt idx="87">
                  <c:v>5.2615500029000009</c:v>
                </c:pt>
                <c:pt idx="88">
                  <c:v>5.3251366696000009</c:v>
                </c:pt>
                <c:pt idx="89">
                  <c:v>5.3887233363000009</c:v>
                </c:pt>
                <c:pt idx="90">
                  <c:v>5.4523100030000009</c:v>
                </c:pt>
                <c:pt idx="91">
                  <c:v>5.5158966697000009</c:v>
                </c:pt>
                <c:pt idx="92">
                  <c:v>5.5794833364000009</c:v>
                </c:pt>
                <c:pt idx="93">
                  <c:v>5.643070003100001</c:v>
                </c:pt>
                <c:pt idx="94">
                  <c:v>5.706656669800001</c:v>
                </c:pt>
                <c:pt idx="95">
                  <c:v>5.770243336500001</c:v>
                </c:pt>
                <c:pt idx="96">
                  <c:v>5.8338300032000001</c:v>
                </c:pt>
                <c:pt idx="97">
                  <c:v>5.8974166699000001</c:v>
                </c:pt>
                <c:pt idx="98">
                  <c:v>5.9610033366000001</c:v>
                </c:pt>
                <c:pt idx="99">
                  <c:v>6.0245900033000002</c:v>
                </c:pt>
              </c:numCache>
            </c:numRef>
          </c:xVal>
          <c:yVal>
            <c:numRef>
              <c:f>'PFOS mot TOC p&lt;0.05'!ydata4</c:f>
              <c:numCache>
                <c:formatCode>General</c:formatCode>
                <c:ptCount val="100"/>
                <c:pt idx="0">
                  <c:v>0.7255223848895308</c:v>
                </c:pt>
                <c:pt idx="1">
                  <c:v>0.73007191766640167</c:v>
                </c:pt>
                <c:pt idx="2">
                  <c:v>0.73464501909080759</c:v>
                </c:pt>
                <c:pt idx="3">
                  <c:v>0.73924176152644772</c:v>
                </c:pt>
                <c:pt idx="4">
                  <c:v>0.7438622147142564</c:v>
                </c:pt>
                <c:pt idx="5">
                  <c:v>0.74850644573078118</c:v>
                </c:pt>
                <c:pt idx="6">
                  <c:v>0.75317451894788978</c:v>
                </c:pt>
                <c:pt idx="7">
                  <c:v>0.75786649599385691</c:v>
                </c:pt>
                <c:pt idx="8">
                  <c:v>0.76258243571588835</c:v>
                </c:pt>
                <c:pt idx="9">
                  <c:v>0.76732239414412928</c:v>
                </c:pt>
                <c:pt idx="10">
                  <c:v>0.77208642445721287</c:v>
                </c:pt>
                <c:pt idx="11">
                  <c:v>0.77687457694939277</c:v>
                </c:pt>
                <c:pt idx="12">
                  <c:v>0.78168689899930788</c:v>
                </c:pt>
                <c:pt idx="13">
                  <c:v>0.78652343504042399</c:v>
                </c:pt>
                <c:pt idx="14">
                  <c:v>0.79138422653319507</c:v>
                </c:pt>
                <c:pt idx="15">
                  <c:v>0.79626931193898287</c:v>
                </c:pt>
                <c:pt idx="16">
                  <c:v>0.80117872669577472</c:v>
                </c:pt>
                <c:pt idx="17">
                  <c:v>0.80611250319573391</c:v>
                </c:pt>
                <c:pt idx="18">
                  <c:v>0.81107067076461459</c:v>
                </c:pt>
                <c:pt idx="19">
                  <c:v>0.81605325564307329</c:v>
                </c:pt>
                <c:pt idx="20">
                  <c:v>0.82106028096990447</c:v>
                </c:pt>
                <c:pt idx="21">
                  <c:v>0.82609176676722385</c:v>
                </c:pt>
                <c:pt idx="22">
                  <c:v>0.83114772992762209</c:v>
                </c:pt>
                <c:pt idx="23">
                  <c:v>0.83622818420330858</c:v>
                </c:pt>
                <c:pt idx="24">
                  <c:v>0.84133314019726102</c:v>
                </c:pt>
                <c:pt idx="25">
                  <c:v>0.84646260535639439</c:v>
                </c:pt>
                <c:pt idx="26">
                  <c:v>0.85161658396675866</c:v>
                </c:pt>
                <c:pt idx="27">
                  <c:v>0.85679507715077352</c:v>
                </c:pt>
                <c:pt idx="28">
                  <c:v>0.86199808286650492</c:v>
                </c:pt>
                <c:pt idx="29">
                  <c:v>0.86722559590898207</c:v>
                </c:pt>
                <c:pt idx="30">
                  <c:v>0.87247760791355522</c:v>
                </c:pt>
                <c:pt idx="31">
                  <c:v>0.87775410736128778</c:v>
                </c:pt>
                <c:pt idx="32">
                  <c:v>0.88305507958637597</c:v>
                </c:pt>
                <c:pt idx="33">
                  <c:v>0.88838050678558322</c:v>
                </c:pt>
                <c:pt idx="34">
                  <c:v>0.8937303680296772</c:v>
                </c:pt>
                <c:pt idx="35">
                  <c:v>0.89910463927685003</c:v>
                </c:pt>
                <c:pt idx="36">
                  <c:v>0.90450329338810376</c:v>
                </c:pt>
                <c:pt idx="37">
                  <c:v>0.90992630014457643</c:v>
                </c:pt>
                <c:pt idx="38">
                  <c:v>0.91537362626678553</c:v>
                </c:pt>
                <c:pt idx="39">
                  <c:v>0.9208452354357568</c:v>
                </c:pt>
                <c:pt idx="40">
                  <c:v>0.92634108831601036</c:v>
                </c:pt>
                <c:pt idx="41">
                  <c:v>0.93186114258037023</c:v>
                </c:pt>
                <c:pt idx="42">
                  <c:v>0.93740535293655824</c:v>
                </c:pt>
                <c:pt idx="43">
                  <c:v>0.94297367115553787</c:v>
                </c:pt>
                <c:pt idx="44">
                  <c:v>0.94856604610156392</c:v>
                </c:pt>
                <c:pt idx="45">
                  <c:v>0.95418242376389628</c:v>
                </c:pt>
                <c:pt idx="46">
                  <c:v>0.95982274729013295</c:v>
                </c:pt>
                <c:pt idx="47">
                  <c:v>0.96548695702111509</c:v>
                </c:pt>
                <c:pt idx="48">
                  <c:v>0.97117499052735368</c:v>
                </c:pt>
                <c:pt idx="49">
                  <c:v>0.97688678264692963</c:v>
                </c:pt>
                <c:pt idx="50">
                  <c:v>0.9826222655248128</c:v>
                </c:pt>
                <c:pt idx="51">
                  <c:v>0.98838136865354731</c:v>
                </c:pt>
                <c:pt idx="52">
                  <c:v>0.99416401891524842</c:v>
                </c:pt>
                <c:pt idx="53">
                  <c:v>0.99997014062485312</c:v>
                </c:pt>
                <c:pt idx="54">
                  <c:v>1.0057996555745681</c:v>
                </c:pt>
                <c:pt idx="55">
                  <c:v>1.0116524830794567</c:v>
                </c:pt>
                <c:pt idx="56">
                  <c:v>1.0175285400241045</c:v>
                </c:pt>
                <c:pt idx="57">
                  <c:v>1.0234277409103076</c:v>
                </c:pt>
                <c:pt idx="58">
                  <c:v>1.0293499979057144</c:v>
                </c:pt>
                <c:pt idx="59">
                  <c:v>1.0352952208933695</c:v>
                </c:pt>
                <c:pt idx="60">
                  <c:v>1.0412633175220953</c:v>
                </c:pt>
                <c:pt idx="61">
                  <c:v>1.0472541932576456</c:v>
                </c:pt>
                <c:pt idx="62">
                  <c:v>1.0532677514345754</c:v>
                </c:pt>
                <c:pt idx="63">
                  <c:v>1.0593038933087624</c:v>
                </c:pt>
                <c:pt idx="64">
                  <c:v>1.0653625181105211</c:v>
                </c:pt>
                <c:pt idx="65">
                  <c:v>1.0714435230982438</c:v>
                </c:pt>
                <c:pt idx="66">
                  <c:v>1.0775468036125171</c:v>
                </c:pt>
                <c:pt idx="67">
                  <c:v>1.0836722531306411</c:v>
                </c:pt>
                <c:pt idx="68">
                  <c:v>1.0898197633215052</c:v>
                </c:pt>
                <c:pt idx="69">
                  <c:v>1.0959892241007512</c:v>
                </c:pt>
                <c:pt idx="70">
                  <c:v>1.1021805236861726</c:v>
                </c:pt>
                <c:pt idx="71">
                  <c:v>1.108393548653289</c:v>
                </c:pt>
                <c:pt idx="72">
                  <c:v>1.1146281839910419</c:v>
                </c:pt>
                <c:pt idx="73">
                  <c:v>1.1208843131575574</c:v>
                </c:pt>
                <c:pt idx="74">
                  <c:v>1.1271618181359184</c:v>
                </c:pt>
                <c:pt idx="75">
                  <c:v>1.1334605794898986</c:v>
                </c:pt>
                <c:pt idx="76">
                  <c:v>1.1397804764196036</c:v>
                </c:pt>
                <c:pt idx="77">
                  <c:v>1.1461213868169702</c:v>
                </c:pt>
                <c:pt idx="78">
                  <c:v>1.1524831873210761</c:v>
                </c:pt>
                <c:pt idx="79">
                  <c:v>1.1588657533732118</c:v>
                </c:pt>
                <c:pt idx="80">
                  <c:v>1.1652689592716687</c:v>
                </c:pt>
                <c:pt idx="81">
                  <c:v>1.171692678226202</c:v>
                </c:pt>
                <c:pt idx="82">
                  <c:v>1.1781367824121229</c:v>
                </c:pt>
                <c:pt idx="83">
                  <c:v>1.1846011430239809</c:v>
                </c:pt>
                <c:pt idx="84">
                  <c:v>1.1910856303287947</c:v>
                </c:pt>
                <c:pt idx="85">
                  <c:v>1.1975901137187996</c:v>
                </c:pt>
                <c:pt idx="86">
                  <c:v>1.2041144617636688</c:v>
                </c:pt>
                <c:pt idx="87">
                  <c:v>1.2106585422621761</c:v>
                </c:pt>
                <c:pt idx="88">
                  <c:v>1.2172222222932731</c:v>
                </c:pt>
                <c:pt idx="89">
                  <c:v>1.2238053682665408</c:v>
                </c:pt>
                <c:pt idx="90">
                  <c:v>1.2304078459719934</c:v>
                </c:pt>
                <c:pt idx="91">
                  <c:v>1.237029520629203</c:v>
                </c:pt>
                <c:pt idx="92">
                  <c:v>1.2436702569357241</c:v>
                </c:pt>
                <c:pt idx="93">
                  <c:v>1.2503299191147841</c:v>
                </c:pt>
                <c:pt idx="94">
                  <c:v>1.2570083709622288</c:v>
                </c:pt>
                <c:pt idx="95">
                  <c:v>1.2637054758926953</c:v>
                </c:pt>
                <c:pt idx="96">
                  <c:v>1.2704210969849923</c:v>
                </c:pt>
                <c:pt idx="97">
                  <c:v>1.277155097026673</c:v>
                </c:pt>
                <c:pt idx="98">
                  <c:v>1.283907338557785</c:v>
                </c:pt>
                <c:pt idx="99">
                  <c:v>1.2906776839137786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0-4834-A874-261A8344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09248"/>
        <c:axId val="552016136"/>
      </c:scatterChart>
      <c:valAx>
        <c:axId val="552009248"/>
        <c:scaling>
          <c:orientation val="minMax"/>
          <c:max val="7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16136"/>
        <c:crosses val="autoZero"/>
        <c:crossBetween val="midCat"/>
      </c:valAx>
      <c:valAx>
        <c:axId val="552016136"/>
        <c:scaling>
          <c:orientation val="minMax"/>
          <c:max val="2"/>
          <c:min val="-0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PFOS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200924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'PFOS mot TOC p&lt;0.05'!$D$93:$D$187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'PFOS mot TOC p&lt;0.05'!$H$93:$H$187</c:f>
              <c:numCache>
                <c:formatCode>0.000</c:formatCode>
                <c:ptCount val="95"/>
                <c:pt idx="0">
                  <c:v>-0.23774709165701077</c:v>
                </c:pt>
                <c:pt idx="1">
                  <c:v>-0.63609768671592148</c:v>
                </c:pt>
                <c:pt idx="2">
                  <c:v>-0.72376798865489544</c:v>
                </c:pt>
                <c:pt idx="3">
                  <c:v>-0.37287027383926952</c:v>
                </c:pt>
                <c:pt idx="4">
                  <c:v>-0.3316558555045534</c:v>
                </c:pt>
                <c:pt idx="5">
                  <c:v>-0.69868815685521846</c:v>
                </c:pt>
                <c:pt idx="6">
                  <c:v>-2.2135070879266298E-2</c:v>
                </c:pt>
                <c:pt idx="7">
                  <c:v>2.5330313027325686</c:v>
                </c:pt>
                <c:pt idx="8">
                  <c:v>2.4476664596908222</c:v>
                </c:pt>
                <c:pt idx="9">
                  <c:v>-0.60624896249725924</c:v>
                </c:pt>
                <c:pt idx="10">
                  <c:v>-0.80042032078176106</c:v>
                </c:pt>
                <c:pt idx="11">
                  <c:v>-0.69288436772202833</c:v>
                </c:pt>
                <c:pt idx="12">
                  <c:v>-0.77929984295510746</c:v>
                </c:pt>
                <c:pt idx="13">
                  <c:v>0.39246140949886799</c:v>
                </c:pt>
                <c:pt idx="14">
                  <c:v>-0.25681833215171646</c:v>
                </c:pt>
                <c:pt idx="15">
                  <c:v>0.11001570539680283</c:v>
                </c:pt>
                <c:pt idx="16">
                  <c:v>-0.24924361099891024</c:v>
                </c:pt>
                <c:pt idx="17">
                  <c:v>2.631801572592142</c:v>
                </c:pt>
                <c:pt idx="18">
                  <c:v>-0.31688044417718142</c:v>
                </c:pt>
                <c:pt idx="19">
                  <c:v>-0.74720844022205479</c:v>
                </c:pt>
                <c:pt idx="20">
                  <c:v>-0.67154734003152305</c:v>
                </c:pt>
                <c:pt idx="21">
                  <c:v>-0.45264958241984177</c:v>
                </c:pt>
                <c:pt idx="22">
                  <c:v>1.4479653990176313</c:v>
                </c:pt>
                <c:pt idx="23">
                  <c:v>2.2105052264763629</c:v>
                </c:pt>
                <c:pt idx="24">
                  <c:v>-0.66673939645859581</c:v>
                </c:pt>
                <c:pt idx="25">
                  <c:v>-0.19550258519880298</c:v>
                </c:pt>
                <c:pt idx="26">
                  <c:v>0.56640160118030647</c:v>
                </c:pt>
                <c:pt idx="27">
                  <c:v>0.47696268206770231</c:v>
                </c:pt>
                <c:pt idx="28">
                  <c:v>-0.37754067805724639</c:v>
                </c:pt>
                <c:pt idx="29">
                  <c:v>-1.2544749365361272</c:v>
                </c:pt>
                <c:pt idx="30">
                  <c:v>-0.74188444777008511</c:v>
                </c:pt>
                <c:pt idx="31">
                  <c:v>-0.32973021444385014</c:v>
                </c:pt>
                <c:pt idx="32">
                  <c:v>-0.46249361295818991</c:v>
                </c:pt>
                <c:pt idx="33">
                  <c:v>1.0082961674033939</c:v>
                </c:pt>
                <c:pt idx="34">
                  <c:v>-0.16561047137685381</c:v>
                </c:pt>
                <c:pt idx="35">
                  <c:v>-0.853623260803273</c:v>
                </c:pt>
                <c:pt idx="36">
                  <c:v>-1.1918863219773119</c:v>
                </c:pt>
                <c:pt idx="37">
                  <c:v>-1.6186268757874176</c:v>
                </c:pt>
                <c:pt idx="38">
                  <c:v>-1.3625825435013539</c:v>
                </c:pt>
                <c:pt idx="39">
                  <c:v>-0.67314976403975701</c:v>
                </c:pt>
                <c:pt idx="40">
                  <c:v>-0.43162194938386272</c:v>
                </c:pt>
                <c:pt idx="41">
                  <c:v>-0.66017547393094733</c:v>
                </c:pt>
                <c:pt idx="42">
                  <c:v>-0.43224412740686075</c:v>
                </c:pt>
                <c:pt idx="43">
                  <c:v>-0.56843443778789371</c:v>
                </c:pt>
                <c:pt idx="44">
                  <c:v>-0.71006306211412329</c:v>
                </c:pt>
                <c:pt idx="45">
                  <c:v>-4.2862807164361146E-2</c:v>
                </c:pt>
                <c:pt idx="46">
                  <c:v>-0.6737663909113355</c:v>
                </c:pt>
                <c:pt idx="47">
                  <c:v>0.41917420515536613</c:v>
                </c:pt>
                <c:pt idx="48">
                  <c:v>-0.52804712299847245</c:v>
                </c:pt>
                <c:pt idx="49">
                  <c:v>0.33480618984190913</c:v>
                </c:pt>
                <c:pt idx="50">
                  <c:v>-0.72002506694435109</c:v>
                </c:pt>
                <c:pt idx="51">
                  <c:v>-0.67972653397955007</c:v>
                </c:pt>
                <c:pt idx="52">
                  <c:v>-0.76511731879695222</c:v>
                </c:pt>
                <c:pt idx="53">
                  <c:v>-6.7620488250706504E-3</c:v>
                </c:pt>
                <c:pt idx="54">
                  <c:v>-0.43131370997210128</c:v>
                </c:pt>
                <c:pt idx="55">
                  <c:v>6.9242550381904633E-2</c:v>
                </c:pt>
                <c:pt idx="56">
                  <c:v>0.27983359366117233</c:v>
                </c:pt>
                <c:pt idx="57">
                  <c:v>-0.83911413082762443</c:v>
                </c:pt>
                <c:pt idx="58">
                  <c:v>-0.29492848669300181</c:v>
                </c:pt>
                <c:pt idx="59">
                  <c:v>0.78174653892871437</c:v>
                </c:pt>
                <c:pt idx="60">
                  <c:v>1.0635277134851794E-3</c:v>
                </c:pt>
                <c:pt idx="61">
                  <c:v>1.0664541545250001</c:v>
                </c:pt>
                <c:pt idx="62">
                  <c:v>1.2070595556547612</c:v>
                </c:pt>
                <c:pt idx="63">
                  <c:v>0.79183160442246781</c:v>
                </c:pt>
                <c:pt idx="64">
                  <c:v>0.98468688837470164</c:v>
                </c:pt>
                <c:pt idx="65">
                  <c:v>0.42360775914860205</c:v>
                </c:pt>
                <c:pt idx="66">
                  <c:v>-0.74807614601480199</c:v>
                </c:pt>
                <c:pt idx="67">
                  <c:v>-0.75945589411640479</c:v>
                </c:pt>
                <c:pt idx="68">
                  <c:v>-0.80497488652281601</c:v>
                </c:pt>
                <c:pt idx="69">
                  <c:v>-0.98136098209765965</c:v>
                </c:pt>
                <c:pt idx="70">
                  <c:v>-1.0098103523516668</c:v>
                </c:pt>
                <c:pt idx="71">
                  <c:v>-0.54634245820973315</c:v>
                </c:pt>
                <c:pt idx="72">
                  <c:v>-5.2967989226824157E-2</c:v>
                </c:pt>
                <c:pt idx="73">
                  <c:v>0.84708817497601963</c:v>
                </c:pt>
                <c:pt idx="74">
                  <c:v>0.49081744380368031</c:v>
                </c:pt>
                <c:pt idx="75">
                  <c:v>0.80557197481106457</c:v>
                </c:pt>
                <c:pt idx="76">
                  <c:v>0.1913071856780714</c:v>
                </c:pt>
                <c:pt idx="77">
                  <c:v>0.44243086954336036</c:v>
                </c:pt>
                <c:pt idx="78">
                  <c:v>0.30910913787700595</c:v>
                </c:pt>
                <c:pt idx="79">
                  <c:v>-0.22186277666322793</c:v>
                </c:pt>
                <c:pt idx="80">
                  <c:v>0.69350620326682344</c:v>
                </c:pt>
                <c:pt idx="81">
                  <c:v>-0.70729602706916206</c:v>
                </c:pt>
                <c:pt idx="82">
                  <c:v>-0.10149273039770026</c:v>
                </c:pt>
                <c:pt idx="83">
                  <c:v>0.33130021164616863</c:v>
                </c:pt>
                <c:pt idx="84">
                  <c:v>-0.63046548293715088</c:v>
                </c:pt>
                <c:pt idx="85">
                  <c:v>-6.1968570950477905E-2</c:v>
                </c:pt>
                <c:pt idx="86">
                  <c:v>0.51919962094540584</c:v>
                </c:pt>
                <c:pt idx="87">
                  <c:v>0.11279320539715007</c:v>
                </c:pt>
                <c:pt idx="88">
                  <c:v>-2.3168259077045349E-2</c:v>
                </c:pt>
                <c:pt idx="89">
                  <c:v>3.0714298823450128</c:v>
                </c:pt>
                <c:pt idx="90">
                  <c:v>4.6797545289041187</c:v>
                </c:pt>
                <c:pt idx="91">
                  <c:v>0.19588426815615892</c:v>
                </c:pt>
                <c:pt idx="92">
                  <c:v>8.4874346123181066E-2</c:v>
                </c:pt>
                <c:pt idx="93">
                  <c:v>-0.13668136417822704</c:v>
                </c:pt>
                <c:pt idx="94">
                  <c:v>0.10045391718388491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44-4412-9A60-4F0D0E89A7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-0.63609768671592148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C44-4412-9A60-4F0D0E89A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07936"/>
        <c:axId val="552013184"/>
      </c:scatterChart>
      <c:valAx>
        <c:axId val="552007936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13184"/>
        <c:crosses val="autoZero"/>
        <c:crossBetween val="midCat"/>
      </c:valAx>
      <c:valAx>
        <c:axId val="552013184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200793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PFOS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'PFOS mot TOC p&lt;0.05'!$E$93:$E$187</c:f>
              <c:numCache>
                <c:formatCode>0.000</c:formatCode>
                <c:ptCount val="95"/>
                <c:pt idx="0">
                  <c:v>0.20572332419609221</c:v>
                </c:pt>
                <c:pt idx="1">
                  <c:v>0.14075345668087061</c:v>
                </c:pt>
                <c:pt idx="2">
                  <c:v>7.8385464199611163E-2</c:v>
                </c:pt>
                <c:pt idx="3">
                  <c:v>0.17852752467917157</c:v>
                </c:pt>
                <c:pt idx="4">
                  <c:v>0.1626846448764479</c:v>
                </c:pt>
                <c:pt idx="5">
                  <c:v>0.11558367365250799</c:v>
                </c:pt>
                <c:pt idx="6">
                  <c:v>0.25101821852172773</c:v>
                </c:pt>
                <c:pt idx="7">
                  <c:v>1.0005302865932495</c:v>
                </c:pt>
                <c:pt idx="8">
                  <c:v>0.9680490553111204</c:v>
                </c:pt>
                <c:pt idx="9">
                  <c:v>0.16632206923076925</c:v>
                </c:pt>
                <c:pt idx="10">
                  <c:v>0.11577932693877555</c:v>
                </c:pt>
                <c:pt idx="11">
                  <c:v>0</c:v>
                </c:pt>
                <c:pt idx="12">
                  <c:v>7.0656443346007639E-2</c:v>
                </c:pt>
                <c:pt idx="13">
                  <c:v>0.40993472393371361</c:v>
                </c:pt>
                <c:pt idx="14">
                  <c:v>0.20271635177217426</c:v>
                </c:pt>
                <c:pt idx="15">
                  <c:v>0.36911171697097217</c:v>
                </c:pt>
                <c:pt idx="16">
                  <c:v>0.13529728049512285</c:v>
                </c:pt>
                <c:pt idx="17">
                  <c:v>1.0595707875089015</c:v>
                </c:pt>
                <c:pt idx="18">
                  <c:v>0.11557233378988876</c:v>
                </c:pt>
                <c:pt idx="19">
                  <c:v>0</c:v>
                </c:pt>
                <c:pt idx="20">
                  <c:v>0</c:v>
                </c:pt>
                <c:pt idx="21">
                  <c:v>0.08</c:v>
                </c:pt>
                <c:pt idx="22">
                  <c:v>0.64333600879574504</c:v>
                </c:pt>
                <c:pt idx="23">
                  <c:v>0.86684222061070848</c:v>
                </c:pt>
                <c:pt idx="24">
                  <c:v>0</c:v>
                </c:pt>
                <c:pt idx="25">
                  <c:v>0.14725678264968886</c:v>
                </c:pt>
                <c:pt idx="26">
                  <c:v>0.36954234341850234</c:v>
                </c:pt>
                <c:pt idx="27">
                  <c:v>0.40076202089832874</c:v>
                </c:pt>
                <c:pt idx="28">
                  <c:v>0.18531376053759754</c:v>
                </c:pt>
                <c:pt idx="29">
                  <c:v>0</c:v>
                </c:pt>
                <c:pt idx="30">
                  <c:v>9.1889203140287756E-2</c:v>
                </c:pt>
                <c:pt idx="31">
                  <c:v>0.26634694815268667</c:v>
                </c:pt>
                <c:pt idx="32">
                  <c:v>0.27311297049328376</c:v>
                </c:pt>
                <c:pt idx="33">
                  <c:v>0.61329167284221142</c:v>
                </c:pt>
                <c:pt idx="34">
                  <c:v>0.25959863051664411</c:v>
                </c:pt>
                <c:pt idx="35">
                  <c:v>0.18097506548856726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0.12287202911877397</c:v>
                </c:pt>
                <c:pt idx="40">
                  <c:v>0.19423694696356283</c:v>
                </c:pt>
                <c:pt idx="41">
                  <c:v>6.3245648799999998E-2</c:v>
                </c:pt>
                <c:pt idx="42">
                  <c:v>0.26469567669922839</c:v>
                </c:pt>
                <c:pt idx="43">
                  <c:v>0.1722424192324595</c:v>
                </c:pt>
                <c:pt idx="44">
                  <c:v>0.1602401828625547</c:v>
                </c:pt>
                <c:pt idx="45">
                  <c:v>0.22268589375690703</c:v>
                </c:pt>
                <c:pt idx="46">
                  <c:v>0</c:v>
                </c:pt>
                <c:pt idx="47">
                  <c:v>0.34299229691397082</c:v>
                </c:pt>
                <c:pt idx="48">
                  <c:v>4.7984418626952421E-2</c:v>
                </c:pt>
                <c:pt idx="49">
                  <c:v>0.35150478618917075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0.20420636429767489</c:v>
                </c:pt>
                <c:pt idx="54">
                  <c:v>9.0684424360076704E-2</c:v>
                </c:pt>
                <c:pt idx="55">
                  <c:v>0.23858735381419705</c:v>
                </c:pt>
                <c:pt idx="56">
                  <c:v>0.28704473904203071</c:v>
                </c:pt>
                <c:pt idx="57">
                  <c:v>0</c:v>
                </c:pt>
                <c:pt idx="58">
                  <c:v>0.23</c:v>
                </c:pt>
                <c:pt idx="59">
                  <c:v>0.46078827279393769</c:v>
                </c:pt>
                <c:pt idx="60">
                  <c:v>0.20364671612625271</c:v>
                </c:pt>
                <c:pt idx="61">
                  <c:v>0.53603231689390263</c:v>
                </c:pt>
                <c:pt idx="62">
                  <c:v>0.66676874901700978</c:v>
                </c:pt>
                <c:pt idx="63">
                  <c:v>0.55557480201542953</c:v>
                </c:pt>
                <c:pt idx="64">
                  <c:v>0.62685164870465171</c:v>
                </c:pt>
                <c:pt idx="65">
                  <c:v>0.49189555019527043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5.3999999999999999E-2</c:v>
                </c:pt>
                <c:pt idx="72">
                  <c:v>0.18027002805919179</c:v>
                </c:pt>
                <c:pt idx="73">
                  <c:v>0.48422628070911466</c:v>
                </c:pt>
                <c:pt idx="74">
                  <c:v>0.36079159928761834</c:v>
                </c:pt>
                <c:pt idx="75">
                  <c:v>0.45979342113632538</c:v>
                </c:pt>
                <c:pt idx="76">
                  <c:v>0.2710929722976298</c:v>
                </c:pt>
                <c:pt idx="77">
                  <c:v>0.35364031638200916</c:v>
                </c:pt>
                <c:pt idx="78">
                  <c:v>0.31875832438859858</c:v>
                </c:pt>
                <c:pt idx="79">
                  <c:v>0.28089281194527305</c:v>
                </c:pt>
                <c:pt idx="80">
                  <c:v>0.73292747940468761</c:v>
                </c:pt>
                <c:pt idx="81">
                  <c:v>0.3347789020270856</c:v>
                </c:pt>
                <c:pt idx="82">
                  <c:v>0.24542061988469799</c:v>
                </c:pt>
                <c:pt idx="83">
                  <c:v>0.31591679571702003</c:v>
                </c:pt>
                <c:pt idx="84">
                  <c:v>3.6568765366970485E-2</c:v>
                </c:pt>
                <c:pt idx="85">
                  <c:v>0.24939314522752046</c:v>
                </c:pt>
                <c:pt idx="86">
                  <c:v>0.36864796376870174</c:v>
                </c:pt>
                <c:pt idx="87">
                  <c:v>0.23658853040506231</c:v>
                </c:pt>
                <c:pt idx="88">
                  <c:v>0.20314535065370287</c:v>
                </c:pt>
                <c:pt idx="89">
                  <c:v>1.2353740179945203</c:v>
                </c:pt>
                <c:pt idx="90">
                  <c:v>1.6830041033879404</c:v>
                </c:pt>
                <c:pt idx="91">
                  <c:v>0.39524141268949359</c:v>
                </c:pt>
                <c:pt idx="92">
                  <c:v>0.64042228113316402</c:v>
                </c:pt>
                <c:pt idx="93">
                  <c:v>0.28490479523815826</c:v>
                </c:pt>
                <c:pt idx="94">
                  <c:v>0.32578732551858108</c:v>
                </c:pt>
              </c:numCache>
            </c:numRef>
          </c:xVal>
          <c:yVal>
            <c:numRef>
              <c:f>'PFOS mot TOC p&lt;0.05'!$H$93:$H$187</c:f>
              <c:numCache>
                <c:formatCode>0.000</c:formatCode>
                <c:ptCount val="95"/>
                <c:pt idx="0">
                  <c:v>-0.23774709165701077</c:v>
                </c:pt>
                <c:pt idx="1">
                  <c:v>-0.63609768671592148</c:v>
                </c:pt>
                <c:pt idx="2">
                  <c:v>-0.72376798865489544</c:v>
                </c:pt>
                <c:pt idx="3">
                  <c:v>-0.37287027383926952</c:v>
                </c:pt>
                <c:pt idx="4">
                  <c:v>-0.3316558555045534</c:v>
                </c:pt>
                <c:pt idx="5">
                  <c:v>-0.69868815685521846</c:v>
                </c:pt>
                <c:pt idx="6">
                  <c:v>-2.2135070879266298E-2</c:v>
                </c:pt>
                <c:pt idx="7">
                  <c:v>2.5330313027325686</c:v>
                </c:pt>
                <c:pt idx="8">
                  <c:v>2.4476664596908222</c:v>
                </c:pt>
                <c:pt idx="9">
                  <c:v>-0.60624896249725924</c:v>
                </c:pt>
                <c:pt idx="10">
                  <c:v>-0.80042032078176106</c:v>
                </c:pt>
                <c:pt idx="11">
                  <c:v>-0.69288436772202833</c:v>
                </c:pt>
                <c:pt idx="12">
                  <c:v>-0.77929984295510746</c:v>
                </c:pt>
                <c:pt idx="13">
                  <c:v>0.39246140949886799</c:v>
                </c:pt>
                <c:pt idx="14">
                  <c:v>-0.25681833215171646</c:v>
                </c:pt>
                <c:pt idx="15">
                  <c:v>0.11001570539680283</c:v>
                </c:pt>
                <c:pt idx="16">
                  <c:v>-0.24924361099891024</c:v>
                </c:pt>
                <c:pt idx="17">
                  <c:v>2.631801572592142</c:v>
                </c:pt>
                <c:pt idx="18">
                  <c:v>-0.31688044417718142</c:v>
                </c:pt>
                <c:pt idx="19">
                  <c:v>-0.74720844022205479</c:v>
                </c:pt>
                <c:pt idx="20">
                  <c:v>-0.67154734003152305</c:v>
                </c:pt>
                <c:pt idx="21">
                  <c:v>-0.45264958241984177</c:v>
                </c:pt>
                <c:pt idx="22">
                  <c:v>1.4479653990176313</c:v>
                </c:pt>
                <c:pt idx="23">
                  <c:v>2.2105052264763629</c:v>
                </c:pt>
                <c:pt idx="24">
                  <c:v>-0.66673939645859581</c:v>
                </c:pt>
                <c:pt idx="25">
                  <c:v>-0.19550258519880298</c:v>
                </c:pt>
                <c:pt idx="26">
                  <c:v>0.56640160118030647</c:v>
                </c:pt>
                <c:pt idx="27">
                  <c:v>0.47696268206770231</c:v>
                </c:pt>
                <c:pt idx="28">
                  <c:v>-0.37754067805724639</c:v>
                </c:pt>
                <c:pt idx="29">
                  <c:v>-1.2544749365361272</c:v>
                </c:pt>
                <c:pt idx="30">
                  <c:v>-0.74188444777008511</c:v>
                </c:pt>
                <c:pt idx="31">
                  <c:v>-0.32973021444385014</c:v>
                </c:pt>
                <c:pt idx="32">
                  <c:v>-0.46249361295818991</c:v>
                </c:pt>
                <c:pt idx="33">
                  <c:v>1.0082961674033939</c:v>
                </c:pt>
                <c:pt idx="34">
                  <c:v>-0.16561047137685381</c:v>
                </c:pt>
                <c:pt idx="35">
                  <c:v>-0.853623260803273</c:v>
                </c:pt>
                <c:pt idx="36">
                  <c:v>-1.1918863219773119</c:v>
                </c:pt>
                <c:pt idx="37">
                  <c:v>-1.6186268757874176</c:v>
                </c:pt>
                <c:pt idx="38">
                  <c:v>-1.3625825435013539</c:v>
                </c:pt>
                <c:pt idx="39">
                  <c:v>-0.67314976403975701</c:v>
                </c:pt>
                <c:pt idx="40">
                  <c:v>-0.43162194938386272</c:v>
                </c:pt>
                <c:pt idx="41">
                  <c:v>-0.66017547393094733</c:v>
                </c:pt>
                <c:pt idx="42">
                  <c:v>-0.43224412740686075</c:v>
                </c:pt>
                <c:pt idx="43">
                  <c:v>-0.56843443778789371</c:v>
                </c:pt>
                <c:pt idx="44">
                  <c:v>-0.71006306211412329</c:v>
                </c:pt>
                <c:pt idx="45">
                  <c:v>-4.2862807164361146E-2</c:v>
                </c:pt>
                <c:pt idx="46">
                  <c:v>-0.6737663909113355</c:v>
                </c:pt>
                <c:pt idx="47">
                  <c:v>0.41917420515536613</c:v>
                </c:pt>
                <c:pt idx="48">
                  <c:v>-0.52804712299847245</c:v>
                </c:pt>
                <c:pt idx="49">
                  <c:v>0.33480618984190913</c:v>
                </c:pt>
                <c:pt idx="50">
                  <c:v>-0.72002506694435109</c:v>
                </c:pt>
                <c:pt idx="51">
                  <c:v>-0.67972653397955007</c:v>
                </c:pt>
                <c:pt idx="52">
                  <c:v>-0.76511731879695222</c:v>
                </c:pt>
                <c:pt idx="53">
                  <c:v>-6.7620488250706504E-3</c:v>
                </c:pt>
                <c:pt idx="54">
                  <c:v>-0.43131370997210128</c:v>
                </c:pt>
                <c:pt idx="55">
                  <c:v>6.9242550381904633E-2</c:v>
                </c:pt>
                <c:pt idx="56">
                  <c:v>0.27983359366117233</c:v>
                </c:pt>
                <c:pt idx="57">
                  <c:v>-0.83911413082762443</c:v>
                </c:pt>
                <c:pt idx="58">
                  <c:v>-0.29492848669300181</c:v>
                </c:pt>
                <c:pt idx="59">
                  <c:v>0.78174653892871437</c:v>
                </c:pt>
                <c:pt idx="60">
                  <c:v>1.0635277134851794E-3</c:v>
                </c:pt>
                <c:pt idx="61">
                  <c:v>1.0664541545250001</c:v>
                </c:pt>
                <c:pt idx="62">
                  <c:v>1.2070595556547612</c:v>
                </c:pt>
                <c:pt idx="63">
                  <c:v>0.79183160442246781</c:v>
                </c:pt>
                <c:pt idx="64">
                  <c:v>0.98468688837470164</c:v>
                </c:pt>
                <c:pt idx="65">
                  <c:v>0.42360775914860205</c:v>
                </c:pt>
                <c:pt idx="66">
                  <c:v>-0.74807614601480199</c:v>
                </c:pt>
                <c:pt idx="67">
                  <c:v>-0.75945589411640479</c:v>
                </c:pt>
                <c:pt idx="68">
                  <c:v>-0.80497488652281601</c:v>
                </c:pt>
                <c:pt idx="69">
                  <c:v>-0.98136098209765965</c:v>
                </c:pt>
                <c:pt idx="70">
                  <c:v>-1.0098103523516668</c:v>
                </c:pt>
                <c:pt idx="71">
                  <c:v>-0.54634245820973315</c:v>
                </c:pt>
                <c:pt idx="72">
                  <c:v>-5.2967989226824157E-2</c:v>
                </c:pt>
                <c:pt idx="73">
                  <c:v>0.84708817497601963</c:v>
                </c:pt>
                <c:pt idx="74">
                  <c:v>0.49081744380368031</c:v>
                </c:pt>
                <c:pt idx="75">
                  <c:v>0.80557197481106457</c:v>
                </c:pt>
                <c:pt idx="76">
                  <c:v>0.1913071856780714</c:v>
                </c:pt>
                <c:pt idx="77">
                  <c:v>0.44243086954336036</c:v>
                </c:pt>
                <c:pt idx="78">
                  <c:v>0.30910913787700595</c:v>
                </c:pt>
                <c:pt idx="79">
                  <c:v>-0.22186277666322793</c:v>
                </c:pt>
                <c:pt idx="80">
                  <c:v>0.69350620326682344</c:v>
                </c:pt>
                <c:pt idx="81">
                  <c:v>-0.70729602706916206</c:v>
                </c:pt>
                <c:pt idx="82">
                  <c:v>-0.10149273039770026</c:v>
                </c:pt>
                <c:pt idx="83">
                  <c:v>0.33130021164616863</c:v>
                </c:pt>
                <c:pt idx="84">
                  <c:v>-0.63046548293715088</c:v>
                </c:pt>
                <c:pt idx="85">
                  <c:v>-6.1968570950477905E-2</c:v>
                </c:pt>
                <c:pt idx="86">
                  <c:v>0.51919962094540584</c:v>
                </c:pt>
                <c:pt idx="87">
                  <c:v>0.11279320539715007</c:v>
                </c:pt>
                <c:pt idx="88">
                  <c:v>-2.3168259077045349E-2</c:v>
                </c:pt>
                <c:pt idx="89">
                  <c:v>3.0714298823450128</c:v>
                </c:pt>
                <c:pt idx="90">
                  <c:v>4.6797545289041187</c:v>
                </c:pt>
                <c:pt idx="91">
                  <c:v>0.19588426815615892</c:v>
                </c:pt>
                <c:pt idx="92">
                  <c:v>8.4874346123181066E-2</c:v>
                </c:pt>
                <c:pt idx="93">
                  <c:v>-0.13668136417822704</c:v>
                </c:pt>
                <c:pt idx="94">
                  <c:v>0.10045391718388491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10-4272-B3A2-DB92AA8894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0.14075345668087061</c:v>
              </c:pt>
            </c:numLit>
          </c:xVal>
          <c:yVal>
            <c:numLit>
              <c:formatCode>General</c:formatCode>
              <c:ptCount val="1"/>
              <c:pt idx="0">
                <c:v>-0.63609768671592148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710-4272-B3A2-DB92AA889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07608"/>
        <c:axId val="552007936"/>
      </c:scatterChart>
      <c:valAx>
        <c:axId val="552007608"/>
        <c:scaling>
          <c:orientation val="minMax"/>
          <c:max val="1.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PFOS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07936"/>
        <c:crosses val="autoZero"/>
        <c:crossBetween val="midCat"/>
      </c:valAx>
      <c:valAx>
        <c:axId val="552007936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20076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Pred(PFOS)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'PFOS mot TOC p&lt;0.05'!$F$93:$F$187</c:f>
              <c:numCache>
                <c:formatCode>0.000</c:formatCode>
                <c:ptCount val="95"/>
                <c:pt idx="0">
                  <c:v>0.27357353417556096</c:v>
                </c:pt>
                <c:pt idx="1">
                  <c:v>0.32228821830644738</c:v>
                </c:pt>
                <c:pt idx="2">
                  <c:v>0.28494029380610114</c:v>
                </c:pt>
                <c:pt idx="3">
                  <c:v>0.28494029380610114</c:v>
                </c:pt>
                <c:pt idx="4">
                  <c:v>0.25733530613193217</c:v>
                </c:pt>
                <c:pt idx="5">
                  <c:v>0.31498101568681441</c:v>
                </c:pt>
                <c:pt idx="6">
                  <c:v>0.25733530613193217</c:v>
                </c:pt>
                <c:pt idx="7">
                  <c:v>0.27763309118646817</c:v>
                </c:pt>
                <c:pt idx="8">
                  <c:v>0.26951397716465375</c:v>
                </c:pt>
                <c:pt idx="9">
                  <c:v>0.33933835775225762</c:v>
                </c:pt>
                <c:pt idx="10">
                  <c:v>0.34420982616534623</c:v>
                </c:pt>
                <c:pt idx="11">
                  <c:v>0.19774100921181445</c:v>
                </c:pt>
                <c:pt idx="12">
                  <c:v>0.29305940782791551</c:v>
                </c:pt>
                <c:pt idx="13">
                  <c:v>0.29793087624100417</c:v>
                </c:pt>
                <c:pt idx="14">
                  <c:v>0.27600926838210527</c:v>
                </c:pt>
                <c:pt idx="15">
                  <c:v>0.33771453494789472</c:v>
                </c:pt>
                <c:pt idx="16">
                  <c:v>0.20642846121515587</c:v>
                </c:pt>
                <c:pt idx="17">
                  <c:v>0.3084857244693629</c:v>
                </c:pt>
                <c:pt idx="18">
                  <c:v>0.2060062672860215</c:v>
                </c:pt>
                <c:pt idx="19">
                  <c:v>0.21324445743646905</c:v>
                </c:pt>
                <c:pt idx="20">
                  <c:v>0.19165167369545366</c:v>
                </c:pt>
                <c:pt idx="21">
                  <c:v>0.20918084086855096</c:v>
                </c:pt>
                <c:pt idx="22">
                  <c:v>0.23010379770276668</c:v>
                </c:pt>
                <c:pt idx="23">
                  <c:v>0.23599015536858209</c:v>
                </c:pt>
                <c:pt idx="24">
                  <c:v>0.19027954342576703</c:v>
                </c:pt>
                <c:pt idx="25">
                  <c:v>0.20305090978208107</c:v>
                </c:pt>
                <c:pt idx="26">
                  <c:v>0.20789802085310427</c:v>
                </c:pt>
                <c:pt idx="27">
                  <c:v>0.26464250875156514</c:v>
                </c:pt>
                <c:pt idx="28">
                  <c:v>0.29305940782791551</c:v>
                </c:pt>
                <c:pt idx="29">
                  <c:v>0.35801232000243072</c:v>
                </c:pt>
                <c:pt idx="30">
                  <c:v>0.30361425605627423</c:v>
                </c:pt>
                <c:pt idx="31">
                  <c:v>0.36044805420897508</c:v>
                </c:pt>
                <c:pt idx="32">
                  <c:v>0.40510318132895429</c:v>
                </c:pt>
                <c:pt idx="33">
                  <c:v>0.32553586391517314</c:v>
                </c:pt>
                <c:pt idx="34">
                  <c:v>0.30686190166500005</c:v>
                </c:pt>
                <c:pt idx="35">
                  <c:v>0.42458905498130883</c:v>
                </c:pt>
                <c:pt idx="36">
                  <c:v>0.34015026915443908</c:v>
                </c:pt>
                <c:pt idx="37">
                  <c:v>0.46193697948165513</c:v>
                </c:pt>
                <c:pt idx="38">
                  <c:v>0.38886495328532544</c:v>
                </c:pt>
                <c:pt idx="39">
                  <c:v>0.31498101568681441</c:v>
                </c:pt>
                <c:pt idx="40">
                  <c:v>0.31741674989335877</c:v>
                </c:pt>
                <c:pt idx="41">
                  <c:v>0.25165192631666211</c:v>
                </c:pt>
                <c:pt idx="42">
                  <c:v>0.38805304188314405</c:v>
                </c:pt>
                <c:pt idx="43">
                  <c:v>0.33446688933916896</c:v>
                </c:pt>
                <c:pt idx="44">
                  <c:v>0.36288378841551938</c:v>
                </c:pt>
                <c:pt idx="45">
                  <c:v>0.2349184323177026</c:v>
                </c:pt>
                <c:pt idx="46">
                  <c:v>0.19228496458915517</c:v>
                </c:pt>
                <c:pt idx="47">
                  <c:v>0.22336493306466071</c:v>
                </c:pt>
                <c:pt idx="48">
                  <c:v>0.19868282643834492</c:v>
                </c:pt>
                <c:pt idx="49">
                  <c:v>0.25595505674822372</c:v>
                </c:pt>
                <c:pt idx="50">
                  <c:v>0.2054866439886254</c:v>
                </c:pt>
                <c:pt idx="51">
                  <c:v>0.19398591897672529</c:v>
                </c:pt>
                <c:pt idx="52">
                  <c:v>0.21835543971320123</c:v>
                </c:pt>
                <c:pt idx="53">
                  <c:v>0.20613617311037055</c:v>
                </c:pt>
                <c:pt idx="54">
                  <c:v>0.21377625940489792</c:v>
                </c:pt>
                <c:pt idx="55">
                  <c:v>0.21882634832646647</c:v>
                </c:pt>
                <c:pt idx="56">
                  <c:v>0.20718353881918461</c:v>
                </c:pt>
                <c:pt idx="57">
                  <c:v>0.23947325528394048</c:v>
                </c:pt>
                <c:pt idx="58">
                  <c:v>0.31416910428463296</c:v>
                </c:pt>
                <c:pt idx="59">
                  <c:v>0.23768705019914133</c:v>
                </c:pt>
                <c:pt idx="60">
                  <c:v>0.20334319788686639</c:v>
                </c:pt>
                <c:pt idx="61">
                  <c:v>0.23167890582299866</c:v>
                </c:pt>
                <c:pt idx="62">
                  <c:v>0.32228821830644738</c:v>
                </c:pt>
                <c:pt idx="63">
                  <c:v>0.3295954209260803</c:v>
                </c:pt>
                <c:pt idx="64">
                  <c:v>0.34583364896970914</c:v>
                </c:pt>
                <c:pt idx="65">
                  <c:v>0.3710029024373338</c:v>
                </c:pt>
                <c:pt idx="66">
                  <c:v>0.21349209041413442</c:v>
                </c:pt>
                <c:pt idx="67">
                  <c:v>0.21673973602286015</c:v>
                </c:pt>
                <c:pt idx="68">
                  <c:v>0.22973031845776321</c:v>
                </c:pt>
                <c:pt idx="69">
                  <c:v>0.28006882539301248</c:v>
                </c:pt>
                <c:pt idx="70">
                  <c:v>0.2881879394148269</c:v>
                </c:pt>
                <c:pt idx="71">
                  <c:v>0.20991968024453606</c:v>
                </c:pt>
                <c:pt idx="72">
                  <c:v>0.19538646614548827</c:v>
                </c:pt>
                <c:pt idx="73">
                  <c:v>0.24247732747201181</c:v>
                </c:pt>
                <c:pt idx="74">
                  <c:v>0.22071810189354921</c:v>
                </c:pt>
                <c:pt idx="75">
                  <c:v>0.22989270073819948</c:v>
                </c:pt>
                <c:pt idx="76">
                  <c:v>0.21649616260220572</c:v>
                </c:pt>
                <c:pt idx="77">
                  <c:v>0.22737577539143702</c:v>
                </c:pt>
                <c:pt idx="78">
                  <c:v>0.23054222985994466</c:v>
                </c:pt>
                <c:pt idx="79">
                  <c:v>0.34420982616534623</c:v>
                </c:pt>
                <c:pt idx="80">
                  <c:v>0.53500900567798471</c:v>
                </c:pt>
                <c:pt idx="81">
                  <c:v>0.5366328284823475</c:v>
                </c:pt>
                <c:pt idx="82">
                  <c:v>0.27438544557774242</c:v>
                </c:pt>
                <c:pt idx="83">
                  <c:v>0.22136763101529436</c:v>
                </c:pt>
                <c:pt idx="84">
                  <c:v>0.21649616260220572</c:v>
                </c:pt>
                <c:pt idx="85">
                  <c:v>0.26707824295810945</c:v>
                </c:pt>
                <c:pt idx="86">
                  <c:v>0.22047452847289478</c:v>
                </c:pt>
                <c:pt idx="87">
                  <c:v>0.20439868270970227</c:v>
                </c:pt>
                <c:pt idx="88">
                  <c:v>0.20975729796409978</c:v>
                </c:pt>
                <c:pt idx="89">
                  <c:v>0.35882423140461217</c:v>
                </c:pt>
                <c:pt idx="90">
                  <c:v>0.34745747177407205</c:v>
                </c:pt>
                <c:pt idx="91">
                  <c:v>0.33933835775225762</c:v>
                </c:pt>
                <c:pt idx="92">
                  <c:v>0.6162001458961287</c:v>
                </c:pt>
                <c:pt idx="93">
                  <c:v>0.32391204111081023</c:v>
                </c:pt>
                <c:pt idx="94">
                  <c:v>0.29711896483882272</c:v>
                </c:pt>
              </c:numCache>
            </c:numRef>
          </c:xVal>
          <c:yVal>
            <c:numRef>
              <c:f>'PFOS mot TOC p&lt;0.05'!$H$93:$H$187</c:f>
              <c:numCache>
                <c:formatCode>0.000</c:formatCode>
                <c:ptCount val="95"/>
                <c:pt idx="0">
                  <c:v>-0.23774709165701077</c:v>
                </c:pt>
                <c:pt idx="1">
                  <c:v>-0.63609768671592148</c:v>
                </c:pt>
                <c:pt idx="2">
                  <c:v>-0.72376798865489544</c:v>
                </c:pt>
                <c:pt idx="3">
                  <c:v>-0.37287027383926952</c:v>
                </c:pt>
                <c:pt idx="4">
                  <c:v>-0.3316558555045534</c:v>
                </c:pt>
                <c:pt idx="5">
                  <c:v>-0.69868815685521846</c:v>
                </c:pt>
                <c:pt idx="6">
                  <c:v>-2.2135070879266298E-2</c:v>
                </c:pt>
                <c:pt idx="7">
                  <c:v>2.5330313027325686</c:v>
                </c:pt>
                <c:pt idx="8">
                  <c:v>2.4476664596908222</c:v>
                </c:pt>
                <c:pt idx="9">
                  <c:v>-0.60624896249725924</c:v>
                </c:pt>
                <c:pt idx="10">
                  <c:v>-0.80042032078176106</c:v>
                </c:pt>
                <c:pt idx="11">
                  <c:v>-0.69288436772202833</c:v>
                </c:pt>
                <c:pt idx="12">
                  <c:v>-0.77929984295510746</c:v>
                </c:pt>
                <c:pt idx="13">
                  <c:v>0.39246140949886799</c:v>
                </c:pt>
                <c:pt idx="14">
                  <c:v>-0.25681833215171646</c:v>
                </c:pt>
                <c:pt idx="15">
                  <c:v>0.11001570539680283</c:v>
                </c:pt>
                <c:pt idx="16">
                  <c:v>-0.24924361099891024</c:v>
                </c:pt>
                <c:pt idx="17">
                  <c:v>2.631801572592142</c:v>
                </c:pt>
                <c:pt idx="18">
                  <c:v>-0.31688044417718142</c:v>
                </c:pt>
                <c:pt idx="19">
                  <c:v>-0.74720844022205479</c:v>
                </c:pt>
                <c:pt idx="20">
                  <c:v>-0.67154734003152305</c:v>
                </c:pt>
                <c:pt idx="21">
                  <c:v>-0.45264958241984177</c:v>
                </c:pt>
                <c:pt idx="22">
                  <c:v>1.4479653990176313</c:v>
                </c:pt>
                <c:pt idx="23">
                  <c:v>2.2105052264763629</c:v>
                </c:pt>
                <c:pt idx="24">
                  <c:v>-0.66673939645859581</c:v>
                </c:pt>
                <c:pt idx="25">
                  <c:v>-0.19550258519880298</c:v>
                </c:pt>
                <c:pt idx="26">
                  <c:v>0.56640160118030647</c:v>
                </c:pt>
                <c:pt idx="27">
                  <c:v>0.47696268206770231</c:v>
                </c:pt>
                <c:pt idx="28">
                  <c:v>-0.37754067805724639</c:v>
                </c:pt>
                <c:pt idx="29">
                  <c:v>-1.2544749365361272</c:v>
                </c:pt>
                <c:pt idx="30">
                  <c:v>-0.74188444777008511</c:v>
                </c:pt>
                <c:pt idx="31">
                  <c:v>-0.32973021444385014</c:v>
                </c:pt>
                <c:pt idx="32">
                  <c:v>-0.46249361295818991</c:v>
                </c:pt>
                <c:pt idx="33">
                  <c:v>1.0082961674033939</c:v>
                </c:pt>
                <c:pt idx="34">
                  <c:v>-0.16561047137685381</c:v>
                </c:pt>
                <c:pt idx="35">
                  <c:v>-0.853623260803273</c:v>
                </c:pt>
                <c:pt idx="36">
                  <c:v>-1.1918863219773119</c:v>
                </c:pt>
                <c:pt idx="37">
                  <c:v>-1.6186268757874176</c:v>
                </c:pt>
                <c:pt idx="38">
                  <c:v>-1.3625825435013539</c:v>
                </c:pt>
                <c:pt idx="39">
                  <c:v>-0.67314976403975701</c:v>
                </c:pt>
                <c:pt idx="40">
                  <c:v>-0.43162194938386272</c:v>
                </c:pt>
                <c:pt idx="41">
                  <c:v>-0.66017547393094733</c:v>
                </c:pt>
                <c:pt idx="42">
                  <c:v>-0.43224412740686075</c:v>
                </c:pt>
                <c:pt idx="43">
                  <c:v>-0.56843443778789371</c:v>
                </c:pt>
                <c:pt idx="44">
                  <c:v>-0.71006306211412329</c:v>
                </c:pt>
                <c:pt idx="45">
                  <c:v>-4.2862807164361146E-2</c:v>
                </c:pt>
                <c:pt idx="46">
                  <c:v>-0.6737663909113355</c:v>
                </c:pt>
                <c:pt idx="47">
                  <c:v>0.41917420515536613</c:v>
                </c:pt>
                <c:pt idx="48">
                  <c:v>-0.52804712299847245</c:v>
                </c:pt>
                <c:pt idx="49">
                  <c:v>0.33480618984190913</c:v>
                </c:pt>
                <c:pt idx="50">
                  <c:v>-0.72002506694435109</c:v>
                </c:pt>
                <c:pt idx="51">
                  <c:v>-0.67972653397955007</c:v>
                </c:pt>
                <c:pt idx="52">
                  <c:v>-0.76511731879695222</c:v>
                </c:pt>
                <c:pt idx="53">
                  <c:v>-6.7620488250706504E-3</c:v>
                </c:pt>
                <c:pt idx="54">
                  <c:v>-0.43131370997210128</c:v>
                </c:pt>
                <c:pt idx="55">
                  <c:v>6.9242550381904633E-2</c:v>
                </c:pt>
                <c:pt idx="56">
                  <c:v>0.27983359366117233</c:v>
                </c:pt>
                <c:pt idx="57">
                  <c:v>-0.83911413082762443</c:v>
                </c:pt>
                <c:pt idx="58">
                  <c:v>-0.29492848669300181</c:v>
                </c:pt>
                <c:pt idx="59">
                  <c:v>0.78174653892871437</c:v>
                </c:pt>
                <c:pt idx="60">
                  <c:v>1.0635277134851794E-3</c:v>
                </c:pt>
                <c:pt idx="61">
                  <c:v>1.0664541545250001</c:v>
                </c:pt>
                <c:pt idx="62">
                  <c:v>1.2070595556547612</c:v>
                </c:pt>
                <c:pt idx="63">
                  <c:v>0.79183160442246781</c:v>
                </c:pt>
                <c:pt idx="64">
                  <c:v>0.98468688837470164</c:v>
                </c:pt>
                <c:pt idx="65">
                  <c:v>0.42360775914860205</c:v>
                </c:pt>
                <c:pt idx="66">
                  <c:v>-0.74807614601480199</c:v>
                </c:pt>
                <c:pt idx="67">
                  <c:v>-0.75945589411640479</c:v>
                </c:pt>
                <c:pt idx="68">
                  <c:v>-0.80497488652281601</c:v>
                </c:pt>
                <c:pt idx="69">
                  <c:v>-0.98136098209765965</c:v>
                </c:pt>
                <c:pt idx="70">
                  <c:v>-1.0098103523516668</c:v>
                </c:pt>
                <c:pt idx="71">
                  <c:v>-0.54634245820973315</c:v>
                </c:pt>
                <c:pt idx="72">
                  <c:v>-5.2967989226824157E-2</c:v>
                </c:pt>
                <c:pt idx="73">
                  <c:v>0.84708817497601963</c:v>
                </c:pt>
                <c:pt idx="74">
                  <c:v>0.49081744380368031</c:v>
                </c:pt>
                <c:pt idx="75">
                  <c:v>0.80557197481106457</c:v>
                </c:pt>
                <c:pt idx="76">
                  <c:v>0.1913071856780714</c:v>
                </c:pt>
                <c:pt idx="77">
                  <c:v>0.44243086954336036</c:v>
                </c:pt>
                <c:pt idx="78">
                  <c:v>0.30910913787700595</c:v>
                </c:pt>
                <c:pt idx="79">
                  <c:v>-0.22186277666322793</c:v>
                </c:pt>
                <c:pt idx="80">
                  <c:v>0.69350620326682344</c:v>
                </c:pt>
                <c:pt idx="81">
                  <c:v>-0.70729602706916206</c:v>
                </c:pt>
                <c:pt idx="82">
                  <c:v>-0.10149273039770026</c:v>
                </c:pt>
                <c:pt idx="83">
                  <c:v>0.33130021164616863</c:v>
                </c:pt>
                <c:pt idx="84">
                  <c:v>-0.63046548293715088</c:v>
                </c:pt>
                <c:pt idx="85">
                  <c:v>-6.1968570950477905E-2</c:v>
                </c:pt>
                <c:pt idx="86">
                  <c:v>0.51919962094540584</c:v>
                </c:pt>
                <c:pt idx="87">
                  <c:v>0.11279320539715007</c:v>
                </c:pt>
                <c:pt idx="88">
                  <c:v>-2.3168259077045349E-2</c:v>
                </c:pt>
                <c:pt idx="89">
                  <c:v>3.0714298823450128</c:v>
                </c:pt>
                <c:pt idx="90">
                  <c:v>4.6797545289041187</c:v>
                </c:pt>
                <c:pt idx="91">
                  <c:v>0.19588426815615892</c:v>
                </c:pt>
                <c:pt idx="92">
                  <c:v>8.4874346123181066E-2</c:v>
                </c:pt>
                <c:pt idx="93">
                  <c:v>-0.13668136417822704</c:v>
                </c:pt>
                <c:pt idx="94">
                  <c:v>0.10045391718388491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EA-45D8-B5A4-8701457108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0.32228821830644738</c:v>
              </c:pt>
            </c:numLit>
          </c:xVal>
          <c:yVal>
            <c:numLit>
              <c:formatCode>General</c:formatCode>
              <c:ptCount val="1"/>
              <c:pt idx="0">
                <c:v>-0.63609768671592148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BEA-45D8-B5A4-870145710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18432"/>
        <c:axId val="552020728"/>
      </c:scatterChart>
      <c:valAx>
        <c:axId val="552018432"/>
        <c:scaling>
          <c:orientation val="minMax"/>
          <c:max val="0.70000000000000007"/>
          <c:min val="0.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Pred(PFOS)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20728"/>
        <c:crosses val="autoZero"/>
        <c:crossBetween val="midCat"/>
      </c:valAx>
      <c:valAx>
        <c:axId val="552020728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2018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Pred(PFOS) - PFOS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'PFOS mot TOC p&lt;0.05'!$F$93:$F$187</c:f>
              <c:numCache>
                <c:formatCode>0.000</c:formatCode>
                <c:ptCount val="95"/>
                <c:pt idx="0">
                  <c:v>0.27357353417556096</c:v>
                </c:pt>
                <c:pt idx="1">
                  <c:v>0.32228821830644738</c:v>
                </c:pt>
                <c:pt idx="2">
                  <c:v>0.28494029380610114</c:v>
                </c:pt>
                <c:pt idx="3">
                  <c:v>0.28494029380610114</c:v>
                </c:pt>
                <c:pt idx="4">
                  <c:v>0.25733530613193217</c:v>
                </c:pt>
                <c:pt idx="5">
                  <c:v>0.31498101568681441</c:v>
                </c:pt>
                <c:pt idx="6">
                  <c:v>0.25733530613193217</c:v>
                </c:pt>
                <c:pt idx="7">
                  <c:v>0.27763309118646817</c:v>
                </c:pt>
                <c:pt idx="8">
                  <c:v>0.26951397716465375</c:v>
                </c:pt>
                <c:pt idx="9">
                  <c:v>0.33933835775225762</c:v>
                </c:pt>
                <c:pt idx="10">
                  <c:v>0.34420982616534623</c:v>
                </c:pt>
                <c:pt idx="11">
                  <c:v>0.19774100921181445</c:v>
                </c:pt>
                <c:pt idx="12">
                  <c:v>0.29305940782791551</c:v>
                </c:pt>
                <c:pt idx="13">
                  <c:v>0.29793087624100417</c:v>
                </c:pt>
                <c:pt idx="14">
                  <c:v>0.27600926838210527</c:v>
                </c:pt>
                <c:pt idx="15">
                  <c:v>0.33771453494789472</c:v>
                </c:pt>
                <c:pt idx="16">
                  <c:v>0.20642846121515587</c:v>
                </c:pt>
                <c:pt idx="17">
                  <c:v>0.3084857244693629</c:v>
                </c:pt>
                <c:pt idx="18">
                  <c:v>0.2060062672860215</c:v>
                </c:pt>
                <c:pt idx="19">
                  <c:v>0.21324445743646905</c:v>
                </c:pt>
                <c:pt idx="20">
                  <c:v>0.19165167369545366</c:v>
                </c:pt>
                <c:pt idx="21">
                  <c:v>0.20918084086855096</c:v>
                </c:pt>
                <c:pt idx="22">
                  <c:v>0.23010379770276668</c:v>
                </c:pt>
                <c:pt idx="23">
                  <c:v>0.23599015536858209</c:v>
                </c:pt>
                <c:pt idx="24">
                  <c:v>0.19027954342576703</c:v>
                </c:pt>
                <c:pt idx="25">
                  <c:v>0.20305090978208107</c:v>
                </c:pt>
                <c:pt idx="26">
                  <c:v>0.20789802085310427</c:v>
                </c:pt>
                <c:pt idx="27">
                  <c:v>0.26464250875156514</c:v>
                </c:pt>
                <c:pt idx="28">
                  <c:v>0.29305940782791551</c:v>
                </c:pt>
                <c:pt idx="29">
                  <c:v>0.35801232000243072</c:v>
                </c:pt>
                <c:pt idx="30">
                  <c:v>0.30361425605627423</c:v>
                </c:pt>
                <c:pt idx="31">
                  <c:v>0.36044805420897508</c:v>
                </c:pt>
                <c:pt idx="32">
                  <c:v>0.40510318132895429</c:v>
                </c:pt>
                <c:pt idx="33">
                  <c:v>0.32553586391517314</c:v>
                </c:pt>
                <c:pt idx="34">
                  <c:v>0.30686190166500005</c:v>
                </c:pt>
                <c:pt idx="35">
                  <c:v>0.42458905498130883</c:v>
                </c:pt>
                <c:pt idx="36">
                  <c:v>0.34015026915443908</c:v>
                </c:pt>
                <c:pt idx="37">
                  <c:v>0.46193697948165513</c:v>
                </c:pt>
                <c:pt idx="38">
                  <c:v>0.38886495328532544</c:v>
                </c:pt>
                <c:pt idx="39">
                  <c:v>0.31498101568681441</c:v>
                </c:pt>
                <c:pt idx="40">
                  <c:v>0.31741674989335877</c:v>
                </c:pt>
                <c:pt idx="41">
                  <c:v>0.25165192631666211</c:v>
                </c:pt>
                <c:pt idx="42">
                  <c:v>0.38805304188314405</c:v>
                </c:pt>
                <c:pt idx="43">
                  <c:v>0.33446688933916896</c:v>
                </c:pt>
                <c:pt idx="44">
                  <c:v>0.36288378841551938</c:v>
                </c:pt>
                <c:pt idx="45">
                  <c:v>0.2349184323177026</c:v>
                </c:pt>
                <c:pt idx="46">
                  <c:v>0.19228496458915517</c:v>
                </c:pt>
                <c:pt idx="47">
                  <c:v>0.22336493306466071</c:v>
                </c:pt>
                <c:pt idx="48">
                  <c:v>0.19868282643834492</c:v>
                </c:pt>
                <c:pt idx="49">
                  <c:v>0.25595505674822372</c:v>
                </c:pt>
                <c:pt idx="50">
                  <c:v>0.2054866439886254</c:v>
                </c:pt>
                <c:pt idx="51">
                  <c:v>0.19398591897672529</c:v>
                </c:pt>
                <c:pt idx="52">
                  <c:v>0.21835543971320123</c:v>
                </c:pt>
                <c:pt idx="53">
                  <c:v>0.20613617311037055</c:v>
                </c:pt>
                <c:pt idx="54">
                  <c:v>0.21377625940489792</c:v>
                </c:pt>
                <c:pt idx="55">
                  <c:v>0.21882634832646647</c:v>
                </c:pt>
                <c:pt idx="56">
                  <c:v>0.20718353881918461</c:v>
                </c:pt>
                <c:pt idx="57">
                  <c:v>0.23947325528394048</c:v>
                </c:pt>
                <c:pt idx="58">
                  <c:v>0.31416910428463296</c:v>
                </c:pt>
                <c:pt idx="59">
                  <c:v>0.23768705019914133</c:v>
                </c:pt>
                <c:pt idx="60">
                  <c:v>0.20334319788686639</c:v>
                </c:pt>
                <c:pt idx="61">
                  <c:v>0.23167890582299866</c:v>
                </c:pt>
                <c:pt idx="62">
                  <c:v>0.32228821830644738</c:v>
                </c:pt>
                <c:pt idx="63">
                  <c:v>0.3295954209260803</c:v>
                </c:pt>
                <c:pt idx="64">
                  <c:v>0.34583364896970914</c:v>
                </c:pt>
                <c:pt idx="65">
                  <c:v>0.3710029024373338</c:v>
                </c:pt>
                <c:pt idx="66">
                  <c:v>0.21349209041413442</c:v>
                </c:pt>
                <c:pt idx="67">
                  <c:v>0.21673973602286015</c:v>
                </c:pt>
                <c:pt idx="68">
                  <c:v>0.22973031845776321</c:v>
                </c:pt>
                <c:pt idx="69">
                  <c:v>0.28006882539301248</c:v>
                </c:pt>
                <c:pt idx="70">
                  <c:v>0.2881879394148269</c:v>
                </c:pt>
                <c:pt idx="71">
                  <c:v>0.20991968024453606</c:v>
                </c:pt>
                <c:pt idx="72">
                  <c:v>0.19538646614548827</c:v>
                </c:pt>
                <c:pt idx="73">
                  <c:v>0.24247732747201181</c:v>
                </c:pt>
                <c:pt idx="74">
                  <c:v>0.22071810189354921</c:v>
                </c:pt>
                <c:pt idx="75">
                  <c:v>0.22989270073819948</c:v>
                </c:pt>
                <c:pt idx="76">
                  <c:v>0.21649616260220572</c:v>
                </c:pt>
                <c:pt idx="77">
                  <c:v>0.22737577539143702</c:v>
                </c:pt>
                <c:pt idx="78">
                  <c:v>0.23054222985994466</c:v>
                </c:pt>
                <c:pt idx="79">
                  <c:v>0.34420982616534623</c:v>
                </c:pt>
                <c:pt idx="80">
                  <c:v>0.53500900567798471</c:v>
                </c:pt>
                <c:pt idx="81">
                  <c:v>0.5366328284823475</c:v>
                </c:pt>
                <c:pt idx="82">
                  <c:v>0.27438544557774242</c:v>
                </c:pt>
                <c:pt idx="83">
                  <c:v>0.22136763101529436</c:v>
                </c:pt>
                <c:pt idx="84">
                  <c:v>0.21649616260220572</c:v>
                </c:pt>
                <c:pt idx="85">
                  <c:v>0.26707824295810945</c:v>
                </c:pt>
                <c:pt idx="86">
                  <c:v>0.22047452847289478</c:v>
                </c:pt>
                <c:pt idx="87">
                  <c:v>0.20439868270970227</c:v>
                </c:pt>
                <c:pt idx="88">
                  <c:v>0.20975729796409978</c:v>
                </c:pt>
                <c:pt idx="89">
                  <c:v>0.35882423140461217</c:v>
                </c:pt>
                <c:pt idx="90">
                  <c:v>0.34745747177407205</c:v>
                </c:pt>
                <c:pt idx="91">
                  <c:v>0.33933835775225762</c:v>
                </c:pt>
                <c:pt idx="92">
                  <c:v>0.6162001458961287</c:v>
                </c:pt>
                <c:pt idx="93">
                  <c:v>0.32391204111081023</c:v>
                </c:pt>
                <c:pt idx="94">
                  <c:v>0.29711896483882272</c:v>
                </c:pt>
              </c:numCache>
            </c:numRef>
          </c:xVal>
          <c:yVal>
            <c:numRef>
              <c:f>'PFOS mot TOC p&lt;0.05'!$E$93:$E$187</c:f>
              <c:numCache>
                <c:formatCode>0.000</c:formatCode>
                <c:ptCount val="95"/>
                <c:pt idx="0">
                  <c:v>0.20572332419609221</c:v>
                </c:pt>
                <c:pt idx="1">
                  <c:v>0.14075345668087061</c:v>
                </c:pt>
                <c:pt idx="2">
                  <c:v>7.8385464199611163E-2</c:v>
                </c:pt>
                <c:pt idx="3">
                  <c:v>0.17852752467917157</c:v>
                </c:pt>
                <c:pt idx="4">
                  <c:v>0.1626846448764479</c:v>
                </c:pt>
                <c:pt idx="5">
                  <c:v>0.11558367365250799</c:v>
                </c:pt>
                <c:pt idx="6">
                  <c:v>0.25101821852172773</c:v>
                </c:pt>
                <c:pt idx="7">
                  <c:v>1.0005302865932495</c:v>
                </c:pt>
                <c:pt idx="8">
                  <c:v>0.9680490553111204</c:v>
                </c:pt>
                <c:pt idx="9">
                  <c:v>0.16632206923076925</c:v>
                </c:pt>
                <c:pt idx="10">
                  <c:v>0.11577932693877555</c:v>
                </c:pt>
                <c:pt idx="11">
                  <c:v>0</c:v>
                </c:pt>
                <c:pt idx="12">
                  <c:v>7.0656443346007639E-2</c:v>
                </c:pt>
                <c:pt idx="13">
                  <c:v>0.40993472393371361</c:v>
                </c:pt>
                <c:pt idx="14">
                  <c:v>0.20271635177217426</c:v>
                </c:pt>
                <c:pt idx="15">
                  <c:v>0.36911171697097217</c:v>
                </c:pt>
                <c:pt idx="16">
                  <c:v>0.13529728049512285</c:v>
                </c:pt>
                <c:pt idx="17">
                  <c:v>1.0595707875089015</c:v>
                </c:pt>
                <c:pt idx="18">
                  <c:v>0.11557233378988876</c:v>
                </c:pt>
                <c:pt idx="19">
                  <c:v>0</c:v>
                </c:pt>
                <c:pt idx="20">
                  <c:v>0</c:v>
                </c:pt>
                <c:pt idx="21">
                  <c:v>0.08</c:v>
                </c:pt>
                <c:pt idx="22">
                  <c:v>0.64333600879574504</c:v>
                </c:pt>
                <c:pt idx="23">
                  <c:v>0.86684222061070848</c:v>
                </c:pt>
                <c:pt idx="24">
                  <c:v>0</c:v>
                </c:pt>
                <c:pt idx="25">
                  <c:v>0.14725678264968886</c:v>
                </c:pt>
                <c:pt idx="26">
                  <c:v>0.36954234341850234</c:v>
                </c:pt>
                <c:pt idx="27">
                  <c:v>0.40076202089832874</c:v>
                </c:pt>
                <c:pt idx="28">
                  <c:v>0.18531376053759754</c:v>
                </c:pt>
                <c:pt idx="29">
                  <c:v>0</c:v>
                </c:pt>
                <c:pt idx="30">
                  <c:v>9.1889203140287756E-2</c:v>
                </c:pt>
                <c:pt idx="31">
                  <c:v>0.26634694815268667</c:v>
                </c:pt>
                <c:pt idx="32">
                  <c:v>0.27311297049328376</c:v>
                </c:pt>
                <c:pt idx="33">
                  <c:v>0.61329167284221142</c:v>
                </c:pt>
                <c:pt idx="34">
                  <c:v>0.25959863051664411</c:v>
                </c:pt>
                <c:pt idx="35">
                  <c:v>0.18097506548856726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0.12287202911877397</c:v>
                </c:pt>
                <c:pt idx="40">
                  <c:v>0.19423694696356283</c:v>
                </c:pt>
                <c:pt idx="41">
                  <c:v>6.3245648799999998E-2</c:v>
                </c:pt>
                <c:pt idx="42">
                  <c:v>0.26469567669922839</c:v>
                </c:pt>
                <c:pt idx="43">
                  <c:v>0.1722424192324595</c:v>
                </c:pt>
                <c:pt idx="44">
                  <c:v>0.1602401828625547</c:v>
                </c:pt>
                <c:pt idx="45">
                  <c:v>0.22268589375690703</c:v>
                </c:pt>
                <c:pt idx="46">
                  <c:v>0</c:v>
                </c:pt>
                <c:pt idx="47">
                  <c:v>0.34299229691397082</c:v>
                </c:pt>
                <c:pt idx="48">
                  <c:v>4.7984418626952421E-2</c:v>
                </c:pt>
                <c:pt idx="49">
                  <c:v>0.35150478618917075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0.20420636429767489</c:v>
                </c:pt>
                <c:pt idx="54">
                  <c:v>9.0684424360076704E-2</c:v>
                </c:pt>
                <c:pt idx="55">
                  <c:v>0.23858735381419705</c:v>
                </c:pt>
                <c:pt idx="56">
                  <c:v>0.28704473904203071</c:v>
                </c:pt>
                <c:pt idx="57">
                  <c:v>0</c:v>
                </c:pt>
                <c:pt idx="58">
                  <c:v>0.23</c:v>
                </c:pt>
                <c:pt idx="59">
                  <c:v>0.46078827279393769</c:v>
                </c:pt>
                <c:pt idx="60">
                  <c:v>0.20364671612625271</c:v>
                </c:pt>
                <c:pt idx="61">
                  <c:v>0.53603231689390263</c:v>
                </c:pt>
                <c:pt idx="62">
                  <c:v>0.66676874901700978</c:v>
                </c:pt>
                <c:pt idx="63">
                  <c:v>0.55557480201542953</c:v>
                </c:pt>
                <c:pt idx="64">
                  <c:v>0.62685164870465171</c:v>
                </c:pt>
                <c:pt idx="65">
                  <c:v>0.49189555019527043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5.3999999999999999E-2</c:v>
                </c:pt>
                <c:pt idx="72">
                  <c:v>0.18027002805919179</c:v>
                </c:pt>
                <c:pt idx="73">
                  <c:v>0.48422628070911466</c:v>
                </c:pt>
                <c:pt idx="74">
                  <c:v>0.36079159928761834</c:v>
                </c:pt>
                <c:pt idx="75">
                  <c:v>0.45979342113632538</c:v>
                </c:pt>
                <c:pt idx="76">
                  <c:v>0.2710929722976298</c:v>
                </c:pt>
                <c:pt idx="77">
                  <c:v>0.35364031638200916</c:v>
                </c:pt>
                <c:pt idx="78">
                  <c:v>0.31875832438859858</c:v>
                </c:pt>
                <c:pt idx="79">
                  <c:v>0.28089281194527305</c:v>
                </c:pt>
                <c:pt idx="80">
                  <c:v>0.73292747940468761</c:v>
                </c:pt>
                <c:pt idx="81">
                  <c:v>0.3347789020270856</c:v>
                </c:pt>
                <c:pt idx="82">
                  <c:v>0.24542061988469799</c:v>
                </c:pt>
                <c:pt idx="83">
                  <c:v>0.31591679571702003</c:v>
                </c:pt>
                <c:pt idx="84">
                  <c:v>3.6568765366970485E-2</c:v>
                </c:pt>
                <c:pt idx="85">
                  <c:v>0.24939314522752046</c:v>
                </c:pt>
                <c:pt idx="86">
                  <c:v>0.36864796376870174</c:v>
                </c:pt>
                <c:pt idx="87">
                  <c:v>0.23658853040506231</c:v>
                </c:pt>
                <c:pt idx="88">
                  <c:v>0.20314535065370287</c:v>
                </c:pt>
                <c:pt idx="89">
                  <c:v>1.2353740179945203</c:v>
                </c:pt>
                <c:pt idx="90">
                  <c:v>1.6830041033879404</c:v>
                </c:pt>
                <c:pt idx="91">
                  <c:v>0.39524141268949359</c:v>
                </c:pt>
                <c:pt idx="92">
                  <c:v>0.64042228113316402</c:v>
                </c:pt>
                <c:pt idx="93">
                  <c:v>0.28490479523815826</c:v>
                </c:pt>
                <c:pt idx="94">
                  <c:v>0.32578732551858108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88-4376-8BD2-1DB5225F93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0.32228821830644738</c:v>
              </c:pt>
            </c:numLit>
          </c:xVal>
          <c:yVal>
            <c:numLit>
              <c:formatCode>General</c:formatCode>
              <c:ptCount val="1"/>
              <c:pt idx="0">
                <c:v>0.14075345668087061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288-4376-8BD2-1DB5225F936B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'PFOS mot TOC p&lt;0.05'!xdata5</c:f>
              <c:numCache>
                <c:formatCode>General</c:formatCode>
                <c:ptCount val="70"/>
                <c:pt idx="0">
                  <c:v>0.17324271929999999</c:v>
                </c:pt>
                <c:pt idx="1">
                  <c:v>0.18144847949999998</c:v>
                </c:pt>
                <c:pt idx="2">
                  <c:v>0.18965423969999998</c:v>
                </c:pt>
                <c:pt idx="3">
                  <c:v>0.19785999989999997</c:v>
                </c:pt>
                <c:pt idx="4">
                  <c:v>0.20606576009999999</c:v>
                </c:pt>
                <c:pt idx="5">
                  <c:v>0.21427152029999999</c:v>
                </c:pt>
                <c:pt idx="6">
                  <c:v>0.22247728049999999</c:v>
                </c:pt>
                <c:pt idx="7">
                  <c:v>0.23068304069999998</c:v>
                </c:pt>
                <c:pt idx="8">
                  <c:v>0.23888880089999998</c:v>
                </c:pt>
                <c:pt idx="9">
                  <c:v>0.2470945611</c:v>
                </c:pt>
                <c:pt idx="10">
                  <c:v>0.25530032130000002</c:v>
                </c:pt>
                <c:pt idx="11">
                  <c:v>0.26350608149999999</c:v>
                </c:pt>
                <c:pt idx="12">
                  <c:v>0.27171184169999996</c:v>
                </c:pt>
                <c:pt idx="13">
                  <c:v>0.27991760189999998</c:v>
                </c:pt>
                <c:pt idx="14">
                  <c:v>0.2881233621</c:v>
                </c:pt>
                <c:pt idx="15">
                  <c:v>0.29632912229999997</c:v>
                </c:pt>
                <c:pt idx="16">
                  <c:v>0.30453488249999999</c:v>
                </c:pt>
                <c:pt idx="17">
                  <c:v>0.31274064270000002</c:v>
                </c:pt>
                <c:pt idx="18">
                  <c:v>0.32094640289999998</c:v>
                </c:pt>
                <c:pt idx="19">
                  <c:v>0.32915216310000001</c:v>
                </c:pt>
                <c:pt idx="20">
                  <c:v>0.33735792330000003</c:v>
                </c:pt>
                <c:pt idx="21">
                  <c:v>0.3455636835</c:v>
                </c:pt>
                <c:pt idx="22">
                  <c:v>0.35376944369999996</c:v>
                </c:pt>
                <c:pt idx="23">
                  <c:v>0.36197520389999999</c:v>
                </c:pt>
                <c:pt idx="24">
                  <c:v>0.37018096410000001</c:v>
                </c:pt>
                <c:pt idx="25">
                  <c:v>0.37838672429999998</c:v>
                </c:pt>
                <c:pt idx="26">
                  <c:v>0.3865924845</c:v>
                </c:pt>
                <c:pt idx="27">
                  <c:v>0.39479824470000002</c:v>
                </c:pt>
                <c:pt idx="28">
                  <c:v>0.40300400489999999</c:v>
                </c:pt>
                <c:pt idx="29">
                  <c:v>0.41120976509999996</c:v>
                </c:pt>
                <c:pt idx="30">
                  <c:v>0.41941552530000004</c:v>
                </c:pt>
                <c:pt idx="31">
                  <c:v>0.4276212855</c:v>
                </c:pt>
                <c:pt idx="32">
                  <c:v>0.43582704569999997</c:v>
                </c:pt>
                <c:pt idx="33">
                  <c:v>0.44403280590000005</c:v>
                </c:pt>
                <c:pt idx="34">
                  <c:v>0.45223856610000002</c:v>
                </c:pt>
                <c:pt idx="35">
                  <c:v>0.46044432629999998</c:v>
                </c:pt>
                <c:pt idx="36">
                  <c:v>0.46865008649999995</c:v>
                </c:pt>
                <c:pt idx="37">
                  <c:v>0.47685584670000003</c:v>
                </c:pt>
                <c:pt idx="38">
                  <c:v>0.4850616069</c:v>
                </c:pt>
                <c:pt idx="39">
                  <c:v>0.49326736709999996</c:v>
                </c:pt>
                <c:pt idx="40">
                  <c:v>0.50147312730000004</c:v>
                </c:pt>
                <c:pt idx="41">
                  <c:v>0.50967888750000001</c:v>
                </c:pt>
                <c:pt idx="42">
                  <c:v>0.51788464769999998</c:v>
                </c:pt>
                <c:pt idx="43">
                  <c:v>0.52609040790000006</c:v>
                </c:pt>
                <c:pt idx="44">
                  <c:v>0.53429616810000002</c:v>
                </c:pt>
                <c:pt idx="45">
                  <c:v>0.54250192829999999</c:v>
                </c:pt>
                <c:pt idx="46">
                  <c:v>0.55070768849999996</c:v>
                </c:pt>
                <c:pt idx="47">
                  <c:v>0.55891344870000004</c:v>
                </c:pt>
                <c:pt idx="48">
                  <c:v>0.5671192089</c:v>
                </c:pt>
                <c:pt idx="49">
                  <c:v>0.57532496909999997</c:v>
                </c:pt>
                <c:pt idx="50">
                  <c:v>0.58353072930000005</c:v>
                </c:pt>
                <c:pt idx="51">
                  <c:v>0.59173648950000002</c:v>
                </c:pt>
                <c:pt idx="52">
                  <c:v>0.59994224969999999</c:v>
                </c:pt>
                <c:pt idx="53">
                  <c:v>0.60814800989999995</c:v>
                </c:pt>
                <c:pt idx="54">
                  <c:v>0.61635377010000003</c:v>
                </c:pt>
                <c:pt idx="55">
                  <c:v>0.6245595303</c:v>
                </c:pt>
                <c:pt idx="56">
                  <c:v>0.63276529049999997</c:v>
                </c:pt>
                <c:pt idx="57">
                  <c:v>0.64097105070000004</c:v>
                </c:pt>
                <c:pt idx="58">
                  <c:v>0.64917681090000001</c:v>
                </c:pt>
                <c:pt idx="59">
                  <c:v>0.65738257109999998</c:v>
                </c:pt>
                <c:pt idx="60">
                  <c:v>0.66558833130000006</c:v>
                </c:pt>
                <c:pt idx="61">
                  <c:v>0.67379409150000003</c:v>
                </c:pt>
                <c:pt idx="62">
                  <c:v>0.68199985169999999</c:v>
                </c:pt>
                <c:pt idx="63">
                  <c:v>0.69020561190000007</c:v>
                </c:pt>
                <c:pt idx="64">
                  <c:v>0.69841137210000004</c:v>
                </c:pt>
                <c:pt idx="65">
                  <c:v>0.70661713230000001</c:v>
                </c:pt>
                <c:pt idx="66">
                  <c:v>0.71482289250000008</c:v>
                </c:pt>
                <c:pt idx="67">
                  <c:v>0.72302865270000005</c:v>
                </c:pt>
                <c:pt idx="68">
                  <c:v>0.73123441290000002</c:v>
                </c:pt>
                <c:pt idx="69">
                  <c:v>0.73944017309999999</c:v>
                </c:pt>
              </c:numCache>
            </c:numRef>
          </c:xVal>
          <c:yVal>
            <c:numRef>
              <c:f>'PFOS mot TOC p&lt;0.05'!ydata5</c:f>
              <c:numCache>
                <c:formatCode>General</c:formatCode>
                <c:ptCount val="70"/>
                <c:pt idx="0">
                  <c:v>-0.40178822981534634</c:v>
                </c:pt>
                <c:pt idx="1">
                  <c:v>-0.39280562651613349</c:v>
                </c:pt>
                <c:pt idx="2">
                  <c:v>-0.38388349209704697</c:v>
                </c:pt>
                <c:pt idx="3">
                  <c:v>-0.37502205340245259</c:v>
                </c:pt>
                <c:pt idx="4">
                  <c:v>-0.36622151905251332</c:v>
                </c:pt>
                <c:pt idx="5">
                  <c:v>-0.35748207911688124</c:v>
                </c:pt>
                <c:pt idx="6">
                  <c:v>-0.34880390481521079</c:v>
                </c:pt>
                <c:pt idx="7">
                  <c:v>-0.34018714824558227</c:v>
                </c:pt>
                <c:pt idx="8">
                  <c:v>-0.33163194214182634</c:v>
                </c:pt>
                <c:pt idx="9">
                  <c:v>-0.32313839966064412</c:v>
                </c:pt>
                <c:pt idx="10">
                  <c:v>-0.31470661419931723</c:v>
                </c:pt>
                <c:pt idx="11">
                  <c:v>-0.30633665924468623</c:v>
                </c:pt>
                <c:pt idx="12">
                  <c:v>-0.29802858825396461</c:v>
                </c:pt>
                <c:pt idx="13">
                  <c:v>-0.28978243456784264</c:v>
                </c:pt>
                <c:pt idx="14">
                  <c:v>-0.28159821135620489</c:v>
                </c:pt>
                <c:pt idx="15">
                  <c:v>-0.27347591159667128</c:v>
                </c:pt>
                <c:pt idx="16">
                  <c:v>-0.26541550808603981</c:v>
                </c:pt>
                <c:pt idx="17">
                  <c:v>-0.25741695348459182</c:v>
                </c:pt>
                <c:pt idx="18">
                  <c:v>-0.24948018039308684</c:v>
                </c:pt>
                <c:pt idx="19">
                  <c:v>-0.24160510146215836</c:v>
                </c:pt>
                <c:pt idx="20">
                  <c:v>-0.23379160953369693</c:v>
                </c:pt>
                <c:pt idx="21">
                  <c:v>-0.22603957781368689</c:v>
                </c:pt>
                <c:pt idx="22">
                  <c:v>-0.21834886007585008</c:v>
                </c:pt>
                <c:pt idx="23">
                  <c:v>-0.21071929089533897</c:v>
                </c:pt>
                <c:pt idx="24">
                  <c:v>-0.20315068591161534</c:v>
                </c:pt>
                <c:pt idx="25">
                  <c:v>-0.19564284211954786</c:v>
                </c:pt>
                <c:pt idx="26">
                  <c:v>-0.1881955381876747</c:v>
                </c:pt>
                <c:pt idx="27">
                  <c:v>-0.18080853480248271</c:v>
                </c:pt>
                <c:pt idx="28">
                  <c:v>-0.17348157503747985</c:v>
                </c:pt>
                <c:pt idx="29">
                  <c:v>-0.16621438474576578</c:v>
                </c:pt>
                <c:pt idx="30">
                  <c:v>-0.15900667297473603</c:v>
                </c:pt>
                <c:pt idx="31">
                  <c:v>-0.15185813240150825</c:v>
                </c:pt>
                <c:pt idx="32">
                  <c:v>-0.14476843978760157</c:v>
                </c:pt>
                <c:pt idx="33">
                  <c:v>-0.13773725645136947</c:v>
                </c:pt>
                <c:pt idx="34">
                  <c:v>-0.1307642287566535</c:v>
                </c:pt>
                <c:pt idx="35">
                  <c:v>-0.12384898861609772</c:v>
                </c:pt>
                <c:pt idx="36">
                  <c:v>-0.1169911540075611</c:v>
                </c:pt>
                <c:pt idx="37">
                  <c:v>-0.11019032950204954</c:v>
                </c:pt>
                <c:pt idx="38">
                  <c:v>-0.10344610680159683</c:v>
                </c:pt>
                <c:pt idx="39">
                  <c:v>-9.6758065285531547E-2</c:v>
                </c:pt>
                <c:pt idx="40">
                  <c:v>-9.0125772563586892E-2</c:v>
                </c:pt>
                <c:pt idx="41">
                  <c:v>-8.3548785034330719E-2</c:v>
                </c:pt>
                <c:pt idx="42">
                  <c:v>-7.7026648447427348E-2</c:v>
                </c:pt>
                <c:pt idx="43">
                  <c:v>-7.0558898468275899E-2</c:v>
                </c:pt>
                <c:pt idx="44">
                  <c:v>-6.4145061243615298E-2</c:v>
                </c:pt>
                <c:pt idx="45">
                  <c:v>-5.778465396672916E-2</c:v>
                </c:pt>
                <c:pt idx="46">
                  <c:v>-5.1477185440938045E-2</c:v>
                </c:pt>
                <c:pt idx="47">
                  <c:v>-4.5222156640122524E-2</c:v>
                </c:pt>
                <c:pt idx="48">
                  <c:v>-3.9019061265074706E-2</c:v>
                </c:pt>
                <c:pt idx="49">
                  <c:v>-3.2867386294542889E-2</c:v>
                </c:pt>
                <c:pt idx="50">
                  <c:v>-2.6766612529894207E-2</c:v>
                </c:pt>
                <c:pt idx="51">
                  <c:v>-2.0716215132388527E-2</c:v>
                </c:pt>
                <c:pt idx="52">
                  <c:v>-1.4715664152120334E-2</c:v>
                </c:pt>
                <c:pt idx="53">
                  <c:v>-8.7644250477594277E-3</c:v>
                </c:pt>
                <c:pt idx="54">
                  <c:v>-2.8619591962819602E-3</c:v>
                </c:pt>
                <c:pt idx="55">
                  <c:v>2.9922756080404955E-3</c:v>
                </c:pt>
                <c:pt idx="56">
                  <c:v>8.7988246660640757E-3</c:v>
                </c:pt>
                <c:pt idx="57">
                  <c:v>1.4558235898207372E-2</c:v>
                </c:pt>
                <c:pt idx="58">
                  <c:v>2.0271059381429479E-2</c:v>
                </c:pt>
                <c:pt idx="59">
                  <c:v>2.5937846899226513E-2</c:v>
                </c:pt>
                <c:pt idx="60">
                  <c:v>3.1559151505044625E-2</c:v>
                </c:pt>
                <c:pt idx="61">
                  <c:v>3.7135527099459886E-2</c:v>
                </c:pt>
                <c:pt idx="62">
                  <c:v>4.266752802140672E-2</c:v>
                </c:pt>
                <c:pt idx="63">
                  <c:v>4.8155708653684903E-2</c:v>
                </c:pt>
                <c:pt idx="64">
                  <c:v>5.3600623042917794E-2</c:v>
                </c:pt>
                <c:pt idx="65">
                  <c:v>5.9002824534082565E-2</c:v>
                </c:pt>
                <c:pt idx="66">
                  <c:v>6.4362865419687165E-2</c:v>
                </c:pt>
                <c:pt idx="67">
                  <c:v>6.968129660361666E-2</c:v>
                </c:pt>
                <c:pt idx="68">
                  <c:v>7.4958667279633961E-2</c:v>
                </c:pt>
                <c:pt idx="69">
                  <c:v>8.0195524624473657E-2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88-4376-8BD2-1DB5225F936B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'PFOS mot TOC p&lt;0.05'!xdata6</c:f>
              <c:numCache>
                <c:formatCode>General</c:formatCode>
                <c:ptCount val="70"/>
                <c:pt idx="0">
                  <c:v>0.1522236347</c:v>
                </c:pt>
                <c:pt idx="1">
                  <c:v>0.1607340193</c:v>
                </c:pt>
                <c:pt idx="2">
                  <c:v>0.16924440390000001</c:v>
                </c:pt>
                <c:pt idx="3">
                  <c:v>0.17775478850000001</c:v>
                </c:pt>
                <c:pt idx="4">
                  <c:v>0.18626517310000001</c:v>
                </c:pt>
                <c:pt idx="5">
                  <c:v>0.19477555769999999</c:v>
                </c:pt>
                <c:pt idx="6">
                  <c:v>0.20328594229999999</c:v>
                </c:pt>
                <c:pt idx="7">
                  <c:v>0.2117963269</c:v>
                </c:pt>
                <c:pt idx="8">
                  <c:v>0.2203067115</c:v>
                </c:pt>
                <c:pt idx="9">
                  <c:v>0.22881709610000001</c:v>
                </c:pt>
                <c:pt idx="10">
                  <c:v>0.23732748070000001</c:v>
                </c:pt>
                <c:pt idx="11">
                  <c:v>0.24583786530000001</c:v>
                </c:pt>
                <c:pt idx="12">
                  <c:v>0.25434824989999999</c:v>
                </c:pt>
                <c:pt idx="13">
                  <c:v>0.26285863450000002</c:v>
                </c:pt>
                <c:pt idx="14">
                  <c:v>0.2713690191</c:v>
                </c:pt>
                <c:pt idx="15">
                  <c:v>0.27987940369999997</c:v>
                </c:pt>
                <c:pt idx="16">
                  <c:v>0.28838978830000001</c:v>
                </c:pt>
                <c:pt idx="17">
                  <c:v>0.29690017290000004</c:v>
                </c:pt>
                <c:pt idx="18">
                  <c:v>0.30541055750000001</c:v>
                </c:pt>
                <c:pt idx="19">
                  <c:v>0.31392094209999999</c:v>
                </c:pt>
                <c:pt idx="20">
                  <c:v>0.32243132670000002</c:v>
                </c:pt>
                <c:pt idx="21">
                  <c:v>0.3309417113</c:v>
                </c:pt>
                <c:pt idx="22">
                  <c:v>0.33945209590000003</c:v>
                </c:pt>
                <c:pt idx="23">
                  <c:v>0.3479624805</c:v>
                </c:pt>
                <c:pt idx="24">
                  <c:v>0.35647286509999998</c:v>
                </c:pt>
                <c:pt idx="25">
                  <c:v>0.36498324970000001</c:v>
                </c:pt>
                <c:pt idx="26">
                  <c:v>0.37349363430000004</c:v>
                </c:pt>
                <c:pt idx="27">
                  <c:v>0.38200401890000002</c:v>
                </c:pt>
                <c:pt idx="28">
                  <c:v>0.3905144035</c:v>
                </c:pt>
                <c:pt idx="29">
                  <c:v>0.39902478809999997</c:v>
                </c:pt>
                <c:pt idx="30">
                  <c:v>0.4075351727</c:v>
                </c:pt>
                <c:pt idx="31">
                  <c:v>0.41604555730000004</c:v>
                </c:pt>
                <c:pt idx="32">
                  <c:v>0.42455594190000001</c:v>
                </c:pt>
                <c:pt idx="33">
                  <c:v>0.43306632649999999</c:v>
                </c:pt>
                <c:pt idx="34">
                  <c:v>0.44157671110000002</c:v>
                </c:pt>
                <c:pt idx="35">
                  <c:v>0.4500870957</c:v>
                </c:pt>
                <c:pt idx="36">
                  <c:v>0.45859748030000003</c:v>
                </c:pt>
                <c:pt idx="37">
                  <c:v>0.4671078649</c:v>
                </c:pt>
                <c:pt idx="38">
                  <c:v>0.47561824950000003</c:v>
                </c:pt>
                <c:pt idx="39">
                  <c:v>0.48412863410000001</c:v>
                </c:pt>
                <c:pt idx="40">
                  <c:v>0.49263901870000004</c:v>
                </c:pt>
                <c:pt idx="41">
                  <c:v>0.50114940330000002</c:v>
                </c:pt>
                <c:pt idx="42">
                  <c:v>0.50965978789999999</c:v>
                </c:pt>
                <c:pt idx="43">
                  <c:v>0.51817017250000008</c:v>
                </c:pt>
                <c:pt idx="44">
                  <c:v>0.52668055709999995</c:v>
                </c:pt>
                <c:pt idx="45">
                  <c:v>0.53519094170000003</c:v>
                </c:pt>
                <c:pt idx="46">
                  <c:v>0.54370132630000001</c:v>
                </c:pt>
                <c:pt idx="47">
                  <c:v>0.55221171089999999</c:v>
                </c:pt>
                <c:pt idx="48">
                  <c:v>0.56072209550000007</c:v>
                </c:pt>
                <c:pt idx="49">
                  <c:v>0.56923248009999994</c:v>
                </c:pt>
                <c:pt idx="50">
                  <c:v>0.57774286470000003</c:v>
                </c:pt>
                <c:pt idx="51">
                  <c:v>0.5862532493</c:v>
                </c:pt>
                <c:pt idx="52">
                  <c:v>0.59476363389999998</c:v>
                </c:pt>
                <c:pt idx="53">
                  <c:v>0.60327401850000006</c:v>
                </c:pt>
                <c:pt idx="54">
                  <c:v>0.61178440310000004</c:v>
                </c:pt>
                <c:pt idx="55">
                  <c:v>0.62029478770000002</c:v>
                </c:pt>
                <c:pt idx="56">
                  <c:v>0.62880517229999999</c:v>
                </c:pt>
                <c:pt idx="57">
                  <c:v>0.63731555689999997</c:v>
                </c:pt>
                <c:pt idx="58">
                  <c:v>0.64582594150000006</c:v>
                </c:pt>
                <c:pt idx="59">
                  <c:v>0.65433632610000003</c:v>
                </c:pt>
                <c:pt idx="60">
                  <c:v>0.66284671070000001</c:v>
                </c:pt>
                <c:pt idx="61">
                  <c:v>0.67135709529999998</c:v>
                </c:pt>
                <c:pt idx="62">
                  <c:v>0.67986747990000007</c:v>
                </c:pt>
                <c:pt idx="63">
                  <c:v>0.68837786450000005</c:v>
                </c:pt>
                <c:pt idx="64">
                  <c:v>0.69688824910000002</c:v>
                </c:pt>
                <c:pt idx="65">
                  <c:v>0.7053986337</c:v>
                </c:pt>
                <c:pt idx="66">
                  <c:v>0.71390901829999998</c:v>
                </c:pt>
                <c:pt idx="67">
                  <c:v>0.72241940290000006</c:v>
                </c:pt>
                <c:pt idx="68">
                  <c:v>0.73092978750000004</c:v>
                </c:pt>
                <c:pt idx="69">
                  <c:v>0.73944017210000001</c:v>
                </c:pt>
              </c:numCache>
            </c:numRef>
          </c:xVal>
          <c:yVal>
            <c:numRef>
              <c:f>'PFOS mot TOC p&lt;0.05'!ydata6</c:f>
              <c:numCache>
                <c:formatCode>General</c:formatCode>
                <c:ptCount val="70"/>
                <c:pt idx="0">
                  <c:v>0.72951854861630472</c:v>
                </c:pt>
                <c:pt idx="1">
                  <c:v>0.73706496009477884</c:v>
                </c:pt>
                <c:pt idx="2">
                  <c:v>0.74467571273386834</c:v>
                </c:pt>
                <c:pt idx="3">
                  <c:v>0.75235110874598343</c:v>
                </c:pt>
                <c:pt idx="4">
                  <c:v>0.7600914303236419</c:v>
                </c:pt>
                <c:pt idx="5">
                  <c:v>0.76789693917469604</c:v>
                </c:pt>
                <c:pt idx="6">
                  <c:v>0.77576787608720454</c:v>
                </c:pt>
                <c:pt idx="7">
                  <c:v>0.78370446052559628</c:v>
                </c:pt>
                <c:pt idx="8">
                  <c:v>0.79170689025967711</c:v>
                </c:pt>
                <c:pt idx="9">
                  <c:v>0.79977534102792047</c:v>
                </c:pt>
                <c:pt idx="10">
                  <c:v>0.80790996623636302</c:v>
                </c:pt>
                <c:pt idx="11">
                  <c:v>0.81611089669429537</c:v>
                </c:pt>
                <c:pt idx="12">
                  <c:v>0.82437824038780461</c:v>
                </c:pt>
                <c:pt idx="13">
                  <c:v>0.83271208229207616</c:v>
                </c:pt>
                <c:pt idx="14">
                  <c:v>0.84111248422321561</c:v>
                </c:pt>
                <c:pt idx="15">
                  <c:v>0.84957948473018863</c:v>
                </c:pt>
                <c:pt idx="16">
                  <c:v>0.85811309902732202</c:v>
                </c:pt>
                <c:pt idx="17">
                  <c:v>0.8667133189676387</c:v>
                </c:pt>
                <c:pt idx="18">
                  <c:v>0.87538011305713836</c:v>
                </c:pt>
                <c:pt idx="19">
                  <c:v>0.88411342650996327</c:v>
                </c:pt>
                <c:pt idx="20">
                  <c:v>0.89291318134422326</c:v>
                </c:pt>
                <c:pt idx="21">
                  <c:v>0.90177927651809386</c:v>
                </c:pt>
                <c:pt idx="22">
                  <c:v>0.91071158810562902</c:v>
                </c:pt>
                <c:pt idx="23">
                  <c:v>0.91970996951158002</c:v>
                </c:pt>
                <c:pt idx="24">
                  <c:v>0.92877425172435801</c:v>
                </c:pt>
                <c:pt idx="25">
                  <c:v>0.93790424360612445</c:v>
                </c:pt>
                <c:pt idx="26">
                  <c:v>0.94709973221886146</c:v>
                </c:pt>
                <c:pt idx="27">
                  <c:v>0.95636048318513855</c:v>
                </c:pt>
                <c:pt idx="28">
                  <c:v>0.96568624108217105</c:v>
                </c:pt>
                <c:pt idx="29">
                  <c:v>0.97507672986764937</c:v>
                </c:pt>
                <c:pt idx="30">
                  <c:v>0.98453165333572246</c:v>
                </c:pt>
                <c:pt idx="31">
                  <c:v>0.99405069560141912</c:v>
                </c:pt>
                <c:pt idx="32">
                  <c:v>1.0036335216117152</c:v>
                </c:pt>
                <c:pt idx="33">
                  <c:v>1.0132797776813867</c:v>
                </c:pt>
                <c:pt idx="34">
                  <c:v>1.0229890920517264</c:v>
                </c:pt>
                <c:pt idx="35">
                  <c:v>1.0327610754701608</c:v>
                </c:pt>
                <c:pt idx="36">
                  <c:v>1.04259532178877</c:v>
                </c:pt>
                <c:pt idx="37">
                  <c:v>1.0524914085796881</c:v>
                </c:pt>
                <c:pt idx="38">
                  <c:v>1.062448897765357</c:v>
                </c:pt>
                <c:pt idx="39">
                  <c:v>1.072467336261596</c:v>
                </c:pt>
                <c:pt idx="40">
                  <c:v>1.0825462566314779</c:v>
                </c:pt>
                <c:pt idx="41">
                  <c:v>1.0926851777480056</c:v>
                </c:pt>
                <c:pt idx="42">
                  <c:v>1.1028836054636248</c:v>
                </c:pt>
                <c:pt idx="43">
                  <c:v>1.1131410332846459</c:v>
                </c:pt>
                <c:pt idx="44">
                  <c:v>1.1234569430486951</c:v>
                </c:pt>
                <c:pt idx="45">
                  <c:v>1.1338308056033757</c:v>
                </c:pt>
                <c:pt idx="46">
                  <c:v>1.14426208148437</c:v>
                </c:pt>
                <c:pt idx="47">
                  <c:v>1.1547502215913015</c:v>
                </c:pt>
                <c:pt idx="48">
                  <c:v>1.1652946678597336</c:v>
                </c:pt>
                <c:pt idx="49">
                  <c:v>1.1758948539277665</c:v>
                </c:pt>
                <c:pt idx="50">
                  <c:v>1.1865502057957846</c:v>
                </c:pt>
                <c:pt idx="51">
                  <c:v>1.1972601424779734</c:v>
                </c:pt>
                <c:pt idx="52">
                  <c:v>1.2080240766443386</c:v>
                </c:pt>
                <c:pt idx="53">
                  <c:v>1.2188414152520273</c:v>
                </c:pt>
                <c:pt idx="54">
                  <c:v>1.2297115601648561</c:v>
                </c:pt>
                <c:pt idx="55">
                  <c:v>1.2406339087600418</c:v>
                </c:pt>
                <c:pt idx="56">
                  <c:v>1.2516078545212133</c:v>
                </c:pt>
                <c:pt idx="57">
                  <c:v>1.2626327876168837</c:v>
                </c:pt>
                <c:pt idx="58">
                  <c:v>1.2737080954636477</c:v>
                </c:pt>
                <c:pt idx="59">
                  <c:v>1.2848331632734542</c:v>
                </c:pt>
                <c:pt idx="60">
                  <c:v>1.2960073745843976</c:v>
                </c:pt>
                <c:pt idx="61">
                  <c:v>1.3072301117745437</c:v>
                </c:pt>
                <c:pt idx="62">
                  <c:v>1.3185007565583982</c:v>
                </c:pt>
                <c:pt idx="63">
                  <c:v>1.3298186904656937</c:v>
                </c:pt>
                <c:pt idx="64">
                  <c:v>1.3411832953022524</c:v>
                </c:pt>
                <c:pt idx="65">
                  <c:v>1.352593953592748</c:v>
                </c:pt>
                <c:pt idx="66">
                  <c:v>1.3640500490052561</c:v>
                </c:pt>
                <c:pt idx="67">
                  <c:v>1.3755509667575521</c:v>
                </c:pt>
                <c:pt idx="68">
                  <c:v>1.3870960940051669</c:v>
                </c:pt>
                <c:pt idx="69">
                  <c:v>1.3986848202112729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88-4376-8BD2-1DB5225F936B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-0.5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-0.5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88-4376-8BD2-1DB5225F9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24992"/>
        <c:axId val="552019744"/>
      </c:scatterChart>
      <c:valAx>
        <c:axId val="552024992"/>
        <c:scaling>
          <c:orientation val="minMax"/>
          <c:max val="2"/>
          <c:min val="-0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Pred(PFOS)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19744"/>
        <c:crosses val="autoZero"/>
        <c:crossBetween val="midCat"/>
      </c:valAx>
      <c:valAx>
        <c:axId val="552019744"/>
        <c:scaling>
          <c:orientation val="minMax"/>
          <c:max val="2"/>
          <c:min val="-0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PFOS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202499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PFOS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'PFOS mot TOC p&lt;0.05'!$B$93:$B$187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'PFOS mot TOC p&lt;0.05'!$H$93:$H$187</c:f>
              <c:numCache>
                <c:formatCode>0.000</c:formatCode>
                <c:ptCount val="95"/>
                <c:pt idx="0">
                  <c:v>-0.23774709165701077</c:v>
                </c:pt>
                <c:pt idx="1">
                  <c:v>-0.63609768671592148</c:v>
                </c:pt>
                <c:pt idx="2">
                  <c:v>-0.72376798865489544</c:v>
                </c:pt>
                <c:pt idx="3">
                  <c:v>-0.37287027383926952</c:v>
                </c:pt>
                <c:pt idx="4">
                  <c:v>-0.3316558555045534</c:v>
                </c:pt>
                <c:pt idx="5">
                  <c:v>-0.69868815685521846</c:v>
                </c:pt>
                <c:pt idx="6">
                  <c:v>-2.2135070879266298E-2</c:v>
                </c:pt>
                <c:pt idx="7">
                  <c:v>2.5330313027325686</c:v>
                </c:pt>
                <c:pt idx="8">
                  <c:v>2.4476664596908222</c:v>
                </c:pt>
                <c:pt idx="9">
                  <c:v>-0.60624896249725924</c:v>
                </c:pt>
                <c:pt idx="10">
                  <c:v>-0.80042032078176106</c:v>
                </c:pt>
                <c:pt idx="11">
                  <c:v>-0.69288436772202833</c:v>
                </c:pt>
                <c:pt idx="12">
                  <c:v>-0.77929984295510746</c:v>
                </c:pt>
                <c:pt idx="13">
                  <c:v>0.39246140949886799</c:v>
                </c:pt>
                <c:pt idx="14">
                  <c:v>-0.25681833215171646</c:v>
                </c:pt>
                <c:pt idx="15">
                  <c:v>0.11001570539680283</c:v>
                </c:pt>
                <c:pt idx="16">
                  <c:v>-0.24924361099891024</c:v>
                </c:pt>
                <c:pt idx="17">
                  <c:v>2.631801572592142</c:v>
                </c:pt>
                <c:pt idx="18">
                  <c:v>-0.31688044417718142</c:v>
                </c:pt>
                <c:pt idx="19">
                  <c:v>-0.74720844022205479</c:v>
                </c:pt>
                <c:pt idx="20">
                  <c:v>-0.67154734003152305</c:v>
                </c:pt>
                <c:pt idx="21">
                  <c:v>-0.45264958241984177</c:v>
                </c:pt>
                <c:pt idx="22">
                  <c:v>1.4479653990176313</c:v>
                </c:pt>
                <c:pt idx="23">
                  <c:v>2.2105052264763629</c:v>
                </c:pt>
                <c:pt idx="24">
                  <c:v>-0.66673939645859581</c:v>
                </c:pt>
                <c:pt idx="25">
                  <c:v>-0.19550258519880298</c:v>
                </c:pt>
                <c:pt idx="26">
                  <c:v>0.56640160118030647</c:v>
                </c:pt>
                <c:pt idx="27">
                  <c:v>0.47696268206770231</c:v>
                </c:pt>
                <c:pt idx="28">
                  <c:v>-0.37754067805724639</c:v>
                </c:pt>
                <c:pt idx="29">
                  <c:v>-1.2544749365361272</c:v>
                </c:pt>
                <c:pt idx="30">
                  <c:v>-0.74188444777008511</c:v>
                </c:pt>
                <c:pt idx="31">
                  <c:v>-0.32973021444385014</c:v>
                </c:pt>
                <c:pt idx="32">
                  <c:v>-0.46249361295818991</c:v>
                </c:pt>
                <c:pt idx="33">
                  <c:v>1.0082961674033939</c:v>
                </c:pt>
                <c:pt idx="34">
                  <c:v>-0.16561047137685381</c:v>
                </c:pt>
                <c:pt idx="35">
                  <c:v>-0.853623260803273</c:v>
                </c:pt>
                <c:pt idx="36">
                  <c:v>-1.1918863219773119</c:v>
                </c:pt>
                <c:pt idx="37">
                  <c:v>-1.6186268757874176</c:v>
                </c:pt>
                <c:pt idx="38">
                  <c:v>-1.3625825435013539</c:v>
                </c:pt>
                <c:pt idx="39">
                  <c:v>-0.67314976403975701</c:v>
                </c:pt>
                <c:pt idx="40">
                  <c:v>-0.43162194938386272</c:v>
                </c:pt>
                <c:pt idx="41">
                  <c:v>-0.66017547393094733</c:v>
                </c:pt>
                <c:pt idx="42">
                  <c:v>-0.43224412740686075</c:v>
                </c:pt>
                <c:pt idx="43">
                  <c:v>-0.56843443778789371</c:v>
                </c:pt>
                <c:pt idx="44">
                  <c:v>-0.71006306211412329</c:v>
                </c:pt>
                <c:pt idx="45">
                  <c:v>-4.2862807164361146E-2</c:v>
                </c:pt>
                <c:pt idx="46">
                  <c:v>-0.6737663909113355</c:v>
                </c:pt>
                <c:pt idx="47">
                  <c:v>0.41917420515536613</c:v>
                </c:pt>
                <c:pt idx="48">
                  <c:v>-0.52804712299847245</c:v>
                </c:pt>
                <c:pt idx="49">
                  <c:v>0.33480618984190913</c:v>
                </c:pt>
                <c:pt idx="50">
                  <c:v>-0.72002506694435109</c:v>
                </c:pt>
                <c:pt idx="51">
                  <c:v>-0.67972653397955007</c:v>
                </c:pt>
                <c:pt idx="52">
                  <c:v>-0.76511731879695222</c:v>
                </c:pt>
                <c:pt idx="53">
                  <c:v>-6.7620488250706504E-3</c:v>
                </c:pt>
                <c:pt idx="54">
                  <c:v>-0.43131370997210128</c:v>
                </c:pt>
                <c:pt idx="55">
                  <c:v>6.9242550381904633E-2</c:v>
                </c:pt>
                <c:pt idx="56">
                  <c:v>0.27983359366117233</c:v>
                </c:pt>
                <c:pt idx="57">
                  <c:v>-0.83911413082762443</c:v>
                </c:pt>
                <c:pt idx="58">
                  <c:v>-0.29492848669300181</c:v>
                </c:pt>
                <c:pt idx="59">
                  <c:v>0.78174653892871437</c:v>
                </c:pt>
                <c:pt idx="60">
                  <c:v>1.0635277134851794E-3</c:v>
                </c:pt>
                <c:pt idx="61">
                  <c:v>1.0664541545250001</c:v>
                </c:pt>
                <c:pt idx="62">
                  <c:v>1.2070595556547612</c:v>
                </c:pt>
                <c:pt idx="63">
                  <c:v>0.79183160442246781</c:v>
                </c:pt>
                <c:pt idx="64">
                  <c:v>0.98468688837470164</c:v>
                </c:pt>
                <c:pt idx="65">
                  <c:v>0.42360775914860205</c:v>
                </c:pt>
                <c:pt idx="66">
                  <c:v>-0.74807614601480199</c:v>
                </c:pt>
                <c:pt idx="67">
                  <c:v>-0.75945589411640479</c:v>
                </c:pt>
                <c:pt idx="68">
                  <c:v>-0.80497488652281601</c:v>
                </c:pt>
                <c:pt idx="69">
                  <c:v>-0.98136098209765965</c:v>
                </c:pt>
                <c:pt idx="70">
                  <c:v>-1.0098103523516668</c:v>
                </c:pt>
                <c:pt idx="71">
                  <c:v>-0.54634245820973315</c:v>
                </c:pt>
                <c:pt idx="72">
                  <c:v>-5.2967989226824157E-2</c:v>
                </c:pt>
                <c:pt idx="73">
                  <c:v>0.84708817497601963</c:v>
                </c:pt>
                <c:pt idx="74">
                  <c:v>0.49081744380368031</c:v>
                </c:pt>
                <c:pt idx="75">
                  <c:v>0.80557197481106457</c:v>
                </c:pt>
                <c:pt idx="76">
                  <c:v>0.1913071856780714</c:v>
                </c:pt>
                <c:pt idx="77">
                  <c:v>0.44243086954336036</c:v>
                </c:pt>
                <c:pt idx="78">
                  <c:v>0.30910913787700595</c:v>
                </c:pt>
                <c:pt idx="79">
                  <c:v>-0.22186277666322793</c:v>
                </c:pt>
                <c:pt idx="80">
                  <c:v>0.69350620326682344</c:v>
                </c:pt>
                <c:pt idx="81">
                  <c:v>-0.70729602706916206</c:v>
                </c:pt>
                <c:pt idx="82">
                  <c:v>-0.10149273039770026</c:v>
                </c:pt>
                <c:pt idx="83">
                  <c:v>0.33130021164616863</c:v>
                </c:pt>
                <c:pt idx="84">
                  <c:v>-0.63046548293715088</c:v>
                </c:pt>
                <c:pt idx="85">
                  <c:v>-6.1968570950477905E-2</c:v>
                </c:pt>
                <c:pt idx="86">
                  <c:v>0.51919962094540584</c:v>
                </c:pt>
                <c:pt idx="87">
                  <c:v>0.11279320539715007</c:v>
                </c:pt>
                <c:pt idx="88">
                  <c:v>-2.3168259077045349E-2</c:v>
                </c:pt>
                <c:pt idx="89">
                  <c:v>3.0714298823450128</c:v>
                </c:pt>
                <c:pt idx="90">
                  <c:v>4.6797545289041187</c:v>
                </c:pt>
                <c:pt idx="91">
                  <c:v>0.19588426815615892</c:v>
                </c:pt>
                <c:pt idx="92">
                  <c:v>8.4874346123181066E-2</c:v>
                </c:pt>
                <c:pt idx="93">
                  <c:v>-0.13668136417822704</c:v>
                </c:pt>
                <c:pt idx="94">
                  <c:v>0.10045391718388491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5-4B29-9B1B-153C087A8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52024992"/>
        <c:axId val="552017776"/>
      </c:barChart>
      <c:catAx>
        <c:axId val="552024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52017776"/>
        <c:crosses val="autoZero"/>
        <c:auto val="1"/>
        <c:lblAlgn val="ctr"/>
        <c:lblOffset val="100"/>
        <c:noMultiLvlLbl val="0"/>
      </c:catAx>
      <c:valAx>
        <c:axId val="552017776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5202499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TOC%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0.16726053894680393</c:v>
                </c:pt>
              </c:numLit>
            </c:plus>
            <c:minus>
              <c:numLit>
                <c:formatCode>General</c:formatCode>
                <c:ptCount val="1"/>
                <c:pt idx="0">
                  <c:v>0.16726053894680393</c:v>
                </c:pt>
              </c:numLit>
            </c:minus>
          </c:errBars>
          <c:cat>
            <c:strRef>
              <c:f>'TOC mot KS 3.1.24'!$B$67</c:f>
              <c:strCache>
                <c:ptCount val="1"/>
                <c:pt idx="0">
                  <c:v>Clay+Silt%</c:v>
                </c:pt>
              </c:strCache>
            </c:strRef>
          </c:cat>
          <c:val>
            <c:numRef>
              <c:f>'TOC mot KS 3.1.24'!$C$67</c:f>
              <c:numCache>
                <c:formatCode>0.000</c:formatCode>
                <c:ptCount val="1"/>
                <c:pt idx="0">
                  <c:v>0.58328513662168946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4-4414-A099-E67E17F0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72152760"/>
        <c:axId val="572148168"/>
      </c:barChart>
      <c:catAx>
        <c:axId val="572152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2148168"/>
        <c:crosses val="autoZero"/>
        <c:auto val="1"/>
        <c:lblAlgn val="ctr"/>
        <c:lblOffset val="100"/>
        <c:noMultiLvlLbl val="0"/>
      </c:catAx>
      <c:valAx>
        <c:axId val="572148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215276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TOC% by Clay+Silt% (R²=0.340; </a:t>
            </a:r>
            <a:r>
              <a:rPr lang="nb-NO" i="1"/>
              <a:t>p</a:t>
            </a:r>
            <a:r>
              <a:rPr lang="nb-NO" i="0"/>
              <a:t>&lt;0.0001</a:t>
            </a:r>
            <a:r>
              <a:rPr lang="nb-NO"/>
              <a:t>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'TOC mot KS 3.1.24'!$D$93:$D$187</c:f>
              <c:numCache>
                <c:formatCode>0.000</c:formatCode>
                <c:ptCount val="95"/>
                <c:pt idx="0">
                  <c:v>89.6</c:v>
                </c:pt>
                <c:pt idx="1">
                  <c:v>94.800000000000011</c:v>
                </c:pt>
                <c:pt idx="2">
                  <c:v>68.45</c:v>
                </c:pt>
                <c:pt idx="3">
                  <c:v>96.600000000000009</c:v>
                </c:pt>
                <c:pt idx="4">
                  <c:v>89.800000000000011</c:v>
                </c:pt>
                <c:pt idx="5">
                  <c:v>97.8</c:v>
                </c:pt>
                <c:pt idx="6">
                  <c:v>93.919999999999987</c:v>
                </c:pt>
                <c:pt idx="7">
                  <c:v>97.6</c:v>
                </c:pt>
                <c:pt idx="8">
                  <c:v>96</c:v>
                </c:pt>
                <c:pt idx="9">
                  <c:v>95.3</c:v>
                </c:pt>
                <c:pt idx="10">
                  <c:v>96.3</c:v>
                </c:pt>
                <c:pt idx="11">
                  <c:v>96.4</c:v>
                </c:pt>
                <c:pt idx="12">
                  <c:v>95.2</c:v>
                </c:pt>
                <c:pt idx="13">
                  <c:v>96.3</c:v>
                </c:pt>
                <c:pt idx="14">
                  <c:v>83.8</c:v>
                </c:pt>
                <c:pt idx="15">
                  <c:v>96.6</c:v>
                </c:pt>
                <c:pt idx="16">
                  <c:v>17.7</c:v>
                </c:pt>
                <c:pt idx="17">
                  <c:v>97.6</c:v>
                </c:pt>
                <c:pt idx="18">
                  <c:v>29.4</c:v>
                </c:pt>
                <c:pt idx="19">
                  <c:v>48.3</c:v>
                </c:pt>
                <c:pt idx="20">
                  <c:v>21.6</c:v>
                </c:pt>
                <c:pt idx="21">
                  <c:v>35</c:v>
                </c:pt>
                <c:pt idx="22">
                  <c:v>40.9</c:v>
                </c:pt>
                <c:pt idx="23">
                  <c:v>51.9</c:v>
                </c:pt>
                <c:pt idx="24">
                  <c:v>25.5</c:v>
                </c:pt>
                <c:pt idx="25">
                  <c:v>35.200000000000003</c:v>
                </c:pt>
                <c:pt idx="26">
                  <c:v>47.9</c:v>
                </c:pt>
                <c:pt idx="27">
                  <c:v>59.6</c:v>
                </c:pt>
                <c:pt idx="28">
                  <c:v>57.1</c:v>
                </c:pt>
                <c:pt idx="29">
                  <c:v>68.2</c:v>
                </c:pt>
                <c:pt idx="30">
                  <c:v>81.099999999999994</c:v>
                </c:pt>
                <c:pt idx="31">
                  <c:v>84.4</c:v>
                </c:pt>
                <c:pt idx="32">
                  <c:v>86.7</c:v>
                </c:pt>
                <c:pt idx="33">
                  <c:v>72.904899999999998</c:v>
                </c:pt>
                <c:pt idx="34">
                  <c:v>77.6571</c:v>
                </c:pt>
                <c:pt idx="35">
                  <c:v>88.699999999999989</c:v>
                </c:pt>
                <c:pt idx="36">
                  <c:v>85.38</c:v>
                </c:pt>
                <c:pt idx="37">
                  <c:v>95.7</c:v>
                </c:pt>
                <c:pt idx="38">
                  <c:v>87.3</c:v>
                </c:pt>
                <c:pt idx="39">
                  <c:v>74.2</c:v>
                </c:pt>
                <c:pt idx="40">
                  <c:v>82.4</c:v>
                </c:pt>
                <c:pt idx="41">
                  <c:v>91.1</c:v>
                </c:pt>
                <c:pt idx="42">
                  <c:v>89.699999999999989</c:v>
                </c:pt>
                <c:pt idx="43">
                  <c:v>75.2</c:v>
                </c:pt>
                <c:pt idx="44">
                  <c:v>85.6</c:v>
                </c:pt>
                <c:pt idx="45">
                  <c:v>25.5</c:v>
                </c:pt>
                <c:pt idx="46">
                  <c:v>13.4</c:v>
                </c:pt>
                <c:pt idx="47">
                  <c:v>22.3</c:v>
                </c:pt>
                <c:pt idx="48">
                  <c:v>24.4</c:v>
                </c:pt>
                <c:pt idx="49">
                  <c:v>29.900000000000002</c:v>
                </c:pt>
                <c:pt idx="50">
                  <c:v>17.8</c:v>
                </c:pt>
                <c:pt idx="51">
                  <c:v>13.7</c:v>
                </c:pt>
                <c:pt idx="52">
                  <c:v>16.100000000000001</c:v>
                </c:pt>
                <c:pt idx="53">
                  <c:v>40.9</c:v>
                </c:pt>
                <c:pt idx="54">
                  <c:v>29.2</c:v>
                </c:pt>
                <c:pt idx="55">
                  <c:v>39.799999999999997</c:v>
                </c:pt>
                <c:pt idx="56">
                  <c:v>39.6</c:v>
                </c:pt>
                <c:pt idx="57">
                  <c:v>79.599999999999994</c:v>
                </c:pt>
                <c:pt idx="58">
                  <c:v>97.3</c:v>
                </c:pt>
                <c:pt idx="59">
                  <c:v>64</c:v>
                </c:pt>
                <c:pt idx="60">
                  <c:v>32.299999999999997</c:v>
                </c:pt>
                <c:pt idx="61">
                  <c:v>58.9</c:v>
                </c:pt>
                <c:pt idx="62">
                  <c:v>93.5</c:v>
                </c:pt>
                <c:pt idx="63">
                  <c:v>94.2</c:v>
                </c:pt>
                <c:pt idx="64">
                  <c:v>93.5</c:v>
                </c:pt>
                <c:pt idx="65">
                  <c:v>96.8</c:v>
                </c:pt>
                <c:pt idx="66">
                  <c:v>55.5</c:v>
                </c:pt>
                <c:pt idx="67">
                  <c:v>63.2</c:v>
                </c:pt>
                <c:pt idx="68">
                  <c:v>70.900000000000006</c:v>
                </c:pt>
                <c:pt idx="69">
                  <c:v>79.8</c:v>
                </c:pt>
                <c:pt idx="70">
                  <c:v>87.1</c:v>
                </c:pt>
                <c:pt idx="71">
                  <c:v>61</c:v>
                </c:pt>
                <c:pt idx="72">
                  <c:v>36.31</c:v>
                </c:pt>
                <c:pt idx="73">
                  <c:v>87.94</c:v>
                </c:pt>
                <c:pt idx="74">
                  <c:v>81.649999999999991</c:v>
                </c:pt>
                <c:pt idx="75">
                  <c:v>88.039999999999992</c:v>
                </c:pt>
                <c:pt idx="76">
                  <c:v>72.680000000000007</c:v>
                </c:pt>
                <c:pt idx="77">
                  <c:v>89.960000000000008</c:v>
                </c:pt>
                <c:pt idx="78">
                  <c:v>93.339999999999989</c:v>
                </c:pt>
                <c:pt idx="79">
                  <c:v>94.6</c:v>
                </c:pt>
                <c:pt idx="80">
                  <c:v>88.3</c:v>
                </c:pt>
                <c:pt idx="81">
                  <c:v>86.9</c:v>
                </c:pt>
                <c:pt idx="82">
                  <c:v>84.6</c:v>
                </c:pt>
                <c:pt idx="83">
                  <c:v>80.400000000000006</c:v>
                </c:pt>
                <c:pt idx="84">
                  <c:v>70.3</c:v>
                </c:pt>
                <c:pt idx="85">
                  <c:v>95.2</c:v>
                </c:pt>
                <c:pt idx="86">
                  <c:v>79.8</c:v>
                </c:pt>
                <c:pt idx="87">
                  <c:v>49.900000000000006</c:v>
                </c:pt>
                <c:pt idx="88">
                  <c:v>43.6</c:v>
                </c:pt>
                <c:pt idx="89">
                  <c:v>96.9</c:v>
                </c:pt>
                <c:pt idx="90">
                  <c:v>97</c:v>
                </c:pt>
                <c:pt idx="91">
                  <c:v>88.2</c:v>
                </c:pt>
                <c:pt idx="92">
                  <c:v>84.2</c:v>
                </c:pt>
                <c:pt idx="93">
                  <c:v>97.4</c:v>
                </c:pt>
                <c:pt idx="94">
                  <c:v>96.5</c:v>
                </c:pt>
              </c:numCache>
            </c:numRef>
          </c:xVal>
          <c:yVal>
            <c:numRef>
              <c:f>'TOC mot KS 3.1.24'!$E$93:$E$187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2D-4B11-8490-ECE09BF7E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94.800000000000011</c:v>
              </c:pt>
            </c:numLit>
          </c:xVal>
          <c:yVal>
            <c:numLit>
              <c:formatCode>General</c:formatCode>
              <c:ptCount val="1"/>
              <c:pt idx="0">
                <c:v>1.88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82D-4B11-8490-ECE09BF7E902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4.9600000000000009</c:v>
              </c:pt>
              <c:pt idx="1">
                <c:v>106.24</c:v>
              </c:pt>
            </c:numLit>
          </c:xVal>
          <c:yVal>
            <c:numLit>
              <c:formatCode>General</c:formatCode>
              <c:ptCount val="2"/>
              <c:pt idx="0">
                <c:v>-5.7545595906278307E-2</c:v>
              </c:pt>
              <c:pt idx="1">
                <c:v>2.1521943437341995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82D-4B11-8490-ECE09BF7E902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'TOC mot KS 3.1.24'!xdata1</c:f>
              <c:numCache>
                <c:formatCode>General</c:formatCode>
                <c:ptCount val="70"/>
                <c:pt idx="0">
                  <c:v>4.96</c:v>
                </c:pt>
                <c:pt idx="1">
                  <c:v>6.4278260869999997</c:v>
                </c:pt>
                <c:pt idx="2">
                  <c:v>7.8956521740000003</c:v>
                </c:pt>
                <c:pt idx="3">
                  <c:v>9.3634782610000009</c:v>
                </c:pt>
                <c:pt idx="4">
                  <c:v>10.831304348</c:v>
                </c:pt>
                <c:pt idx="5">
                  <c:v>12.299130434999999</c:v>
                </c:pt>
                <c:pt idx="6">
                  <c:v>13.766956522000001</c:v>
                </c:pt>
                <c:pt idx="7">
                  <c:v>15.234782609</c:v>
                </c:pt>
                <c:pt idx="8">
                  <c:v>16.702608695999999</c:v>
                </c:pt>
                <c:pt idx="9">
                  <c:v>18.170434783000001</c:v>
                </c:pt>
                <c:pt idx="10">
                  <c:v>19.63826087</c:v>
                </c:pt>
                <c:pt idx="11">
                  <c:v>21.106086956999999</c:v>
                </c:pt>
                <c:pt idx="12">
                  <c:v>22.573913044000001</c:v>
                </c:pt>
                <c:pt idx="13">
                  <c:v>24.041739131</c:v>
                </c:pt>
                <c:pt idx="14">
                  <c:v>25.509565217999999</c:v>
                </c:pt>
                <c:pt idx="15">
                  <c:v>26.977391305000001</c:v>
                </c:pt>
                <c:pt idx="16">
                  <c:v>28.445217392</c:v>
                </c:pt>
                <c:pt idx="17">
                  <c:v>29.913043478999999</c:v>
                </c:pt>
                <c:pt idx="18">
                  <c:v>31.380869566000001</c:v>
                </c:pt>
                <c:pt idx="19">
                  <c:v>32.848695653</c:v>
                </c:pt>
                <c:pt idx="20">
                  <c:v>34.316521739999999</c:v>
                </c:pt>
                <c:pt idx="21">
                  <c:v>35.784347826999998</c:v>
                </c:pt>
                <c:pt idx="22">
                  <c:v>37.252173913999997</c:v>
                </c:pt>
                <c:pt idx="23">
                  <c:v>38.720000001000002</c:v>
                </c:pt>
                <c:pt idx="24">
                  <c:v>40.187826088000001</c:v>
                </c:pt>
                <c:pt idx="25">
                  <c:v>41.655652175</c:v>
                </c:pt>
                <c:pt idx="26">
                  <c:v>43.123478261999999</c:v>
                </c:pt>
                <c:pt idx="27">
                  <c:v>44.591304348999998</c:v>
                </c:pt>
                <c:pt idx="28">
                  <c:v>46.059130435999997</c:v>
                </c:pt>
                <c:pt idx="29">
                  <c:v>47.526956523000003</c:v>
                </c:pt>
                <c:pt idx="30">
                  <c:v>48.994782610000001</c:v>
                </c:pt>
                <c:pt idx="31">
                  <c:v>50.462608697</c:v>
                </c:pt>
                <c:pt idx="32">
                  <c:v>51.930434783999999</c:v>
                </c:pt>
                <c:pt idx="33">
                  <c:v>53.398260870999998</c:v>
                </c:pt>
                <c:pt idx="34">
                  <c:v>54.866086957999997</c:v>
                </c:pt>
                <c:pt idx="35">
                  <c:v>56.333913044999996</c:v>
                </c:pt>
                <c:pt idx="36">
                  <c:v>57.801739132000002</c:v>
                </c:pt>
                <c:pt idx="37">
                  <c:v>59.269565219</c:v>
                </c:pt>
                <c:pt idx="38">
                  <c:v>60.737391305999999</c:v>
                </c:pt>
                <c:pt idx="39">
                  <c:v>62.205217392999998</c:v>
                </c:pt>
                <c:pt idx="40">
                  <c:v>63.673043479999997</c:v>
                </c:pt>
                <c:pt idx="41">
                  <c:v>65.140869566999996</c:v>
                </c:pt>
                <c:pt idx="42">
                  <c:v>66.608695654000002</c:v>
                </c:pt>
                <c:pt idx="43">
                  <c:v>68.076521740999993</c:v>
                </c:pt>
                <c:pt idx="44">
                  <c:v>69.544347827999985</c:v>
                </c:pt>
                <c:pt idx="45">
                  <c:v>71.012173914999991</c:v>
                </c:pt>
                <c:pt idx="46">
                  <c:v>72.480000001999997</c:v>
                </c:pt>
                <c:pt idx="47">
                  <c:v>73.947826088999989</c:v>
                </c:pt>
                <c:pt idx="48">
                  <c:v>75.415652175999995</c:v>
                </c:pt>
                <c:pt idx="49">
                  <c:v>76.883478262999986</c:v>
                </c:pt>
                <c:pt idx="50">
                  <c:v>78.351304349999992</c:v>
                </c:pt>
                <c:pt idx="51">
                  <c:v>79.819130436999984</c:v>
                </c:pt>
                <c:pt idx="52">
                  <c:v>81.28695652399999</c:v>
                </c:pt>
                <c:pt idx="53">
                  <c:v>82.754782610999996</c:v>
                </c:pt>
                <c:pt idx="54">
                  <c:v>84.222608697999988</c:v>
                </c:pt>
                <c:pt idx="55">
                  <c:v>85.690434784999994</c:v>
                </c:pt>
                <c:pt idx="56">
                  <c:v>87.158260871999985</c:v>
                </c:pt>
                <c:pt idx="57">
                  <c:v>88.626086958999991</c:v>
                </c:pt>
                <c:pt idx="58">
                  <c:v>90.093913045999997</c:v>
                </c:pt>
                <c:pt idx="59">
                  <c:v>91.561739132999989</c:v>
                </c:pt>
                <c:pt idx="60">
                  <c:v>93.029565219999995</c:v>
                </c:pt>
                <c:pt idx="61">
                  <c:v>94.497391306999987</c:v>
                </c:pt>
                <c:pt idx="62">
                  <c:v>95.965217393999993</c:v>
                </c:pt>
                <c:pt idx="63">
                  <c:v>97.433043480999984</c:v>
                </c:pt>
                <c:pt idx="64">
                  <c:v>98.90086956799999</c:v>
                </c:pt>
                <c:pt idx="65">
                  <c:v>100.368695655</c:v>
                </c:pt>
                <c:pt idx="66">
                  <c:v>101.83652174199999</c:v>
                </c:pt>
                <c:pt idx="67">
                  <c:v>103.30434782899999</c:v>
                </c:pt>
                <c:pt idx="68">
                  <c:v>104.77217391599999</c:v>
                </c:pt>
                <c:pt idx="69">
                  <c:v>106.24000000299999</c:v>
                </c:pt>
              </c:numCache>
            </c:numRef>
          </c:xVal>
          <c:yVal>
            <c:numRef>
              <c:f>'TOC mot KS 3.1.24'!ydata1</c:f>
              <c:numCache>
                <c:formatCode>General</c:formatCode>
                <c:ptCount val="70"/>
                <c:pt idx="0">
                  <c:v>-0.50002017383038444</c:v>
                </c:pt>
                <c:pt idx="1">
                  <c:v>-0.45949148656688454</c:v>
                </c:pt>
                <c:pt idx="2">
                  <c:v>-0.41899106436772127</c:v>
                </c:pt>
                <c:pt idx="3">
                  <c:v>-0.37852063042437634</c:v>
                </c:pt>
                <c:pt idx="4">
                  <c:v>-0.33808204402312614</c:v>
                </c:pt>
                <c:pt idx="5">
                  <c:v>-0.29767731346329929</c:v>
                </c:pt>
                <c:pt idx="6">
                  <c:v>-0.25730861036462038</c:v>
                </c:pt>
                <c:pt idx="7">
                  <c:v>-0.21697828552229156</c:v>
                </c:pt>
                <c:pt idx="8">
                  <c:v>-0.17668888648567679</c:v>
                </c:pt>
                <c:pt idx="9">
                  <c:v>-0.13644317705485307</c:v>
                </c:pt>
                <c:pt idx="10">
                  <c:v>-9.6244158908616095E-2</c:v>
                </c:pt>
                <c:pt idx="11">
                  <c:v>-5.6095095597395284E-2</c:v>
                </c:pt>
                <c:pt idx="12">
                  <c:v>-1.5999539154310183E-2</c:v>
                </c:pt>
                <c:pt idx="13">
                  <c:v>2.4038640403662492E-2</c:v>
                </c:pt>
                <c:pt idx="14">
                  <c:v>6.4015222396128058E-2</c:v>
                </c:pt>
                <c:pt idx="15">
                  <c:v>0.10392559932108869</c:v>
                </c:pt>
                <c:pt idx="16">
                  <c:v>0.14376473691309521</c:v>
                </c:pt>
                <c:pt idx="17">
                  <c:v>0.18352713011875466</c:v>
                </c:pt>
                <c:pt idx="18">
                  <c:v>0.22320675471263934</c:v>
                </c:pt>
                <c:pt idx="19">
                  <c:v>0.26279701432142055</c:v>
                </c:pt>
                <c:pt idx="20">
                  <c:v>0.30229068270047871</c:v>
                </c:pt>
                <c:pt idx="21">
                  <c:v>0.34167984122684569</c:v>
                </c:pt>
                <c:pt idx="22">
                  <c:v>0.38095581174973286</c:v>
                </c:pt>
                <c:pt idx="23">
                  <c:v>0.42010908519323525</c:v>
                </c:pt>
                <c:pt idx="24">
                  <c:v>0.45912924665698623</c:v>
                </c:pt>
                <c:pt idx="25">
                  <c:v>0.49800489823502969</c:v>
                </c:pt>
                <c:pt idx="26">
                  <c:v>0.53672358139902354</c:v>
                </c:pt>
                <c:pt idx="27">
                  <c:v>0.57527170159752294</c:v>
                </c:pt>
                <c:pt idx="28">
                  <c:v>0.61363445873301481</c:v>
                </c:pt>
                <c:pt idx="29">
                  <c:v>0.65179578840627062</c:v>
                </c:pt>
                <c:pt idx="30">
                  <c:v>0.68973832025535065</c:v>
                </c:pt>
                <c:pt idx="31">
                  <c:v>0.72744336131920673</c:v>
                </c:pt>
                <c:pt idx="32">
                  <c:v>0.7648909140213489</c:v>
                </c:pt>
                <c:pt idx="33">
                  <c:v>0.80205973991587765</c:v>
                </c:pt>
                <c:pt idx="34">
                  <c:v>0.83892748148325313</c:v>
                </c:pt>
                <c:pt idx="35">
                  <c:v>0.87547085460983509</c:v>
                </c:pt>
                <c:pt idx="36">
                  <c:v>0.91166592343356334</c:v>
                </c:pt>
                <c:pt idx="37">
                  <c:v>0.94748846643523676</c:v>
                </c:pt>
                <c:pt idx="38">
                  <c:v>0.9829144375013189</c:v>
                </c:pt>
                <c:pt idx="39">
                  <c:v>1.0179205179044273</c:v>
                </c:pt>
                <c:pt idx="40">
                  <c:v>1.0524847449072809</c:v>
                </c:pt>
                <c:pt idx="41">
                  <c:v>1.0865871908125786</c:v>
                </c:pt>
                <c:pt idx="42">
                  <c:v>1.1202106543362194</c:v>
                </c:pt>
                <c:pt idx="43">
                  <c:v>1.1533413164173489</c:v>
                </c:pt>
                <c:pt idx="44">
                  <c:v>1.1859693075072104</c:v>
                </c:pt>
                <c:pt idx="45">
                  <c:v>1.2180891351170318</c:v>
                </c:pt>
                <c:pt idx="46">
                  <c:v>1.2496999299186884</c:v>
                </c:pt>
                <c:pt idx="47">
                  <c:v>1.2808054852348461</c:v>
                </c:pt>
                <c:pt idx="48">
                  <c:v>1.3114140858039691</c:v>
                </c:pt>
                <c:pt idx="49">
                  <c:v>1.3415381435086544</c:v>
                </c:pt>
                <c:pt idx="50">
                  <c:v>1.3711936763505059</c:v>
                </c:pt>
                <c:pt idx="51">
                  <c:v>1.4003996792661042</c:v>
                </c:pt>
                <c:pt idx="52">
                  <c:v>1.4291774399753217</c:v>
                </c:pt>
                <c:pt idx="53">
                  <c:v>1.4575498503094948</c:v>
                </c:pt>
                <c:pt idx="54">
                  <c:v>1.4855407551573712</c:v>
                </c:pt>
                <c:pt idx="55">
                  <c:v>1.5131743697439375</c:v>
                </c:pt>
                <c:pt idx="56">
                  <c:v>1.5404747838261084</c:v>
                </c:pt>
                <c:pt idx="57">
                  <c:v>1.5674655604031598</c:v>
                </c:pt>
                <c:pt idx="58">
                  <c:v>1.5941694277959721</c:v>
                </c:pt>
                <c:pt idx="59">
                  <c:v>1.62060805783377</c:v>
                </c:pt>
                <c:pt idx="60">
                  <c:v>1.6468019192616958</c:v>
                </c:pt>
                <c:pt idx="61">
                  <c:v>1.6727701939079398</c:v>
                </c:pt>
                <c:pt idx="62">
                  <c:v>1.6985307430763563</c:v>
                </c:pt>
                <c:pt idx="63">
                  <c:v>1.7241001125313749</c:v>
                </c:pt>
                <c:pt idx="64">
                  <c:v>1.7494935658786221</c:v>
                </c:pt>
                <c:pt idx="65">
                  <c:v>1.7747251377923019</c:v>
                </c:pt>
                <c:pt idx="66">
                  <c:v>1.7998077001819928</c:v>
                </c:pt>
                <c:pt idx="67">
                  <c:v>1.824753035898351</c:v>
                </c:pt>
                <c:pt idx="68">
                  <c:v>1.849571915885571</c:v>
                </c:pt>
                <c:pt idx="69">
                  <c:v>1.8742741767786499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2D-4B11-8490-ECE09BF7E902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'TOC mot KS 3.1.24'!xdata2</c:f>
              <c:numCache>
                <c:formatCode>General</c:formatCode>
                <c:ptCount val="70"/>
                <c:pt idx="0">
                  <c:v>4.96</c:v>
                </c:pt>
                <c:pt idx="1">
                  <c:v>6.4278260869999997</c:v>
                </c:pt>
                <c:pt idx="2">
                  <c:v>7.8956521740000003</c:v>
                </c:pt>
                <c:pt idx="3">
                  <c:v>9.3634782610000009</c:v>
                </c:pt>
                <c:pt idx="4">
                  <c:v>10.831304348</c:v>
                </c:pt>
                <c:pt idx="5">
                  <c:v>12.299130434999999</c:v>
                </c:pt>
                <c:pt idx="6">
                  <c:v>13.766956522000001</c:v>
                </c:pt>
                <c:pt idx="7">
                  <c:v>15.234782609</c:v>
                </c:pt>
                <c:pt idx="8">
                  <c:v>16.702608695999999</c:v>
                </c:pt>
                <c:pt idx="9">
                  <c:v>18.170434783000001</c:v>
                </c:pt>
                <c:pt idx="10">
                  <c:v>19.63826087</c:v>
                </c:pt>
                <c:pt idx="11">
                  <c:v>21.106086956999999</c:v>
                </c:pt>
                <c:pt idx="12">
                  <c:v>22.573913044000001</c:v>
                </c:pt>
                <c:pt idx="13">
                  <c:v>24.041739131</c:v>
                </c:pt>
                <c:pt idx="14">
                  <c:v>25.509565217999999</c:v>
                </c:pt>
                <c:pt idx="15">
                  <c:v>26.977391305000001</c:v>
                </c:pt>
                <c:pt idx="16">
                  <c:v>28.445217392</c:v>
                </c:pt>
                <c:pt idx="17">
                  <c:v>29.913043478999999</c:v>
                </c:pt>
                <c:pt idx="18">
                  <c:v>31.380869566000001</c:v>
                </c:pt>
                <c:pt idx="19">
                  <c:v>32.848695653</c:v>
                </c:pt>
                <c:pt idx="20">
                  <c:v>34.316521739999999</c:v>
                </c:pt>
                <c:pt idx="21">
                  <c:v>35.784347826999998</c:v>
                </c:pt>
                <c:pt idx="22">
                  <c:v>37.252173913999997</c:v>
                </c:pt>
                <c:pt idx="23">
                  <c:v>38.720000001000002</c:v>
                </c:pt>
                <c:pt idx="24">
                  <c:v>40.187826088000001</c:v>
                </c:pt>
                <c:pt idx="25">
                  <c:v>41.655652175</c:v>
                </c:pt>
                <c:pt idx="26">
                  <c:v>43.123478261999999</c:v>
                </c:pt>
                <c:pt idx="27">
                  <c:v>44.591304348999998</c:v>
                </c:pt>
                <c:pt idx="28">
                  <c:v>46.059130435999997</c:v>
                </c:pt>
                <c:pt idx="29">
                  <c:v>47.526956523000003</c:v>
                </c:pt>
                <c:pt idx="30">
                  <c:v>48.994782610000001</c:v>
                </c:pt>
                <c:pt idx="31">
                  <c:v>50.462608697</c:v>
                </c:pt>
                <c:pt idx="32">
                  <c:v>51.930434783999999</c:v>
                </c:pt>
                <c:pt idx="33">
                  <c:v>53.398260870999998</c:v>
                </c:pt>
                <c:pt idx="34">
                  <c:v>54.866086957999997</c:v>
                </c:pt>
                <c:pt idx="35">
                  <c:v>56.333913044999996</c:v>
                </c:pt>
                <c:pt idx="36">
                  <c:v>57.801739132000002</c:v>
                </c:pt>
                <c:pt idx="37">
                  <c:v>59.269565219</c:v>
                </c:pt>
                <c:pt idx="38">
                  <c:v>60.737391305999999</c:v>
                </c:pt>
                <c:pt idx="39">
                  <c:v>62.205217392999998</c:v>
                </c:pt>
                <c:pt idx="40">
                  <c:v>63.673043479999997</c:v>
                </c:pt>
                <c:pt idx="41">
                  <c:v>65.140869566999996</c:v>
                </c:pt>
                <c:pt idx="42">
                  <c:v>66.608695654000002</c:v>
                </c:pt>
                <c:pt idx="43">
                  <c:v>68.076521740999993</c:v>
                </c:pt>
                <c:pt idx="44">
                  <c:v>69.544347827999985</c:v>
                </c:pt>
                <c:pt idx="45">
                  <c:v>71.012173914999991</c:v>
                </c:pt>
                <c:pt idx="46">
                  <c:v>72.480000001999997</c:v>
                </c:pt>
                <c:pt idx="47">
                  <c:v>73.947826088999989</c:v>
                </c:pt>
                <c:pt idx="48">
                  <c:v>75.415652175999995</c:v>
                </c:pt>
                <c:pt idx="49">
                  <c:v>76.883478262999986</c:v>
                </c:pt>
                <c:pt idx="50">
                  <c:v>78.351304349999992</c:v>
                </c:pt>
                <c:pt idx="51">
                  <c:v>79.819130436999984</c:v>
                </c:pt>
                <c:pt idx="52">
                  <c:v>81.28695652399999</c:v>
                </c:pt>
                <c:pt idx="53">
                  <c:v>82.754782610999996</c:v>
                </c:pt>
                <c:pt idx="54">
                  <c:v>84.222608697999988</c:v>
                </c:pt>
                <c:pt idx="55">
                  <c:v>85.690434784999994</c:v>
                </c:pt>
                <c:pt idx="56">
                  <c:v>87.158260871999985</c:v>
                </c:pt>
                <c:pt idx="57">
                  <c:v>88.626086958999991</c:v>
                </c:pt>
                <c:pt idx="58">
                  <c:v>90.093913045999997</c:v>
                </c:pt>
                <c:pt idx="59">
                  <c:v>91.561739132999989</c:v>
                </c:pt>
                <c:pt idx="60">
                  <c:v>93.029565219999995</c:v>
                </c:pt>
                <c:pt idx="61">
                  <c:v>94.497391306999987</c:v>
                </c:pt>
                <c:pt idx="62">
                  <c:v>95.965217393999993</c:v>
                </c:pt>
                <c:pt idx="63">
                  <c:v>97.433043480999984</c:v>
                </c:pt>
                <c:pt idx="64">
                  <c:v>98.90086956799999</c:v>
                </c:pt>
                <c:pt idx="65">
                  <c:v>100.368695655</c:v>
                </c:pt>
                <c:pt idx="66">
                  <c:v>101.83652174199999</c:v>
                </c:pt>
                <c:pt idx="67">
                  <c:v>103.30434782899999</c:v>
                </c:pt>
                <c:pt idx="68">
                  <c:v>104.77217391599999</c:v>
                </c:pt>
                <c:pt idx="69">
                  <c:v>106.24000000299999</c:v>
                </c:pt>
              </c:numCache>
            </c:numRef>
          </c:xVal>
          <c:yVal>
            <c:numRef>
              <c:f>'TOC mot KS 3.1.24'!ydata2</c:f>
              <c:numCache>
                <c:formatCode>General</c:formatCode>
                <c:ptCount val="70"/>
                <c:pt idx="0">
                  <c:v>0.38492898201782794</c:v>
                </c:pt>
                <c:pt idx="1">
                  <c:v>0.40845072778928271</c:v>
                </c:pt>
                <c:pt idx="2">
                  <c:v>0.43200073862507415</c:v>
                </c:pt>
                <c:pt idx="3">
                  <c:v>0.45558073771668384</c:v>
                </c:pt>
                <c:pt idx="4">
                  <c:v>0.47919258435038825</c:v>
                </c:pt>
                <c:pt idx="5">
                  <c:v>0.50283828682551601</c:v>
                </c:pt>
                <c:pt idx="6">
                  <c:v>0.52652001676179194</c:v>
                </c:pt>
                <c:pt idx="7">
                  <c:v>0.55024012495441776</c:v>
                </c:pt>
                <c:pt idx="8">
                  <c:v>0.57400115895275761</c:v>
                </c:pt>
                <c:pt idx="9">
                  <c:v>0.5978058825568886</c:v>
                </c:pt>
                <c:pt idx="10">
                  <c:v>0.62165729744560627</c:v>
                </c:pt>
                <c:pt idx="11">
                  <c:v>0.64555866716934007</c:v>
                </c:pt>
                <c:pt idx="12">
                  <c:v>0.66951354376120986</c:v>
                </c:pt>
                <c:pt idx="13">
                  <c:v>0.69352579723819163</c:v>
                </c:pt>
                <c:pt idx="14">
                  <c:v>0.71759964828068057</c:v>
                </c:pt>
                <c:pt idx="15">
                  <c:v>0.74173970439067494</c:v>
                </c:pt>
                <c:pt idx="16">
                  <c:v>0.76595099983362291</c:v>
                </c:pt>
                <c:pt idx="17">
                  <c:v>0.7902390396629182</c:v>
                </c:pt>
                <c:pt idx="18">
                  <c:v>0.81460984810398829</c:v>
                </c:pt>
                <c:pt idx="19">
                  <c:v>0.83907002153016153</c:v>
                </c:pt>
                <c:pt idx="20">
                  <c:v>0.86362678618605804</c:v>
                </c:pt>
                <c:pt idx="21">
                  <c:v>0.88828806069464561</c:v>
                </c:pt>
                <c:pt idx="22">
                  <c:v>0.91306252320671311</c:v>
                </c:pt>
                <c:pt idx="23">
                  <c:v>0.93795968279816577</c:v>
                </c:pt>
                <c:pt idx="24">
                  <c:v>0.96298995436936918</c:v>
                </c:pt>
                <c:pt idx="25">
                  <c:v>0.9881647358262805</c:v>
                </c:pt>
                <c:pt idx="26">
                  <c:v>1.013496485697241</c:v>
                </c:pt>
                <c:pt idx="27">
                  <c:v>1.0389987985336966</c:v>
                </c:pt>
                <c:pt idx="28">
                  <c:v>1.0646864744331594</c:v>
                </c:pt>
                <c:pt idx="29">
                  <c:v>1.0905755777948585</c:v>
                </c:pt>
                <c:pt idx="30">
                  <c:v>1.1166834789807329</c:v>
                </c:pt>
                <c:pt idx="31">
                  <c:v>1.1430288709518313</c:v>
                </c:pt>
                <c:pt idx="32">
                  <c:v>1.1696317512846437</c:v>
                </c:pt>
                <c:pt idx="33">
                  <c:v>1.19651335842507</c:v>
                </c:pt>
                <c:pt idx="34">
                  <c:v>1.2236960498926492</c:v>
                </c:pt>
                <c:pt idx="35">
                  <c:v>1.2512031098010217</c:v>
                </c:pt>
                <c:pt idx="36">
                  <c:v>1.2790584740122484</c:v>
                </c:pt>
                <c:pt idx="37">
                  <c:v>1.3072863640455294</c:v>
                </c:pt>
                <c:pt idx="38">
                  <c:v>1.3359108260144024</c:v>
                </c:pt>
                <c:pt idx="39">
                  <c:v>1.3649551786462484</c:v>
                </c:pt>
                <c:pt idx="40">
                  <c:v>1.3944413846783492</c:v>
                </c:pt>
                <c:pt idx="41">
                  <c:v>1.4243893718080061</c:v>
                </c:pt>
                <c:pt idx="42">
                  <c:v>1.4548163413193202</c:v>
                </c:pt>
                <c:pt idx="43">
                  <c:v>1.4857361122731452</c:v>
                </c:pt>
                <c:pt idx="44">
                  <c:v>1.5171585542182382</c:v>
                </c:pt>
                <c:pt idx="45">
                  <c:v>1.5490891596433718</c:v>
                </c:pt>
                <c:pt idx="46">
                  <c:v>1.5815287978766697</c:v>
                </c:pt>
                <c:pt idx="47">
                  <c:v>1.6144736755954665</c:v>
                </c:pt>
                <c:pt idx="48">
                  <c:v>1.6479155080612984</c:v>
                </c:pt>
                <c:pt idx="49">
                  <c:v>1.6818418833915676</c:v>
                </c:pt>
                <c:pt idx="50">
                  <c:v>1.716236783584671</c:v>
                </c:pt>
                <c:pt idx="51">
                  <c:v>1.7510812137040268</c:v>
                </c:pt>
                <c:pt idx="52">
                  <c:v>1.7863538860297643</c:v>
                </c:pt>
                <c:pt idx="53">
                  <c:v>1.8220319087305461</c:v>
                </c:pt>
                <c:pt idx="54">
                  <c:v>1.8580914369176242</c:v>
                </c:pt>
                <c:pt idx="55">
                  <c:v>1.8945082553660129</c:v>
                </c:pt>
                <c:pt idx="56">
                  <c:v>1.931258274318796</c:v>
                </c:pt>
                <c:pt idx="57">
                  <c:v>1.9683179307766996</c:v>
                </c:pt>
                <c:pt idx="58">
                  <c:v>2.0056644964188419</c:v>
                </c:pt>
                <c:pt idx="59">
                  <c:v>2.0432762994159988</c:v>
                </c:pt>
                <c:pt idx="60">
                  <c:v>2.0811328710230277</c:v>
                </c:pt>
                <c:pt idx="61">
                  <c:v>2.1192150294117384</c:v>
                </c:pt>
                <c:pt idx="62">
                  <c:v>2.1575049132782764</c:v>
                </c:pt>
                <c:pt idx="63">
                  <c:v>2.1959859768582124</c:v>
                </c:pt>
                <c:pt idx="64">
                  <c:v>2.2346429565459194</c:v>
                </c:pt>
                <c:pt idx="65">
                  <c:v>2.273461817667195</c:v>
                </c:pt>
                <c:pt idx="66">
                  <c:v>2.3124296883124584</c:v>
                </c:pt>
                <c:pt idx="67">
                  <c:v>2.3515347856310544</c:v>
                </c:pt>
                <c:pt idx="68">
                  <c:v>2.3907663386787892</c:v>
                </c:pt>
                <c:pt idx="69">
                  <c:v>2.4301145108206645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2D-4B11-8490-ECE09BF7E902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'TOC mot KS 3.1.24'!xdata3</c:f>
              <c:numCache>
                <c:formatCode>General</c:formatCode>
                <c:ptCount val="100"/>
                <c:pt idx="0">
                  <c:v>4.96</c:v>
                </c:pt>
                <c:pt idx="1">
                  <c:v>5.9830303029999996</c:v>
                </c:pt>
                <c:pt idx="2">
                  <c:v>7.0060606060000001</c:v>
                </c:pt>
                <c:pt idx="3">
                  <c:v>8.0290909090000007</c:v>
                </c:pt>
                <c:pt idx="4">
                  <c:v>9.0521212119999994</c:v>
                </c:pt>
                <c:pt idx="5">
                  <c:v>10.075151515000002</c:v>
                </c:pt>
                <c:pt idx="6">
                  <c:v>11.098181818</c:v>
                </c:pt>
                <c:pt idx="7">
                  <c:v>12.121212120999999</c:v>
                </c:pt>
                <c:pt idx="8">
                  <c:v>13.144242424000002</c:v>
                </c:pt>
                <c:pt idx="9">
                  <c:v>14.167272727</c:v>
                </c:pt>
                <c:pt idx="10">
                  <c:v>15.190303030000003</c:v>
                </c:pt>
                <c:pt idx="11">
                  <c:v>16.213333333000001</c:v>
                </c:pt>
                <c:pt idx="12">
                  <c:v>17.236363636</c:v>
                </c:pt>
                <c:pt idx="13">
                  <c:v>18.259393939000002</c:v>
                </c:pt>
                <c:pt idx="14">
                  <c:v>19.282424242000001</c:v>
                </c:pt>
                <c:pt idx="15">
                  <c:v>20.305454545</c:v>
                </c:pt>
                <c:pt idx="16">
                  <c:v>21.328484848000002</c:v>
                </c:pt>
                <c:pt idx="17">
                  <c:v>22.351515151000001</c:v>
                </c:pt>
                <c:pt idx="18">
                  <c:v>23.374545454000003</c:v>
                </c:pt>
                <c:pt idx="19">
                  <c:v>24.397575757000002</c:v>
                </c:pt>
                <c:pt idx="20">
                  <c:v>25.420606060000004</c:v>
                </c:pt>
                <c:pt idx="21">
                  <c:v>26.443636363000003</c:v>
                </c:pt>
                <c:pt idx="22">
                  <c:v>27.466666666000002</c:v>
                </c:pt>
                <c:pt idx="23">
                  <c:v>28.489696969000004</c:v>
                </c:pt>
                <c:pt idx="24">
                  <c:v>29.512727272000003</c:v>
                </c:pt>
                <c:pt idx="25">
                  <c:v>30.535757575000002</c:v>
                </c:pt>
                <c:pt idx="26">
                  <c:v>31.558787878000004</c:v>
                </c:pt>
                <c:pt idx="27">
                  <c:v>32.581818181000003</c:v>
                </c:pt>
                <c:pt idx="28">
                  <c:v>33.604848484000001</c:v>
                </c:pt>
                <c:pt idx="29">
                  <c:v>34.627878787</c:v>
                </c:pt>
                <c:pt idx="30">
                  <c:v>35.650909089999999</c:v>
                </c:pt>
                <c:pt idx="31">
                  <c:v>36.673939393000005</c:v>
                </c:pt>
                <c:pt idx="32">
                  <c:v>37.696969696000004</c:v>
                </c:pt>
                <c:pt idx="33">
                  <c:v>38.719999999000002</c:v>
                </c:pt>
                <c:pt idx="34">
                  <c:v>39.743030302000001</c:v>
                </c:pt>
                <c:pt idx="35">
                  <c:v>40.766060605000007</c:v>
                </c:pt>
                <c:pt idx="36">
                  <c:v>41.789090908000006</c:v>
                </c:pt>
                <c:pt idx="37">
                  <c:v>42.812121211000004</c:v>
                </c:pt>
                <c:pt idx="38">
                  <c:v>43.835151514000003</c:v>
                </c:pt>
                <c:pt idx="39">
                  <c:v>44.858181817000002</c:v>
                </c:pt>
                <c:pt idx="40">
                  <c:v>45.881212120000008</c:v>
                </c:pt>
                <c:pt idx="41">
                  <c:v>46.904242423000007</c:v>
                </c:pt>
                <c:pt idx="42">
                  <c:v>47.927272726000005</c:v>
                </c:pt>
                <c:pt idx="43">
                  <c:v>48.950303029000004</c:v>
                </c:pt>
                <c:pt idx="44">
                  <c:v>49.973333332000003</c:v>
                </c:pt>
                <c:pt idx="45">
                  <c:v>50.996363635000002</c:v>
                </c:pt>
                <c:pt idx="46">
                  <c:v>52.019393938000007</c:v>
                </c:pt>
                <c:pt idx="47">
                  <c:v>53.042424241000006</c:v>
                </c:pt>
                <c:pt idx="48">
                  <c:v>54.065454544000005</c:v>
                </c:pt>
                <c:pt idx="49">
                  <c:v>55.088484847000004</c:v>
                </c:pt>
                <c:pt idx="50">
                  <c:v>56.111515150000002</c:v>
                </c:pt>
                <c:pt idx="51">
                  <c:v>57.134545453000008</c:v>
                </c:pt>
                <c:pt idx="52">
                  <c:v>58.157575756000007</c:v>
                </c:pt>
                <c:pt idx="53">
                  <c:v>59.180606059000006</c:v>
                </c:pt>
                <c:pt idx="54">
                  <c:v>60.203636362000005</c:v>
                </c:pt>
                <c:pt idx="55">
                  <c:v>61.226666665000003</c:v>
                </c:pt>
                <c:pt idx="56">
                  <c:v>62.249696968000002</c:v>
                </c:pt>
                <c:pt idx="57">
                  <c:v>63.272727271000008</c:v>
                </c:pt>
                <c:pt idx="58">
                  <c:v>64.295757574000007</c:v>
                </c:pt>
                <c:pt idx="59">
                  <c:v>65.318787877000005</c:v>
                </c:pt>
                <c:pt idx="60">
                  <c:v>66.341818180000004</c:v>
                </c:pt>
                <c:pt idx="61">
                  <c:v>67.364848483000003</c:v>
                </c:pt>
                <c:pt idx="62">
                  <c:v>68.387878786000002</c:v>
                </c:pt>
                <c:pt idx="63">
                  <c:v>69.410909089</c:v>
                </c:pt>
                <c:pt idx="64">
                  <c:v>70.433939391999999</c:v>
                </c:pt>
                <c:pt idx="65">
                  <c:v>71.456969694999998</c:v>
                </c:pt>
                <c:pt idx="66">
                  <c:v>72.479999997999997</c:v>
                </c:pt>
                <c:pt idx="67">
                  <c:v>73.503030300999995</c:v>
                </c:pt>
                <c:pt idx="68">
                  <c:v>74.526060603999994</c:v>
                </c:pt>
                <c:pt idx="69">
                  <c:v>75.549090906999993</c:v>
                </c:pt>
                <c:pt idx="70">
                  <c:v>76.572121210000006</c:v>
                </c:pt>
                <c:pt idx="71">
                  <c:v>77.595151513000005</c:v>
                </c:pt>
                <c:pt idx="72">
                  <c:v>78.618181816000003</c:v>
                </c:pt>
                <c:pt idx="73">
                  <c:v>79.641212119000002</c:v>
                </c:pt>
                <c:pt idx="74">
                  <c:v>80.664242422000001</c:v>
                </c:pt>
                <c:pt idx="75">
                  <c:v>81.687272725</c:v>
                </c:pt>
                <c:pt idx="76">
                  <c:v>82.710303027999998</c:v>
                </c:pt>
                <c:pt idx="77">
                  <c:v>83.733333330999997</c:v>
                </c:pt>
                <c:pt idx="78">
                  <c:v>84.756363633999996</c:v>
                </c:pt>
                <c:pt idx="79">
                  <c:v>85.779393936999995</c:v>
                </c:pt>
                <c:pt idx="80">
                  <c:v>86.802424240000008</c:v>
                </c:pt>
                <c:pt idx="81">
                  <c:v>87.825454543000006</c:v>
                </c:pt>
                <c:pt idx="82">
                  <c:v>88.848484846000005</c:v>
                </c:pt>
                <c:pt idx="83">
                  <c:v>89.871515149000004</c:v>
                </c:pt>
                <c:pt idx="84">
                  <c:v>90.894545452000003</c:v>
                </c:pt>
                <c:pt idx="85">
                  <c:v>91.917575755000001</c:v>
                </c:pt>
                <c:pt idx="86">
                  <c:v>92.940606058</c:v>
                </c:pt>
                <c:pt idx="87">
                  <c:v>93.963636360999999</c:v>
                </c:pt>
                <c:pt idx="88">
                  <c:v>94.986666663999998</c:v>
                </c:pt>
                <c:pt idx="89">
                  <c:v>96.009696966999996</c:v>
                </c:pt>
                <c:pt idx="90">
                  <c:v>97.032727269999995</c:v>
                </c:pt>
                <c:pt idx="91">
                  <c:v>98.055757573000008</c:v>
                </c:pt>
                <c:pt idx="92">
                  <c:v>99.078787876000007</c:v>
                </c:pt>
                <c:pt idx="93">
                  <c:v>100.10181817900001</c:v>
                </c:pt>
                <c:pt idx="94">
                  <c:v>101.124848482</c:v>
                </c:pt>
                <c:pt idx="95">
                  <c:v>102.147878785</c:v>
                </c:pt>
                <c:pt idx="96">
                  <c:v>103.170909088</c:v>
                </c:pt>
                <c:pt idx="97">
                  <c:v>104.193939391</c:v>
                </c:pt>
                <c:pt idx="98">
                  <c:v>105.216969694</c:v>
                </c:pt>
                <c:pt idx="99">
                  <c:v>106.239999997</c:v>
                </c:pt>
              </c:numCache>
            </c:numRef>
          </c:xVal>
          <c:yVal>
            <c:numRef>
              <c:f>'TOC mot KS 3.1.24'!ydata3</c:f>
              <c:numCache>
                <c:formatCode>General</c:formatCode>
                <c:ptCount val="100"/>
                <c:pt idx="0">
                  <c:v>-1.7299888785275703</c:v>
                </c:pt>
                <c:pt idx="1">
                  <c:v>-1.7061092847412334</c:v>
                </c:pt>
                <c:pt idx="2">
                  <c:v>-1.6822527760698511</c:v>
                </c:pt>
                <c:pt idx="3">
                  <c:v>-1.6584194162903971</c:v>
                </c:pt>
                <c:pt idx="4">
                  <c:v>-1.6346092684484537</c:v>
                </c:pt>
                <c:pt idx="5">
                  <c:v>-1.610822394846114</c:v>
                </c:pt>
                <c:pt idx="6">
                  <c:v>-1.5870588570299451</c:v>
                </c:pt>
                <c:pt idx="7">
                  <c:v>-1.5633187157790269</c:v>
                </c:pt>
                <c:pt idx="8">
                  <c:v>-1.5396020310930643</c:v>
                </c:pt>
                <c:pt idx="9">
                  <c:v>-1.5159088621805845</c:v>
                </c:pt>
                <c:pt idx="10">
                  <c:v>-1.4922392674472158</c:v>
                </c:pt>
                <c:pt idx="11">
                  <c:v>-1.4685933044840627</c:v>
                </c:pt>
                <c:pt idx="12">
                  <c:v>-1.4449710300561724</c:v>
                </c:pt>
                <c:pt idx="13">
                  <c:v>-1.4213725000911082</c:v>
                </c:pt>
                <c:pt idx="14">
                  <c:v>-1.3977977696676231</c:v>
                </c:pt>
                <c:pt idx="15">
                  <c:v>-1.3742468930044494</c:v>
                </c:pt>
                <c:pt idx="16">
                  <c:v>-1.3507199234492044</c:v>
                </c:pt>
                <c:pt idx="17">
                  <c:v>-1.3272169134674132</c:v>
                </c:pt>
                <c:pt idx="18">
                  <c:v>-1.3037379146316623</c:v>
                </c:pt>
                <c:pt idx="19">
                  <c:v>-1.2802829776108835</c:v>
                </c:pt>
                <c:pt idx="20">
                  <c:v>-1.2568521521597709</c:v>
                </c:pt>
                <c:pt idx="21">
                  <c:v>-1.2334454871083447</c:v>
                </c:pt>
                <c:pt idx="22">
                  <c:v>-1.2100630303516549</c:v>
                </c:pt>
                <c:pt idx="23">
                  <c:v>-1.186704828839638</c:v>
                </c:pt>
                <c:pt idx="24">
                  <c:v>-1.163370928567133</c:v>
                </c:pt>
                <c:pt idx="25">
                  <c:v>-1.1400613745640507</c:v>
                </c:pt>
                <c:pt idx="26">
                  <c:v>-1.116776210885714</c:v>
                </c:pt>
                <c:pt idx="27">
                  <c:v>-1.0935154806033638</c:v>
                </c:pt>
                <c:pt idx="28">
                  <c:v>-1.0702792257948435</c:v>
                </c:pt>
                <c:pt idx="29">
                  <c:v>-1.047067487535456</c:v>
                </c:pt>
                <c:pt idx="30">
                  <c:v>-1.0238803058890118</c:v>
                </c:pt>
                <c:pt idx="31">
                  <c:v>-1.0007177198990576</c:v>
                </c:pt>
                <c:pt idx="32">
                  <c:v>-0.97757976758030296</c:v>
                </c:pt>
                <c:pt idx="33">
                  <c:v>-0.95446648591023753</c:v>
                </c:pt>
                <c:pt idx="34">
                  <c:v>-0.93137791082095456</c:v>
                </c:pt>
                <c:pt idx="35">
                  <c:v>-0.90831407719117485</c:v>
                </c:pt>
                <c:pt idx="36">
                  <c:v>-0.88527501883848192</c:v>
                </c:pt>
                <c:pt idx="37">
                  <c:v>-0.86226076851176814</c:v>
                </c:pt>
                <c:pt idx="38">
                  <c:v>-0.83927135788389873</c:v>
                </c:pt>
                <c:pt idx="39">
                  <c:v>-0.81630681754459555</c:v>
                </c:pt>
                <c:pt idx="40">
                  <c:v>-0.79336717699354498</c:v>
                </c:pt>
                <c:pt idx="41">
                  <c:v>-0.77045246463373218</c:v>
                </c:pt>
                <c:pt idx="42">
                  <c:v>-0.7475627077650101</c:v>
                </c:pt>
                <c:pt idx="43">
                  <c:v>-0.72469793257789672</c:v>
                </c:pt>
                <c:pt idx="44">
                  <c:v>-0.70185816414761615</c:v>
                </c:pt>
                <c:pt idx="45">
                  <c:v>-0.6790434264283759</c:v>
                </c:pt>
                <c:pt idx="46">
                  <c:v>-0.65625374224789146</c:v>
                </c:pt>
                <c:pt idx="47">
                  <c:v>-0.63348913330215473</c:v>
                </c:pt>
                <c:pt idx="48">
                  <c:v>-0.61074962015045275</c:v>
                </c:pt>
                <c:pt idx="49">
                  <c:v>-0.58803522221063909</c:v>
                </c:pt>
                <c:pt idx="50">
                  <c:v>-0.56534595775465957</c:v>
                </c:pt>
                <c:pt idx="51">
                  <c:v>-0.54268184390433527</c:v>
                </c:pt>
                <c:pt idx="52">
                  <c:v>-0.52004289662740355</c:v>
                </c:pt>
                <c:pt idx="53">
                  <c:v>-0.49742913073382233</c:v>
                </c:pt>
                <c:pt idx="54">
                  <c:v>-0.47484055987233531</c:v>
                </c:pt>
                <c:pt idx="55">
                  <c:v>-0.45227719652730469</c:v>
                </c:pt>
                <c:pt idx="56">
                  <c:v>-0.42973905201581064</c:v>
                </c:pt>
                <c:pt idx="57">
                  <c:v>-0.40722613648501649</c:v>
                </c:pt>
                <c:pt idx="58">
                  <c:v>-0.38473845890980951</c:v>
                </c:pt>
                <c:pt idx="59">
                  <c:v>-0.36227602709070483</c:v>
                </c:pt>
                <c:pt idx="60">
                  <c:v>-0.33983884765202865</c:v>
                </c:pt>
                <c:pt idx="61">
                  <c:v>-0.31742692604037304</c:v>
                </c:pt>
                <c:pt idx="62">
                  <c:v>-0.29504026652332338</c:v>
                </c:pt>
                <c:pt idx="63">
                  <c:v>-0.27267887218846032</c:v>
                </c:pt>
                <c:pt idx="64">
                  <c:v>-0.25034274494263942</c:v>
                </c:pt>
                <c:pt idx="65">
                  <c:v>-0.22803188551154618</c:v>
                </c:pt>
                <c:pt idx="66">
                  <c:v>-0.20574629343952511</c:v>
                </c:pt>
                <c:pt idx="67">
                  <c:v>-0.18348596708968734</c:v>
                </c:pt>
                <c:pt idx="68">
                  <c:v>-0.16125090364429062</c:v>
                </c:pt>
                <c:pt idx="69">
                  <c:v>-0.1390410991054023</c:v>
                </c:pt>
                <c:pt idx="70">
                  <c:v>-0.11685654829582903</c:v>
                </c:pt>
                <c:pt idx="71">
                  <c:v>-9.4697244860328933E-2</c:v>
                </c:pt>
                <c:pt idx="72">
                  <c:v>-7.2563181267091714E-2</c:v>
                </c:pt>
                <c:pt idx="73">
                  <c:v>-5.0454348809499061E-2</c:v>
                </c:pt>
                <c:pt idx="74">
                  <c:v>-2.8370737608150343E-2</c:v>
                </c:pt>
                <c:pt idx="75">
                  <c:v>-6.3123366131669911E-3</c:v>
                </c:pt>
                <c:pt idx="76">
                  <c:v>1.5720866393237998E-2</c:v>
                </c:pt>
                <c:pt idx="77">
                  <c:v>3.7728884793920558E-2</c:v>
                </c:pt>
                <c:pt idx="78">
                  <c:v>5.971173313369782E-2</c:v>
                </c:pt>
                <c:pt idx="79">
                  <c:v>8.166942711597458E-2</c:v>
                </c:pt>
                <c:pt idx="80">
                  <c:v>0.10360198359910666</c:v>
                </c:pt>
                <c:pt idx="81">
                  <c:v>0.12550942059250358</c:v>
                </c:pt>
                <c:pt idx="82">
                  <c:v>0.14739175725246945</c:v>
                </c:pt>
                <c:pt idx="83">
                  <c:v>0.16924901387778601</c:v>
                </c:pt>
                <c:pt idx="84">
                  <c:v>0.19108121190504379</c:v>
                </c:pt>
                <c:pt idx="85">
                  <c:v>0.21288837390371729</c:v>
                </c:pt>
                <c:pt idx="86">
                  <c:v>0.23467052357099116</c:v>
                </c:pt>
                <c:pt idx="87">
                  <c:v>0.25642768572633945</c:v>
                </c:pt>
                <c:pt idx="88">
                  <c:v>0.27815988630586008</c:v>
                </c:pt>
                <c:pt idx="89">
                  <c:v>0.29986715235636807</c:v>
                </c:pt>
                <c:pt idx="90">
                  <c:v>0.3215495120292502</c:v>
                </c:pt>
                <c:pt idx="91">
                  <c:v>0.34320699457408566</c:v>
                </c:pt>
                <c:pt idx="92">
                  <c:v>0.36483963033203004</c:v>
                </c:pt>
                <c:pt idx="93">
                  <c:v>0.38644745072898101</c:v>
                </c:pt>
                <c:pt idx="94">
                  <c:v>0.40803048826850818</c:v>
                </c:pt>
                <c:pt idx="95">
                  <c:v>0.4295887765245674</c:v>
                </c:pt>
                <c:pt idx="96">
                  <c:v>0.45112235013399915</c:v>
                </c:pt>
                <c:pt idx="97">
                  <c:v>0.47263124478880902</c:v>
                </c:pt>
                <c:pt idx="98">
                  <c:v>0.49411549722824044</c:v>
                </c:pt>
                <c:pt idx="99">
                  <c:v>0.51557514523064318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2D-4B11-8490-ECE09BF7E902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'TOC mot KS 3.1.24'!xdata4</c:f>
              <c:numCache>
                <c:formatCode>General</c:formatCode>
                <c:ptCount val="100"/>
                <c:pt idx="0">
                  <c:v>4.96</c:v>
                </c:pt>
                <c:pt idx="1">
                  <c:v>5.9830303029999996</c:v>
                </c:pt>
                <c:pt idx="2">
                  <c:v>7.0060606060000001</c:v>
                </c:pt>
                <c:pt idx="3">
                  <c:v>8.0290909090000007</c:v>
                </c:pt>
                <c:pt idx="4">
                  <c:v>9.0521212119999994</c:v>
                </c:pt>
                <c:pt idx="5">
                  <c:v>10.075151515000002</c:v>
                </c:pt>
                <c:pt idx="6">
                  <c:v>11.098181818</c:v>
                </c:pt>
                <c:pt idx="7">
                  <c:v>12.121212120999999</c:v>
                </c:pt>
                <c:pt idx="8">
                  <c:v>13.144242424000002</c:v>
                </c:pt>
                <c:pt idx="9">
                  <c:v>14.167272727</c:v>
                </c:pt>
                <c:pt idx="10">
                  <c:v>15.190303030000003</c:v>
                </c:pt>
                <c:pt idx="11">
                  <c:v>16.213333333000001</c:v>
                </c:pt>
                <c:pt idx="12">
                  <c:v>17.236363636</c:v>
                </c:pt>
                <c:pt idx="13">
                  <c:v>18.259393939000002</c:v>
                </c:pt>
                <c:pt idx="14">
                  <c:v>19.282424242000001</c:v>
                </c:pt>
                <c:pt idx="15">
                  <c:v>20.305454545</c:v>
                </c:pt>
                <c:pt idx="16">
                  <c:v>21.328484848000002</c:v>
                </c:pt>
                <c:pt idx="17">
                  <c:v>22.351515151000001</c:v>
                </c:pt>
                <c:pt idx="18">
                  <c:v>23.374545454000003</c:v>
                </c:pt>
                <c:pt idx="19">
                  <c:v>24.397575757000002</c:v>
                </c:pt>
                <c:pt idx="20">
                  <c:v>25.420606060000004</c:v>
                </c:pt>
                <c:pt idx="21">
                  <c:v>26.443636363000003</c:v>
                </c:pt>
                <c:pt idx="22">
                  <c:v>27.466666666000002</c:v>
                </c:pt>
                <c:pt idx="23">
                  <c:v>28.489696969000004</c:v>
                </c:pt>
                <c:pt idx="24">
                  <c:v>29.512727272000003</c:v>
                </c:pt>
                <c:pt idx="25">
                  <c:v>30.535757575000002</c:v>
                </c:pt>
                <c:pt idx="26">
                  <c:v>31.558787878000004</c:v>
                </c:pt>
                <c:pt idx="27">
                  <c:v>32.581818181000003</c:v>
                </c:pt>
                <c:pt idx="28">
                  <c:v>33.604848484000001</c:v>
                </c:pt>
                <c:pt idx="29">
                  <c:v>34.627878787</c:v>
                </c:pt>
                <c:pt idx="30">
                  <c:v>35.650909089999999</c:v>
                </c:pt>
                <c:pt idx="31">
                  <c:v>36.673939393000005</c:v>
                </c:pt>
                <c:pt idx="32">
                  <c:v>37.696969696000004</c:v>
                </c:pt>
                <c:pt idx="33">
                  <c:v>38.719999999000002</c:v>
                </c:pt>
                <c:pt idx="34">
                  <c:v>39.743030302000001</c:v>
                </c:pt>
                <c:pt idx="35">
                  <c:v>40.766060605000007</c:v>
                </c:pt>
                <c:pt idx="36">
                  <c:v>41.789090908000006</c:v>
                </c:pt>
                <c:pt idx="37">
                  <c:v>42.812121211000004</c:v>
                </c:pt>
                <c:pt idx="38">
                  <c:v>43.835151514000003</c:v>
                </c:pt>
                <c:pt idx="39">
                  <c:v>44.858181817000002</c:v>
                </c:pt>
                <c:pt idx="40">
                  <c:v>45.881212120000008</c:v>
                </c:pt>
                <c:pt idx="41">
                  <c:v>46.904242423000007</c:v>
                </c:pt>
                <c:pt idx="42">
                  <c:v>47.927272726000005</c:v>
                </c:pt>
                <c:pt idx="43">
                  <c:v>48.950303029000004</c:v>
                </c:pt>
                <c:pt idx="44">
                  <c:v>49.973333332000003</c:v>
                </c:pt>
                <c:pt idx="45">
                  <c:v>50.996363635000002</c:v>
                </c:pt>
                <c:pt idx="46">
                  <c:v>52.019393938000007</c:v>
                </c:pt>
                <c:pt idx="47">
                  <c:v>53.042424241000006</c:v>
                </c:pt>
                <c:pt idx="48">
                  <c:v>54.065454544000005</c:v>
                </c:pt>
                <c:pt idx="49">
                  <c:v>55.088484847000004</c:v>
                </c:pt>
                <c:pt idx="50">
                  <c:v>56.111515150000002</c:v>
                </c:pt>
                <c:pt idx="51">
                  <c:v>57.134545453000008</c:v>
                </c:pt>
                <c:pt idx="52">
                  <c:v>58.157575756000007</c:v>
                </c:pt>
                <c:pt idx="53">
                  <c:v>59.180606059000006</c:v>
                </c:pt>
                <c:pt idx="54">
                  <c:v>60.203636362000005</c:v>
                </c:pt>
                <c:pt idx="55">
                  <c:v>61.226666665000003</c:v>
                </c:pt>
                <c:pt idx="56">
                  <c:v>62.249696968000002</c:v>
                </c:pt>
                <c:pt idx="57">
                  <c:v>63.272727271000008</c:v>
                </c:pt>
                <c:pt idx="58">
                  <c:v>64.295757574000007</c:v>
                </c:pt>
                <c:pt idx="59">
                  <c:v>65.318787877000005</c:v>
                </c:pt>
                <c:pt idx="60">
                  <c:v>66.341818180000004</c:v>
                </c:pt>
                <c:pt idx="61">
                  <c:v>67.364848483000003</c:v>
                </c:pt>
                <c:pt idx="62">
                  <c:v>68.387878786000002</c:v>
                </c:pt>
                <c:pt idx="63">
                  <c:v>69.410909089</c:v>
                </c:pt>
                <c:pt idx="64">
                  <c:v>70.433939391999999</c:v>
                </c:pt>
                <c:pt idx="65">
                  <c:v>71.456969694999998</c:v>
                </c:pt>
                <c:pt idx="66">
                  <c:v>72.479999997999997</c:v>
                </c:pt>
                <c:pt idx="67">
                  <c:v>73.503030300999995</c:v>
                </c:pt>
                <c:pt idx="68">
                  <c:v>74.526060603999994</c:v>
                </c:pt>
                <c:pt idx="69">
                  <c:v>75.549090906999993</c:v>
                </c:pt>
                <c:pt idx="70">
                  <c:v>76.572121210000006</c:v>
                </c:pt>
                <c:pt idx="71">
                  <c:v>77.595151513000005</c:v>
                </c:pt>
                <c:pt idx="72">
                  <c:v>78.618181816000003</c:v>
                </c:pt>
                <c:pt idx="73">
                  <c:v>79.641212119000002</c:v>
                </c:pt>
                <c:pt idx="74">
                  <c:v>80.664242422000001</c:v>
                </c:pt>
                <c:pt idx="75">
                  <c:v>81.687272725</c:v>
                </c:pt>
                <c:pt idx="76">
                  <c:v>82.710303027999998</c:v>
                </c:pt>
                <c:pt idx="77">
                  <c:v>83.733333330999997</c:v>
                </c:pt>
                <c:pt idx="78">
                  <c:v>84.756363633999996</c:v>
                </c:pt>
                <c:pt idx="79">
                  <c:v>85.779393936999995</c:v>
                </c:pt>
                <c:pt idx="80">
                  <c:v>86.802424240000008</c:v>
                </c:pt>
                <c:pt idx="81">
                  <c:v>87.825454543000006</c:v>
                </c:pt>
                <c:pt idx="82">
                  <c:v>88.848484846000005</c:v>
                </c:pt>
                <c:pt idx="83">
                  <c:v>89.871515149000004</c:v>
                </c:pt>
                <c:pt idx="84">
                  <c:v>90.894545452000003</c:v>
                </c:pt>
                <c:pt idx="85">
                  <c:v>91.917575755000001</c:v>
                </c:pt>
                <c:pt idx="86">
                  <c:v>92.940606058</c:v>
                </c:pt>
                <c:pt idx="87">
                  <c:v>93.963636360999999</c:v>
                </c:pt>
                <c:pt idx="88">
                  <c:v>94.986666663999998</c:v>
                </c:pt>
                <c:pt idx="89">
                  <c:v>96.009696966999996</c:v>
                </c:pt>
                <c:pt idx="90">
                  <c:v>97.032727269999995</c:v>
                </c:pt>
                <c:pt idx="91">
                  <c:v>98.055757573000008</c:v>
                </c:pt>
                <c:pt idx="92">
                  <c:v>99.078787876000007</c:v>
                </c:pt>
                <c:pt idx="93">
                  <c:v>100.10181817900001</c:v>
                </c:pt>
                <c:pt idx="94">
                  <c:v>101.124848482</c:v>
                </c:pt>
                <c:pt idx="95">
                  <c:v>102.147878785</c:v>
                </c:pt>
                <c:pt idx="96">
                  <c:v>103.170909088</c:v>
                </c:pt>
                <c:pt idx="97">
                  <c:v>104.193939391</c:v>
                </c:pt>
                <c:pt idx="98">
                  <c:v>105.216969694</c:v>
                </c:pt>
                <c:pt idx="99">
                  <c:v>106.239999997</c:v>
                </c:pt>
              </c:numCache>
            </c:numRef>
          </c:xVal>
          <c:yVal>
            <c:numRef>
              <c:f>'TOC mot KS 3.1.24'!ydata4</c:f>
              <c:numCache>
                <c:formatCode>General</c:formatCode>
                <c:ptCount val="100"/>
                <c:pt idx="0">
                  <c:v>1.6148976867150138</c:v>
                </c:pt>
                <c:pt idx="1">
                  <c:v>1.6356593038291827</c:v>
                </c:pt>
                <c:pt idx="2">
                  <c:v>1.6564440060583059</c:v>
                </c:pt>
                <c:pt idx="3">
                  <c:v>1.6772518571793573</c:v>
                </c:pt>
                <c:pt idx="4">
                  <c:v>1.6980829202379197</c:v>
                </c:pt>
                <c:pt idx="5">
                  <c:v>1.7189372575360855</c:v>
                </c:pt>
                <c:pt idx="6">
                  <c:v>1.7398149306204225</c:v>
                </c:pt>
                <c:pt idx="7">
                  <c:v>1.7607160002700097</c:v>
                </c:pt>
                <c:pt idx="8">
                  <c:v>1.7816405264845525</c:v>
                </c:pt>
                <c:pt idx="9">
                  <c:v>1.8025885684725786</c:v>
                </c:pt>
                <c:pt idx="10">
                  <c:v>1.8235601846397154</c:v>
                </c:pt>
                <c:pt idx="11">
                  <c:v>1.8445554325770677</c:v>
                </c:pt>
                <c:pt idx="12">
                  <c:v>1.8655743690496833</c:v>
                </c:pt>
                <c:pt idx="13">
                  <c:v>1.8866170499851245</c:v>
                </c:pt>
                <c:pt idx="14">
                  <c:v>1.9076835304621449</c:v>
                </c:pt>
                <c:pt idx="15">
                  <c:v>1.928773864699477</c:v>
                </c:pt>
                <c:pt idx="16">
                  <c:v>1.9498881060447379</c:v>
                </c:pt>
                <c:pt idx="17">
                  <c:v>1.9710263069634517</c:v>
                </c:pt>
                <c:pt idx="18">
                  <c:v>1.9921885190282067</c:v>
                </c:pt>
                <c:pt idx="19">
                  <c:v>2.0133747929079333</c:v>
                </c:pt>
                <c:pt idx="20">
                  <c:v>2.0345851783573266</c:v>
                </c:pt>
                <c:pt idx="21">
                  <c:v>2.0558197242064056</c:v>
                </c:pt>
                <c:pt idx="22">
                  <c:v>2.0770784783502214</c:v>
                </c:pt>
                <c:pt idx="23">
                  <c:v>2.0983614877387105</c:v>
                </c:pt>
                <c:pt idx="24">
                  <c:v>2.1196687983667113</c:v>
                </c:pt>
                <c:pt idx="25">
                  <c:v>2.1410004552641344</c:v>
                </c:pt>
                <c:pt idx="26">
                  <c:v>2.1623565024863032</c:v>
                </c:pt>
                <c:pt idx="27">
                  <c:v>2.1837369831044589</c:v>
                </c:pt>
                <c:pt idx="28">
                  <c:v>2.2051419391964435</c:v>
                </c:pt>
                <c:pt idx="29">
                  <c:v>2.2265714118375621</c:v>
                </c:pt>
                <c:pt idx="30">
                  <c:v>2.2480254410916229</c:v>
                </c:pt>
                <c:pt idx="31">
                  <c:v>2.2695040660021748</c:v>
                </c:pt>
                <c:pt idx="32">
                  <c:v>2.291007324583926</c:v>
                </c:pt>
                <c:pt idx="33">
                  <c:v>2.312535253814366</c:v>
                </c:pt>
                <c:pt idx="34">
                  <c:v>2.3340878896255886</c:v>
                </c:pt>
                <c:pt idx="35">
                  <c:v>2.3556652668963149</c:v>
                </c:pt>
                <c:pt idx="36">
                  <c:v>2.3772674194441272</c:v>
                </c:pt>
                <c:pt idx="37">
                  <c:v>2.3988943800179192</c:v>
                </c:pt>
                <c:pt idx="38">
                  <c:v>2.4205461802905552</c:v>
                </c:pt>
                <c:pt idx="39">
                  <c:v>2.4422228508517576</c:v>
                </c:pt>
                <c:pt idx="40">
                  <c:v>2.4639244212012126</c:v>
                </c:pt>
                <c:pt idx="41">
                  <c:v>2.4856509197419059</c:v>
                </c:pt>
                <c:pt idx="42">
                  <c:v>2.5074023737736892</c:v>
                </c:pt>
                <c:pt idx="43">
                  <c:v>2.5291788094870813</c:v>
                </c:pt>
                <c:pt idx="44">
                  <c:v>2.5509802519573062</c:v>
                </c:pt>
                <c:pt idx="45">
                  <c:v>2.5728067251385718</c:v>
                </c:pt>
                <c:pt idx="46">
                  <c:v>2.594658251858593</c:v>
                </c:pt>
                <c:pt idx="47">
                  <c:v>2.6165348538133619</c:v>
                </c:pt>
                <c:pt idx="48">
                  <c:v>2.6384365515621653</c:v>
                </c:pt>
                <c:pt idx="49">
                  <c:v>2.6603633645228575</c:v>
                </c:pt>
                <c:pt idx="50">
                  <c:v>2.6823153109673834</c:v>
                </c:pt>
                <c:pt idx="51">
                  <c:v>2.7042924080175652</c:v>
                </c:pt>
                <c:pt idx="52">
                  <c:v>2.7262946716411389</c:v>
                </c:pt>
                <c:pt idx="53">
                  <c:v>2.7483221166480631</c:v>
                </c:pt>
                <c:pt idx="54">
                  <c:v>2.7703747566870813</c:v>
                </c:pt>
                <c:pt idx="55">
                  <c:v>2.7924526042425568</c:v>
                </c:pt>
                <c:pt idx="56">
                  <c:v>2.8145556706315684</c:v>
                </c:pt>
                <c:pt idx="57">
                  <c:v>2.8366839660012797</c:v>
                </c:pt>
                <c:pt idx="58">
                  <c:v>2.8588374993265786</c:v>
                </c:pt>
                <c:pt idx="59">
                  <c:v>2.8810162784079791</c:v>
                </c:pt>
                <c:pt idx="60">
                  <c:v>2.9032203098698082</c:v>
                </c:pt>
                <c:pt idx="61">
                  <c:v>2.9254495991586587</c:v>
                </c:pt>
                <c:pt idx="62">
                  <c:v>2.9477041505421147</c:v>
                </c:pt>
                <c:pt idx="63">
                  <c:v>2.9699839671077566</c:v>
                </c:pt>
                <c:pt idx="64">
                  <c:v>2.9922890507624418</c:v>
                </c:pt>
                <c:pt idx="65">
                  <c:v>3.0146194022318538</c:v>
                </c:pt>
                <c:pt idx="66">
                  <c:v>3.0369750210603383</c:v>
                </c:pt>
                <c:pt idx="67">
                  <c:v>3.0593559056110058</c:v>
                </c:pt>
                <c:pt idx="68">
                  <c:v>3.0817620530661154</c:v>
                </c:pt>
                <c:pt idx="69">
                  <c:v>3.1041934594277323</c:v>
                </c:pt>
                <c:pt idx="70">
                  <c:v>3.1266501195186649</c:v>
                </c:pt>
                <c:pt idx="71">
                  <c:v>3.1491320269836707</c:v>
                </c:pt>
                <c:pt idx="72">
                  <c:v>3.1716391742909389</c:v>
                </c:pt>
                <c:pt idx="73">
                  <c:v>3.1941715527338514</c:v>
                </c:pt>
                <c:pt idx="74">
                  <c:v>3.2167291524330084</c:v>
                </c:pt>
                <c:pt idx="75">
                  <c:v>3.2393119623385309</c:v>
                </c:pt>
                <c:pt idx="76">
                  <c:v>3.2619199702326314</c:v>
                </c:pt>
                <c:pt idx="77">
                  <c:v>3.284553162732454</c:v>
                </c:pt>
                <c:pt idx="78">
                  <c:v>3.3072115252931824</c:v>
                </c:pt>
                <c:pt idx="79">
                  <c:v>3.3298950422114117</c:v>
                </c:pt>
                <c:pt idx="80">
                  <c:v>3.3526036966287851</c:v>
                </c:pt>
                <c:pt idx="81">
                  <c:v>3.3753374705358943</c:v>
                </c:pt>
                <c:pt idx="82">
                  <c:v>3.3980963447764339</c:v>
                </c:pt>
                <c:pt idx="83">
                  <c:v>3.4208802990516229</c:v>
                </c:pt>
                <c:pt idx="84">
                  <c:v>3.4436893119248704</c:v>
                </c:pt>
                <c:pt idx="85">
                  <c:v>3.4665233608267028</c:v>
                </c:pt>
                <c:pt idx="86">
                  <c:v>3.4893824220599345</c:v>
                </c:pt>
                <c:pt idx="87">
                  <c:v>3.5122664708050912</c:v>
                </c:pt>
                <c:pt idx="88">
                  <c:v>3.5351754811260765</c:v>
                </c:pt>
                <c:pt idx="89">
                  <c:v>3.5581094259760739</c:v>
                </c:pt>
                <c:pt idx="90">
                  <c:v>3.581068277203697</c:v>
                </c:pt>
                <c:pt idx="91">
                  <c:v>3.6040520055593679</c:v>
                </c:pt>
                <c:pt idx="92">
                  <c:v>3.6270605807019289</c:v>
                </c:pt>
                <c:pt idx="93">
                  <c:v>3.6500939712054841</c:v>
                </c:pt>
                <c:pt idx="94">
                  <c:v>3.6731521445664619</c:v>
                </c:pt>
                <c:pt idx="95">
                  <c:v>3.6962350672109086</c:v>
                </c:pt>
                <c:pt idx="96">
                  <c:v>3.7193427045019822</c:v>
                </c:pt>
                <c:pt idx="97">
                  <c:v>3.7424750207476776</c:v>
                </c:pt>
                <c:pt idx="98">
                  <c:v>3.7656319792087514</c:v>
                </c:pt>
                <c:pt idx="99">
                  <c:v>3.7888135421068543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2D-4B11-8490-ECE09BF7E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49808"/>
        <c:axId val="572153088"/>
      </c:scatterChart>
      <c:valAx>
        <c:axId val="5721498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Clay+Silt%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2153088"/>
        <c:crosses val="autoZero"/>
        <c:crossBetween val="midCat"/>
      </c:valAx>
      <c:valAx>
        <c:axId val="572153088"/>
        <c:scaling>
          <c:orientation val="minMax"/>
          <c:max val="6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21498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Clay+Silt%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'TOC mot KS 3.1.24'!$D$93:$D$187</c:f>
              <c:numCache>
                <c:formatCode>0.000</c:formatCode>
                <c:ptCount val="95"/>
                <c:pt idx="0">
                  <c:v>89.6</c:v>
                </c:pt>
                <c:pt idx="1">
                  <c:v>94.800000000000011</c:v>
                </c:pt>
                <c:pt idx="2">
                  <c:v>68.45</c:v>
                </c:pt>
                <c:pt idx="3">
                  <c:v>96.600000000000009</c:v>
                </c:pt>
                <c:pt idx="4">
                  <c:v>89.800000000000011</c:v>
                </c:pt>
                <c:pt idx="5">
                  <c:v>97.8</c:v>
                </c:pt>
                <c:pt idx="6">
                  <c:v>93.919999999999987</c:v>
                </c:pt>
                <c:pt idx="7">
                  <c:v>97.6</c:v>
                </c:pt>
                <c:pt idx="8">
                  <c:v>96</c:v>
                </c:pt>
                <c:pt idx="9">
                  <c:v>95.3</c:v>
                </c:pt>
                <c:pt idx="10">
                  <c:v>96.3</c:v>
                </c:pt>
                <c:pt idx="11">
                  <c:v>96.4</c:v>
                </c:pt>
                <c:pt idx="12">
                  <c:v>95.2</c:v>
                </c:pt>
                <c:pt idx="13">
                  <c:v>96.3</c:v>
                </c:pt>
                <c:pt idx="14">
                  <c:v>83.8</c:v>
                </c:pt>
                <c:pt idx="15">
                  <c:v>96.6</c:v>
                </c:pt>
                <c:pt idx="16">
                  <c:v>17.7</c:v>
                </c:pt>
                <c:pt idx="17">
                  <c:v>97.6</c:v>
                </c:pt>
                <c:pt idx="18">
                  <c:v>29.4</c:v>
                </c:pt>
                <c:pt idx="19">
                  <c:v>48.3</c:v>
                </c:pt>
                <c:pt idx="20">
                  <c:v>21.6</c:v>
                </c:pt>
                <c:pt idx="21">
                  <c:v>35</c:v>
                </c:pt>
                <c:pt idx="22">
                  <c:v>40.9</c:v>
                </c:pt>
                <c:pt idx="23">
                  <c:v>51.9</c:v>
                </c:pt>
                <c:pt idx="24">
                  <c:v>25.5</c:v>
                </c:pt>
                <c:pt idx="25">
                  <c:v>35.200000000000003</c:v>
                </c:pt>
                <c:pt idx="26">
                  <c:v>47.9</c:v>
                </c:pt>
                <c:pt idx="27">
                  <c:v>59.6</c:v>
                </c:pt>
                <c:pt idx="28">
                  <c:v>57.1</c:v>
                </c:pt>
                <c:pt idx="29">
                  <c:v>68.2</c:v>
                </c:pt>
                <c:pt idx="30">
                  <c:v>81.099999999999994</c:v>
                </c:pt>
                <c:pt idx="31">
                  <c:v>84.4</c:v>
                </c:pt>
                <c:pt idx="32">
                  <c:v>86.7</c:v>
                </c:pt>
                <c:pt idx="33">
                  <c:v>72.904899999999998</c:v>
                </c:pt>
                <c:pt idx="34">
                  <c:v>77.6571</c:v>
                </c:pt>
                <c:pt idx="35">
                  <c:v>88.699999999999989</c:v>
                </c:pt>
                <c:pt idx="36">
                  <c:v>85.38</c:v>
                </c:pt>
                <c:pt idx="37">
                  <c:v>95.7</c:v>
                </c:pt>
                <c:pt idx="38">
                  <c:v>87.3</c:v>
                </c:pt>
                <c:pt idx="39">
                  <c:v>74.2</c:v>
                </c:pt>
                <c:pt idx="40">
                  <c:v>82.4</c:v>
                </c:pt>
                <c:pt idx="41">
                  <c:v>91.1</c:v>
                </c:pt>
                <c:pt idx="42">
                  <c:v>89.699999999999989</c:v>
                </c:pt>
                <c:pt idx="43">
                  <c:v>75.2</c:v>
                </c:pt>
                <c:pt idx="44">
                  <c:v>85.6</c:v>
                </c:pt>
                <c:pt idx="45">
                  <c:v>25.5</c:v>
                </c:pt>
                <c:pt idx="46">
                  <c:v>13.4</c:v>
                </c:pt>
                <c:pt idx="47">
                  <c:v>22.3</c:v>
                </c:pt>
                <c:pt idx="48">
                  <c:v>24.4</c:v>
                </c:pt>
                <c:pt idx="49">
                  <c:v>29.900000000000002</c:v>
                </c:pt>
                <c:pt idx="50">
                  <c:v>17.8</c:v>
                </c:pt>
                <c:pt idx="51">
                  <c:v>13.7</c:v>
                </c:pt>
                <c:pt idx="52">
                  <c:v>16.100000000000001</c:v>
                </c:pt>
                <c:pt idx="53">
                  <c:v>40.9</c:v>
                </c:pt>
                <c:pt idx="54">
                  <c:v>29.2</c:v>
                </c:pt>
                <c:pt idx="55">
                  <c:v>39.799999999999997</c:v>
                </c:pt>
                <c:pt idx="56">
                  <c:v>39.6</c:v>
                </c:pt>
                <c:pt idx="57">
                  <c:v>79.599999999999994</c:v>
                </c:pt>
                <c:pt idx="58">
                  <c:v>97.3</c:v>
                </c:pt>
                <c:pt idx="59">
                  <c:v>64</c:v>
                </c:pt>
                <c:pt idx="60">
                  <c:v>32.299999999999997</c:v>
                </c:pt>
                <c:pt idx="61">
                  <c:v>58.9</c:v>
                </c:pt>
                <c:pt idx="62">
                  <c:v>93.5</c:v>
                </c:pt>
                <c:pt idx="63">
                  <c:v>94.2</c:v>
                </c:pt>
                <c:pt idx="64">
                  <c:v>93.5</c:v>
                </c:pt>
                <c:pt idx="65">
                  <c:v>96.8</c:v>
                </c:pt>
                <c:pt idx="66">
                  <c:v>55.5</c:v>
                </c:pt>
                <c:pt idx="67">
                  <c:v>63.2</c:v>
                </c:pt>
                <c:pt idx="68">
                  <c:v>70.900000000000006</c:v>
                </c:pt>
                <c:pt idx="69">
                  <c:v>79.8</c:v>
                </c:pt>
                <c:pt idx="70">
                  <c:v>87.1</c:v>
                </c:pt>
                <c:pt idx="71">
                  <c:v>61</c:v>
                </c:pt>
                <c:pt idx="72">
                  <c:v>36.31</c:v>
                </c:pt>
                <c:pt idx="73">
                  <c:v>87.94</c:v>
                </c:pt>
                <c:pt idx="74">
                  <c:v>81.649999999999991</c:v>
                </c:pt>
                <c:pt idx="75">
                  <c:v>88.039999999999992</c:v>
                </c:pt>
                <c:pt idx="76">
                  <c:v>72.680000000000007</c:v>
                </c:pt>
                <c:pt idx="77">
                  <c:v>89.960000000000008</c:v>
                </c:pt>
                <c:pt idx="78">
                  <c:v>93.339999999999989</c:v>
                </c:pt>
                <c:pt idx="79">
                  <c:v>94.6</c:v>
                </c:pt>
                <c:pt idx="80">
                  <c:v>88.3</c:v>
                </c:pt>
                <c:pt idx="81">
                  <c:v>86.9</c:v>
                </c:pt>
                <c:pt idx="82">
                  <c:v>84.6</c:v>
                </c:pt>
                <c:pt idx="83">
                  <c:v>80.400000000000006</c:v>
                </c:pt>
                <c:pt idx="84">
                  <c:v>70.3</c:v>
                </c:pt>
                <c:pt idx="85">
                  <c:v>95.2</c:v>
                </c:pt>
                <c:pt idx="86">
                  <c:v>79.8</c:v>
                </c:pt>
                <c:pt idx="87">
                  <c:v>49.900000000000006</c:v>
                </c:pt>
                <c:pt idx="88">
                  <c:v>43.6</c:v>
                </c:pt>
                <c:pt idx="89">
                  <c:v>96.9</c:v>
                </c:pt>
                <c:pt idx="90">
                  <c:v>97</c:v>
                </c:pt>
                <c:pt idx="91">
                  <c:v>88.2</c:v>
                </c:pt>
                <c:pt idx="92">
                  <c:v>84.2</c:v>
                </c:pt>
                <c:pt idx="93">
                  <c:v>97.4</c:v>
                </c:pt>
                <c:pt idx="94">
                  <c:v>96.5</c:v>
                </c:pt>
              </c:numCache>
            </c:numRef>
          </c:xVal>
          <c:yVal>
            <c:numRef>
              <c:f>'TOC mot KS 3.1.24'!$H$93:$H$187</c:f>
              <c:numCache>
                <c:formatCode>0.000</c:formatCode>
                <c:ptCount val="95"/>
                <c:pt idx="0">
                  <c:v>-0.62687354027187459</c:v>
                </c:pt>
                <c:pt idx="1">
                  <c:v>-2.7819788566831163E-2</c:v>
                </c:pt>
                <c:pt idx="2">
                  <c:v>0.11365891970551836</c:v>
                </c:pt>
                <c:pt idx="3">
                  <c:v>-0.64254337672827178</c:v>
                </c:pt>
                <c:pt idx="4">
                  <c:v>-0.87849386507723859</c:v>
                </c:pt>
                <c:pt idx="5">
                  <c:v>-0.21922117922737319</c:v>
                </c:pt>
                <c:pt idx="6">
                  <c:v>-0.98917071983060267</c:v>
                </c:pt>
                <c:pt idx="7">
                  <c:v>-0.78021813886776314</c:v>
                </c:pt>
                <c:pt idx="8">
                  <c:v>-0.86036066702755221</c:v>
                </c:pt>
                <c:pt idx="9">
                  <c:v>0.21730859935382782</c:v>
                </c:pt>
                <c:pt idx="10">
                  <c:v>0.26431958367927982</c:v>
                </c:pt>
                <c:pt idx="11">
                  <c:v>-1.9595206585651659</c:v>
                </c:pt>
                <c:pt idx="12">
                  <c:v>-0.48181090578690694</c:v>
                </c:pt>
                <c:pt idx="13">
                  <c:v>-0.43748625288750709</c:v>
                </c:pt>
                <c:pt idx="14">
                  <c:v>-0.43412916826783848</c:v>
                </c:pt>
                <c:pt idx="15">
                  <c:v>0.15776152461981918</c:v>
                </c:pt>
                <c:pt idx="16">
                  <c:v>0.28636467288317746</c:v>
                </c:pt>
                <c:pt idx="17">
                  <c:v>-0.31234758115657185</c:v>
                </c:pt>
                <c:pt idx="18">
                  <c:v>-3.43385431757545E-2</c:v>
                </c:pt>
                <c:pt idx="19">
                  <c:v>-0.43229028738401942</c:v>
                </c:pt>
                <c:pt idx="20">
                  <c:v>-4.248762511033706E-2</c:v>
                </c:pt>
                <c:pt idx="21">
                  <c:v>-0.1366316851228348</c:v>
                </c:pt>
                <c:pt idx="22">
                  <c:v>2.2164873166839131E-2</c:v>
                </c:pt>
                <c:pt idx="23">
                  <c:v>-0.18406680624088403</c:v>
                </c:pt>
                <c:pt idx="24">
                  <c:v>-0.16806247816143646</c:v>
                </c:pt>
                <c:pt idx="25">
                  <c:v>-0.23496284036229512</c:v>
                </c:pt>
                <c:pt idx="26">
                  <c:v>-0.50262200437791982</c:v>
                </c:pt>
                <c:pt idx="27">
                  <c:v>4.3589673469595101E-2</c:v>
                </c:pt>
                <c:pt idx="28">
                  <c:v>0.54168136753911134</c:v>
                </c:pt>
                <c:pt idx="29">
                  <c:v>1.2284892270603136</c:v>
                </c:pt>
                <c:pt idx="30">
                  <c:v>5.7022805556119743E-2</c:v>
                </c:pt>
                <c:pt idx="31">
                  <c:v>0.83024068533279094</c:v>
                </c:pt>
                <c:pt idx="32">
                  <c:v>1.4456361329050436</c:v>
                </c:pt>
                <c:pt idx="33">
                  <c:v>0.60960469588945054</c:v>
                </c:pt>
                <c:pt idx="34">
                  <c:v>0.19876004261433416</c:v>
                </c:pt>
                <c:pt idx="35">
                  <c:v>1.6874066987279039</c:v>
                </c:pt>
                <c:pt idx="36">
                  <c:v>0.49610505991590315</c:v>
                </c:pt>
                <c:pt idx="37">
                  <c:v>2.0657331213967205</c:v>
                </c:pt>
                <c:pt idx="38">
                  <c:v>1.1832704823954703</c:v>
                </c:pt>
                <c:pt idx="39">
                  <c:v>0.41475303732102603</c:v>
                </c:pt>
                <c:pt idx="40">
                  <c:v>0.23141100967770648</c:v>
                </c:pt>
                <c:pt idx="41">
                  <c:v>-0.99960285529956194</c:v>
                </c:pt>
                <c:pt idx="42">
                  <c:v>1.1064861450725463</c:v>
                </c:pt>
                <c:pt idx="43">
                  <c:v>0.68338691740441071</c:v>
                </c:pt>
                <c:pt idx="44">
                  <c:v>0.83494185751314942</c:v>
                </c:pt>
                <c:pt idx="45">
                  <c:v>0.50887234454807151</c:v>
                </c:pt>
                <c:pt idx="46">
                  <c:v>0.18739521064214837</c:v>
                </c:pt>
                <c:pt idx="47">
                  <c:v>0.41962973870200926</c:v>
                </c:pt>
                <c:pt idx="48">
                  <c:v>-1.107966741404718E-2</c:v>
                </c:pt>
                <c:pt idx="49">
                  <c:v>0.70968760786220619</c:v>
                </c:pt>
                <c:pt idx="50">
                  <c:v>0.26939597706383583</c:v>
                </c:pt>
                <c:pt idx="51">
                  <c:v>0.20513065895359461</c:v>
                </c:pt>
                <c:pt idx="52">
                  <c:v>0.51021488340468646</c:v>
                </c:pt>
                <c:pt idx="53">
                  <c:v>-0.34129667587617063</c:v>
                </c:pt>
                <c:pt idx="54">
                  <c:v>8.8863625920984804E-2</c:v>
                </c:pt>
                <c:pt idx="55">
                  <c:v>-0.11930448237312093</c:v>
                </c:pt>
                <c:pt idx="56">
                  <c:v>-0.29049139314150246</c:v>
                </c:pt>
                <c:pt idx="57">
                  <c:v>-0.87536048776846354</c:v>
                </c:pt>
                <c:pt idx="58">
                  <c:v>-0.2181019051947736</c:v>
                </c:pt>
                <c:pt idx="59">
                  <c:v>-0.483380028119126</c:v>
                </c:pt>
                <c:pt idx="60">
                  <c:v>-0.15262677109161255</c:v>
                </c:pt>
                <c:pt idx="61">
                  <c:v>-0.43748876031315209</c:v>
                </c:pt>
                <c:pt idx="62">
                  <c:v>7.1025199718521134E-3</c:v>
                </c:pt>
                <c:pt idx="63">
                  <c:v>9.9109647868450598E-2</c:v>
                </c:pt>
                <c:pt idx="64">
                  <c:v>0.36416162980407718</c:v>
                </c:pt>
                <c:pt idx="65">
                  <c:v>0.65719656877189414</c:v>
                </c:pt>
                <c:pt idx="66">
                  <c:v>-0.6219508732150153</c:v>
                </c:pt>
                <c:pt idx="67">
                  <c:v>-0.77954886063040951</c:v>
                </c:pt>
                <c:pt idx="68">
                  <c:v>-0.78939825087384807</c:v>
                </c:pt>
                <c:pt idx="69">
                  <c:v>-0.26511399573742206</c:v>
                </c:pt>
                <c:pt idx="70">
                  <c:v>-0.33809235886262834</c:v>
                </c:pt>
                <c:pt idx="71">
                  <c:v>-0.82387358727762217</c:v>
                </c:pt>
                <c:pt idx="72">
                  <c:v>-0.3810100156334163</c:v>
                </c:pt>
                <c:pt idx="73">
                  <c:v>-1.0538447112398928</c:v>
                </c:pt>
                <c:pt idx="74">
                  <c:v>-1.2148463315585545</c:v>
                </c:pt>
                <c:pt idx="75">
                  <c:v>-1.2473729806797207</c:v>
                </c:pt>
                <c:pt idx="76">
                  <c:v>-1.0379067947494893</c:v>
                </c:pt>
                <c:pt idx="77">
                  <c:v>-1.3371189316626853</c:v>
                </c:pt>
                <c:pt idx="78">
                  <c:v>-1.3798986397823749</c:v>
                </c:pt>
                <c:pt idx="79">
                  <c:v>0.30998721792217349</c:v>
                </c:pt>
                <c:pt idx="80">
                  <c:v>3.3726361257142727</c:v>
                </c:pt>
                <c:pt idx="81">
                  <c:v>3.434869531874333</c:v>
                </c:pt>
                <c:pt idx="82">
                  <c:v>-0.48024458587158458</c:v>
                </c:pt>
                <c:pt idx="83">
                  <c:v>-1.1714172822547677</c:v>
                </c:pt>
                <c:pt idx="84">
                  <c:v>-0.97397210680943869</c:v>
                </c:pt>
                <c:pt idx="85">
                  <c:v>-0.87580716491212085</c:v>
                </c:pt>
                <c:pt idx="86">
                  <c:v>-1.1688429151058815</c:v>
                </c:pt>
                <c:pt idx="87">
                  <c:v>-0.60941500404989801</c:v>
                </c:pt>
                <c:pt idx="88">
                  <c:v>-0.35891439576401257</c:v>
                </c:pt>
                <c:pt idx="89">
                  <c:v>0.46982449088089751</c:v>
                </c:pt>
                <c:pt idx="90">
                  <c:v>0.29476479608756412</c:v>
                </c:pt>
                <c:pt idx="91">
                  <c:v>0.40803813060355809</c:v>
                </c:pt>
                <c:pt idx="92">
                  <c:v>4.7140140239487192</c:v>
                </c:pt>
                <c:pt idx="93">
                  <c:v>-7.3039639448871291E-2</c:v>
                </c:pt>
                <c:pt idx="94">
                  <c:v>-0.45517129883727492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87-492A-A0C8-86C2E3C7AA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94.800000000000011</c:v>
              </c:pt>
            </c:numLit>
          </c:xVal>
          <c:yVal>
            <c:numLit>
              <c:formatCode>General</c:formatCode>
              <c:ptCount val="1"/>
              <c:pt idx="0">
                <c:v>-2.7819788566831163E-2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D87-492A-A0C8-86C2E3C7A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83920"/>
        <c:axId val="572178016"/>
      </c:scatterChart>
      <c:valAx>
        <c:axId val="572183920"/>
        <c:scaling>
          <c:orientation val="minMax"/>
          <c:max val="10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Clay+Silt%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2178016"/>
        <c:crosses val="autoZero"/>
        <c:crossBetween val="midCat"/>
      </c:valAx>
      <c:valAx>
        <c:axId val="572178016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21839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TOC%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'TOC mot KS 3.1.24'!$E$93:$E$187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xVal>
          <c:yVal>
            <c:numRef>
              <c:f>'TOC mot KS 3.1.24'!$H$93:$H$187</c:f>
              <c:numCache>
                <c:formatCode>0.000</c:formatCode>
                <c:ptCount val="95"/>
                <c:pt idx="0">
                  <c:v>-0.62687354027187459</c:v>
                </c:pt>
                <c:pt idx="1">
                  <c:v>-2.7819788566831163E-2</c:v>
                </c:pt>
                <c:pt idx="2">
                  <c:v>0.11365891970551836</c:v>
                </c:pt>
                <c:pt idx="3">
                  <c:v>-0.64254337672827178</c:v>
                </c:pt>
                <c:pt idx="4">
                  <c:v>-0.87849386507723859</c:v>
                </c:pt>
                <c:pt idx="5">
                  <c:v>-0.21922117922737319</c:v>
                </c:pt>
                <c:pt idx="6">
                  <c:v>-0.98917071983060267</c:v>
                </c:pt>
                <c:pt idx="7">
                  <c:v>-0.78021813886776314</c:v>
                </c:pt>
                <c:pt idx="8">
                  <c:v>-0.86036066702755221</c:v>
                </c:pt>
                <c:pt idx="9">
                  <c:v>0.21730859935382782</c:v>
                </c:pt>
                <c:pt idx="10">
                  <c:v>0.26431958367927982</c:v>
                </c:pt>
                <c:pt idx="11">
                  <c:v>-1.9595206585651659</c:v>
                </c:pt>
                <c:pt idx="12">
                  <c:v>-0.48181090578690694</c:v>
                </c:pt>
                <c:pt idx="13">
                  <c:v>-0.43748625288750709</c:v>
                </c:pt>
                <c:pt idx="14">
                  <c:v>-0.43412916826783848</c:v>
                </c:pt>
                <c:pt idx="15">
                  <c:v>0.15776152461981918</c:v>
                </c:pt>
                <c:pt idx="16">
                  <c:v>0.28636467288317746</c:v>
                </c:pt>
                <c:pt idx="17">
                  <c:v>-0.31234758115657185</c:v>
                </c:pt>
                <c:pt idx="18">
                  <c:v>-3.43385431757545E-2</c:v>
                </c:pt>
                <c:pt idx="19">
                  <c:v>-0.43229028738401942</c:v>
                </c:pt>
                <c:pt idx="20">
                  <c:v>-4.248762511033706E-2</c:v>
                </c:pt>
                <c:pt idx="21">
                  <c:v>-0.1366316851228348</c:v>
                </c:pt>
                <c:pt idx="22">
                  <c:v>2.2164873166839131E-2</c:v>
                </c:pt>
                <c:pt idx="23">
                  <c:v>-0.18406680624088403</c:v>
                </c:pt>
                <c:pt idx="24">
                  <c:v>-0.16806247816143646</c:v>
                </c:pt>
                <c:pt idx="25">
                  <c:v>-0.23496284036229512</c:v>
                </c:pt>
                <c:pt idx="26">
                  <c:v>-0.50262200437791982</c:v>
                </c:pt>
                <c:pt idx="27">
                  <c:v>4.3589673469595101E-2</c:v>
                </c:pt>
                <c:pt idx="28">
                  <c:v>0.54168136753911134</c:v>
                </c:pt>
                <c:pt idx="29">
                  <c:v>1.2284892270603136</c:v>
                </c:pt>
                <c:pt idx="30">
                  <c:v>5.7022805556119743E-2</c:v>
                </c:pt>
                <c:pt idx="31">
                  <c:v>0.83024068533279094</c:v>
                </c:pt>
                <c:pt idx="32">
                  <c:v>1.4456361329050436</c:v>
                </c:pt>
                <c:pt idx="33">
                  <c:v>0.60960469588945054</c:v>
                </c:pt>
                <c:pt idx="34">
                  <c:v>0.19876004261433416</c:v>
                </c:pt>
                <c:pt idx="35">
                  <c:v>1.6874066987279039</c:v>
                </c:pt>
                <c:pt idx="36">
                  <c:v>0.49610505991590315</c:v>
                </c:pt>
                <c:pt idx="37">
                  <c:v>2.0657331213967205</c:v>
                </c:pt>
                <c:pt idx="38">
                  <c:v>1.1832704823954703</c:v>
                </c:pt>
                <c:pt idx="39">
                  <c:v>0.41475303732102603</c:v>
                </c:pt>
                <c:pt idx="40">
                  <c:v>0.23141100967770648</c:v>
                </c:pt>
                <c:pt idx="41">
                  <c:v>-0.99960285529956194</c:v>
                </c:pt>
                <c:pt idx="42">
                  <c:v>1.1064861450725463</c:v>
                </c:pt>
                <c:pt idx="43">
                  <c:v>0.68338691740441071</c:v>
                </c:pt>
                <c:pt idx="44">
                  <c:v>0.83494185751314942</c:v>
                </c:pt>
                <c:pt idx="45">
                  <c:v>0.50887234454807151</c:v>
                </c:pt>
                <c:pt idx="46">
                  <c:v>0.18739521064214837</c:v>
                </c:pt>
                <c:pt idx="47">
                  <c:v>0.41962973870200926</c:v>
                </c:pt>
                <c:pt idx="48">
                  <c:v>-1.107966741404718E-2</c:v>
                </c:pt>
                <c:pt idx="49">
                  <c:v>0.70968760786220619</c:v>
                </c:pt>
                <c:pt idx="50">
                  <c:v>0.26939597706383583</c:v>
                </c:pt>
                <c:pt idx="51">
                  <c:v>0.20513065895359461</c:v>
                </c:pt>
                <c:pt idx="52">
                  <c:v>0.51021488340468646</c:v>
                </c:pt>
                <c:pt idx="53">
                  <c:v>-0.34129667587617063</c:v>
                </c:pt>
                <c:pt idx="54">
                  <c:v>8.8863625920984804E-2</c:v>
                </c:pt>
                <c:pt idx="55">
                  <c:v>-0.11930448237312093</c:v>
                </c:pt>
                <c:pt idx="56">
                  <c:v>-0.29049139314150246</c:v>
                </c:pt>
                <c:pt idx="57">
                  <c:v>-0.87536048776846354</c:v>
                </c:pt>
                <c:pt idx="58">
                  <c:v>-0.2181019051947736</c:v>
                </c:pt>
                <c:pt idx="59">
                  <c:v>-0.483380028119126</c:v>
                </c:pt>
                <c:pt idx="60">
                  <c:v>-0.15262677109161255</c:v>
                </c:pt>
                <c:pt idx="61">
                  <c:v>-0.43748876031315209</c:v>
                </c:pt>
                <c:pt idx="62">
                  <c:v>7.1025199718521134E-3</c:v>
                </c:pt>
                <c:pt idx="63">
                  <c:v>9.9109647868450598E-2</c:v>
                </c:pt>
                <c:pt idx="64">
                  <c:v>0.36416162980407718</c:v>
                </c:pt>
                <c:pt idx="65">
                  <c:v>0.65719656877189414</c:v>
                </c:pt>
                <c:pt idx="66">
                  <c:v>-0.6219508732150153</c:v>
                </c:pt>
                <c:pt idx="67">
                  <c:v>-0.77954886063040951</c:v>
                </c:pt>
                <c:pt idx="68">
                  <c:v>-0.78939825087384807</c:v>
                </c:pt>
                <c:pt idx="69">
                  <c:v>-0.26511399573742206</c:v>
                </c:pt>
                <c:pt idx="70">
                  <c:v>-0.33809235886262834</c:v>
                </c:pt>
                <c:pt idx="71">
                  <c:v>-0.82387358727762217</c:v>
                </c:pt>
                <c:pt idx="72">
                  <c:v>-0.3810100156334163</c:v>
                </c:pt>
                <c:pt idx="73">
                  <c:v>-1.0538447112398928</c:v>
                </c:pt>
                <c:pt idx="74">
                  <c:v>-1.2148463315585545</c:v>
                </c:pt>
                <c:pt idx="75">
                  <c:v>-1.2473729806797207</c:v>
                </c:pt>
                <c:pt idx="76">
                  <c:v>-1.0379067947494893</c:v>
                </c:pt>
                <c:pt idx="77">
                  <c:v>-1.3371189316626853</c:v>
                </c:pt>
                <c:pt idx="78">
                  <c:v>-1.3798986397823749</c:v>
                </c:pt>
                <c:pt idx="79">
                  <c:v>0.30998721792217349</c:v>
                </c:pt>
                <c:pt idx="80">
                  <c:v>3.3726361257142727</c:v>
                </c:pt>
                <c:pt idx="81">
                  <c:v>3.434869531874333</c:v>
                </c:pt>
                <c:pt idx="82">
                  <c:v>-0.48024458587158458</c:v>
                </c:pt>
                <c:pt idx="83">
                  <c:v>-1.1714172822547677</c:v>
                </c:pt>
                <c:pt idx="84">
                  <c:v>-0.97397210680943869</c:v>
                </c:pt>
                <c:pt idx="85">
                  <c:v>-0.87580716491212085</c:v>
                </c:pt>
                <c:pt idx="86">
                  <c:v>-1.1688429151058815</c:v>
                </c:pt>
                <c:pt idx="87">
                  <c:v>-0.60941500404989801</c:v>
                </c:pt>
                <c:pt idx="88">
                  <c:v>-0.35891439576401257</c:v>
                </c:pt>
                <c:pt idx="89">
                  <c:v>0.46982449088089751</c:v>
                </c:pt>
                <c:pt idx="90">
                  <c:v>0.29476479608756412</c:v>
                </c:pt>
                <c:pt idx="91">
                  <c:v>0.40803813060355809</c:v>
                </c:pt>
                <c:pt idx="92">
                  <c:v>4.7140140239487192</c:v>
                </c:pt>
                <c:pt idx="93">
                  <c:v>-7.3039639448871291E-2</c:v>
                </c:pt>
                <c:pt idx="94">
                  <c:v>-0.45517129883727492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89-49A2-9B8D-19B32933D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1.88</c:v>
              </c:pt>
            </c:numLit>
          </c:xVal>
          <c:yVal>
            <c:numLit>
              <c:formatCode>General</c:formatCode>
              <c:ptCount val="1"/>
              <c:pt idx="0">
                <c:v>-2.7819788566831163E-2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C89-49A2-9B8D-19B32933D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51120"/>
        <c:axId val="572151776"/>
      </c:scatterChart>
      <c:valAx>
        <c:axId val="572151120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72151776"/>
        <c:crosses val="autoZero"/>
        <c:crossBetween val="midCat"/>
      </c:valAx>
      <c:valAx>
        <c:axId val="572151776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721511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Pred(TOC%)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'TOC mot KS 3.1.24'!$F$93:$F$187</c:f>
              <c:numCache>
                <c:formatCode>0.000</c:formatCode>
                <c:ptCount val="95"/>
                <c:pt idx="0">
                  <c:v>1.7891407043619885</c:v>
                </c:pt>
                <c:pt idx="1">
                  <c:v>1.9025949666658046</c:v>
                </c:pt>
                <c:pt idx="2">
                  <c:v>1.3276873105685831</c:v>
                </c:pt>
                <c:pt idx="3">
                  <c:v>1.9418675959248179</c:v>
                </c:pt>
                <c:pt idx="4">
                  <c:v>1.7935043298352125</c:v>
                </c:pt>
                <c:pt idx="5">
                  <c:v>1.9680493487641597</c:v>
                </c:pt>
                <c:pt idx="6">
                  <c:v>1.88339501458362</c:v>
                </c:pt>
                <c:pt idx="7">
                  <c:v>1.9636857232909362</c:v>
                </c:pt>
                <c:pt idx="8">
                  <c:v>1.9287767195051468</c:v>
                </c:pt>
                <c:pt idx="9">
                  <c:v>1.9135040303488637</c:v>
                </c:pt>
                <c:pt idx="10">
                  <c:v>1.9353221577149824</c:v>
                </c:pt>
                <c:pt idx="11">
                  <c:v>1.9375039704515944</c:v>
                </c:pt>
                <c:pt idx="12">
                  <c:v>1.9113222176122522</c:v>
                </c:pt>
                <c:pt idx="13">
                  <c:v>1.9353221577149824</c:v>
                </c:pt>
                <c:pt idx="14">
                  <c:v>1.6625955656385014</c:v>
                </c:pt>
                <c:pt idx="15">
                  <c:v>1.9418675959248175</c:v>
                </c:pt>
                <c:pt idx="16">
                  <c:v>0.2204173467380709</c:v>
                </c:pt>
                <c:pt idx="17">
                  <c:v>1.9636857232909362</c:v>
                </c:pt>
                <c:pt idx="18">
                  <c:v>0.47568943692165688</c:v>
                </c:pt>
                <c:pt idx="19">
                  <c:v>0.88805204414129579</c:v>
                </c:pt>
                <c:pt idx="20">
                  <c:v>0.30550804346593297</c:v>
                </c:pt>
                <c:pt idx="21">
                  <c:v>0.59787095017192038</c:v>
                </c:pt>
                <c:pt idx="22">
                  <c:v>0.72659790163201932</c:v>
                </c:pt>
                <c:pt idx="23">
                  <c:v>0.96659730265932242</c:v>
                </c:pt>
                <c:pt idx="24">
                  <c:v>0.39059874019379492</c:v>
                </c:pt>
                <c:pt idx="25">
                  <c:v>0.60223457564514415</c:v>
                </c:pt>
                <c:pt idx="26">
                  <c:v>0.87932479319484846</c:v>
                </c:pt>
                <c:pt idx="27">
                  <c:v>1.1345968833784346</c:v>
                </c:pt>
                <c:pt idx="28">
                  <c:v>1.0800515649631384</c:v>
                </c:pt>
                <c:pt idx="29">
                  <c:v>1.3222327787270534</c:v>
                </c:pt>
                <c:pt idx="30">
                  <c:v>1.6036866217499814</c:v>
                </c:pt>
                <c:pt idx="31">
                  <c:v>1.6756864420581727</c:v>
                </c:pt>
                <c:pt idx="32">
                  <c:v>1.7258681350002452</c:v>
                </c:pt>
                <c:pt idx="33">
                  <c:v>1.4248848861719041</c:v>
                </c:pt>
                <c:pt idx="34">
                  <c:v>1.5285689910411724</c:v>
                </c:pt>
                <c:pt idx="35">
                  <c:v>1.7695043897324816</c:v>
                </c:pt>
                <c:pt idx="36">
                  <c:v>1.6970682068769685</c:v>
                </c:pt>
                <c:pt idx="37">
                  <c:v>1.9222312812953113</c:v>
                </c:pt>
                <c:pt idx="38">
                  <c:v>1.738959011419916</c:v>
                </c:pt>
                <c:pt idx="39">
                  <c:v>1.4531415429237642</c:v>
                </c:pt>
                <c:pt idx="40">
                  <c:v>1.6320501873259357</c:v>
                </c:pt>
                <c:pt idx="41">
                  <c:v>1.8218678954111662</c:v>
                </c:pt>
                <c:pt idx="42">
                  <c:v>1.7913225170986002</c:v>
                </c:pt>
                <c:pt idx="43">
                  <c:v>1.4749596702898826</c:v>
                </c:pt>
                <c:pt idx="44">
                  <c:v>1.7018681948975145</c:v>
                </c:pt>
                <c:pt idx="45">
                  <c:v>0.39059874019379492</c:v>
                </c:pt>
                <c:pt idx="46">
                  <c:v>0.1265993990637615</c:v>
                </c:pt>
                <c:pt idx="47">
                  <c:v>0.32078073262221585</c:v>
                </c:pt>
                <c:pt idx="48">
                  <c:v>0.3665988000910646</c:v>
                </c:pt>
                <c:pt idx="49">
                  <c:v>0.48659850060471621</c:v>
                </c:pt>
                <c:pt idx="50">
                  <c:v>0.22259915947468278</c:v>
                </c:pt>
                <c:pt idx="51">
                  <c:v>0.13314483727359705</c:v>
                </c:pt>
                <c:pt idx="52">
                  <c:v>0.18550834295228141</c:v>
                </c:pt>
                <c:pt idx="53">
                  <c:v>0.72659790163201932</c:v>
                </c:pt>
                <c:pt idx="54">
                  <c:v>0.47132581144843322</c:v>
                </c:pt>
                <c:pt idx="55">
                  <c:v>0.70259796152928888</c:v>
                </c:pt>
                <c:pt idx="56">
                  <c:v>0.69823433605606533</c:v>
                </c:pt>
                <c:pt idx="57">
                  <c:v>1.5709594307008037</c:v>
                </c:pt>
                <c:pt idx="58">
                  <c:v>1.9571402850811006</c:v>
                </c:pt>
                <c:pt idx="59">
                  <c:v>1.2305966437893558</c:v>
                </c:pt>
                <c:pt idx="60">
                  <c:v>0.53896200628340041</c:v>
                </c:pt>
                <c:pt idx="61">
                  <c:v>1.1193241942221517</c:v>
                </c:pt>
                <c:pt idx="62">
                  <c:v>1.8742314010898504</c:v>
                </c:pt>
                <c:pt idx="63">
                  <c:v>1.8895040902461335</c:v>
                </c:pt>
                <c:pt idx="64">
                  <c:v>1.8742314010898504</c:v>
                </c:pt>
                <c:pt idx="65">
                  <c:v>1.9462312213980415</c:v>
                </c:pt>
                <c:pt idx="66">
                  <c:v>1.0451425611773488</c:v>
                </c:pt>
                <c:pt idx="67">
                  <c:v>1.2131421418964612</c:v>
                </c:pt>
                <c:pt idx="68">
                  <c:v>1.3811417226155733</c:v>
                </c:pt>
                <c:pt idx="69">
                  <c:v>1.5753230561740275</c:v>
                </c:pt>
                <c:pt idx="70">
                  <c:v>1.7345953859466923</c:v>
                </c:pt>
                <c:pt idx="71">
                  <c:v>1.1651422616910005</c:v>
                </c:pt>
                <c:pt idx="72">
                  <c:v>0.62645269702153561</c:v>
                </c:pt>
                <c:pt idx="73">
                  <c:v>1.7529226129342319</c:v>
                </c:pt>
                <c:pt idx="74">
                  <c:v>1.6156865918013465</c:v>
                </c:pt>
                <c:pt idx="75">
                  <c:v>1.7551044256708437</c:v>
                </c:pt>
                <c:pt idx="76">
                  <c:v>1.4199779893272644</c:v>
                </c:pt>
                <c:pt idx="77">
                  <c:v>1.7969952302137915</c:v>
                </c:pt>
                <c:pt idx="78">
                  <c:v>1.8707405007112714</c:v>
                </c:pt>
                <c:pt idx="79">
                  <c:v>1.8982313411925806</c:v>
                </c:pt>
                <c:pt idx="80">
                  <c:v>1.7607771387860345</c:v>
                </c:pt>
                <c:pt idx="81">
                  <c:v>1.7302317604734687</c:v>
                </c:pt>
                <c:pt idx="82">
                  <c:v>1.6800500675313961</c:v>
                </c:pt>
                <c:pt idx="83">
                  <c:v>1.5884139325936988</c:v>
                </c:pt>
                <c:pt idx="84">
                  <c:v>1.3680508461959022</c:v>
                </c:pt>
                <c:pt idx="85">
                  <c:v>1.9113222176122522</c:v>
                </c:pt>
                <c:pt idx="86">
                  <c:v>1.5753230561740275</c:v>
                </c:pt>
                <c:pt idx="87">
                  <c:v>0.92296104792708555</c:v>
                </c:pt>
                <c:pt idx="88">
                  <c:v>0.78550684552053918</c:v>
                </c:pt>
                <c:pt idx="89">
                  <c:v>1.9484130341346535</c:v>
                </c:pt>
                <c:pt idx="90">
                  <c:v>1.9505948468712651</c:v>
                </c:pt>
                <c:pt idx="91">
                  <c:v>1.7585953260494227</c:v>
                </c:pt>
                <c:pt idx="92">
                  <c:v>1.671322816584949</c:v>
                </c:pt>
                <c:pt idx="93">
                  <c:v>1.9593220978177126</c:v>
                </c:pt>
                <c:pt idx="94">
                  <c:v>1.9396857831882059</c:v>
                </c:pt>
              </c:numCache>
            </c:numRef>
          </c:xVal>
          <c:yVal>
            <c:numRef>
              <c:f>'TOC mot KS 3.1.24'!$H$93:$H$187</c:f>
              <c:numCache>
                <c:formatCode>0.000</c:formatCode>
                <c:ptCount val="95"/>
                <c:pt idx="0">
                  <c:v>-0.62687354027187459</c:v>
                </c:pt>
                <c:pt idx="1">
                  <c:v>-2.7819788566831163E-2</c:v>
                </c:pt>
                <c:pt idx="2">
                  <c:v>0.11365891970551836</c:v>
                </c:pt>
                <c:pt idx="3">
                  <c:v>-0.64254337672827178</c:v>
                </c:pt>
                <c:pt idx="4">
                  <c:v>-0.87849386507723859</c:v>
                </c:pt>
                <c:pt idx="5">
                  <c:v>-0.21922117922737319</c:v>
                </c:pt>
                <c:pt idx="6">
                  <c:v>-0.98917071983060267</c:v>
                </c:pt>
                <c:pt idx="7">
                  <c:v>-0.78021813886776314</c:v>
                </c:pt>
                <c:pt idx="8">
                  <c:v>-0.86036066702755221</c:v>
                </c:pt>
                <c:pt idx="9">
                  <c:v>0.21730859935382782</c:v>
                </c:pt>
                <c:pt idx="10">
                  <c:v>0.26431958367927982</c:v>
                </c:pt>
                <c:pt idx="11">
                  <c:v>-1.9595206585651659</c:v>
                </c:pt>
                <c:pt idx="12">
                  <c:v>-0.48181090578690694</c:v>
                </c:pt>
                <c:pt idx="13">
                  <c:v>-0.43748625288750709</c:v>
                </c:pt>
                <c:pt idx="14">
                  <c:v>-0.43412916826783848</c:v>
                </c:pt>
                <c:pt idx="15">
                  <c:v>0.15776152461981918</c:v>
                </c:pt>
                <c:pt idx="16">
                  <c:v>0.28636467288317746</c:v>
                </c:pt>
                <c:pt idx="17">
                  <c:v>-0.31234758115657185</c:v>
                </c:pt>
                <c:pt idx="18">
                  <c:v>-3.43385431757545E-2</c:v>
                </c:pt>
                <c:pt idx="19">
                  <c:v>-0.43229028738401942</c:v>
                </c:pt>
                <c:pt idx="20">
                  <c:v>-4.248762511033706E-2</c:v>
                </c:pt>
                <c:pt idx="21">
                  <c:v>-0.1366316851228348</c:v>
                </c:pt>
                <c:pt idx="22">
                  <c:v>2.2164873166839131E-2</c:v>
                </c:pt>
                <c:pt idx="23">
                  <c:v>-0.18406680624088403</c:v>
                </c:pt>
                <c:pt idx="24">
                  <c:v>-0.16806247816143646</c:v>
                </c:pt>
                <c:pt idx="25">
                  <c:v>-0.23496284036229512</c:v>
                </c:pt>
                <c:pt idx="26">
                  <c:v>-0.50262200437791982</c:v>
                </c:pt>
                <c:pt idx="27">
                  <c:v>4.3589673469595101E-2</c:v>
                </c:pt>
                <c:pt idx="28">
                  <c:v>0.54168136753911134</c:v>
                </c:pt>
                <c:pt idx="29">
                  <c:v>1.2284892270603136</c:v>
                </c:pt>
                <c:pt idx="30">
                  <c:v>5.7022805556119743E-2</c:v>
                </c:pt>
                <c:pt idx="31">
                  <c:v>0.83024068533279094</c:v>
                </c:pt>
                <c:pt idx="32">
                  <c:v>1.4456361329050436</c:v>
                </c:pt>
                <c:pt idx="33">
                  <c:v>0.60960469588945054</c:v>
                </c:pt>
                <c:pt idx="34">
                  <c:v>0.19876004261433416</c:v>
                </c:pt>
                <c:pt idx="35">
                  <c:v>1.6874066987279039</c:v>
                </c:pt>
                <c:pt idx="36">
                  <c:v>0.49610505991590315</c:v>
                </c:pt>
                <c:pt idx="37">
                  <c:v>2.0657331213967205</c:v>
                </c:pt>
                <c:pt idx="38">
                  <c:v>1.1832704823954703</c:v>
                </c:pt>
                <c:pt idx="39">
                  <c:v>0.41475303732102603</c:v>
                </c:pt>
                <c:pt idx="40">
                  <c:v>0.23141100967770648</c:v>
                </c:pt>
                <c:pt idx="41">
                  <c:v>-0.99960285529956194</c:v>
                </c:pt>
                <c:pt idx="42">
                  <c:v>1.1064861450725463</c:v>
                </c:pt>
                <c:pt idx="43">
                  <c:v>0.68338691740441071</c:v>
                </c:pt>
                <c:pt idx="44">
                  <c:v>0.83494185751314942</c:v>
                </c:pt>
                <c:pt idx="45">
                  <c:v>0.50887234454807151</c:v>
                </c:pt>
                <c:pt idx="46">
                  <c:v>0.18739521064214837</c:v>
                </c:pt>
                <c:pt idx="47">
                  <c:v>0.41962973870200926</c:v>
                </c:pt>
                <c:pt idx="48">
                  <c:v>-1.107966741404718E-2</c:v>
                </c:pt>
                <c:pt idx="49">
                  <c:v>0.70968760786220619</c:v>
                </c:pt>
                <c:pt idx="50">
                  <c:v>0.26939597706383583</c:v>
                </c:pt>
                <c:pt idx="51">
                  <c:v>0.20513065895359461</c:v>
                </c:pt>
                <c:pt idx="52">
                  <c:v>0.51021488340468646</c:v>
                </c:pt>
                <c:pt idx="53">
                  <c:v>-0.34129667587617063</c:v>
                </c:pt>
                <c:pt idx="54">
                  <c:v>8.8863625920984804E-2</c:v>
                </c:pt>
                <c:pt idx="55">
                  <c:v>-0.11930448237312093</c:v>
                </c:pt>
                <c:pt idx="56">
                  <c:v>-0.29049139314150246</c:v>
                </c:pt>
                <c:pt idx="57">
                  <c:v>-0.87536048776846354</c:v>
                </c:pt>
                <c:pt idx="58">
                  <c:v>-0.2181019051947736</c:v>
                </c:pt>
                <c:pt idx="59">
                  <c:v>-0.483380028119126</c:v>
                </c:pt>
                <c:pt idx="60">
                  <c:v>-0.15262677109161255</c:v>
                </c:pt>
                <c:pt idx="61">
                  <c:v>-0.43748876031315209</c:v>
                </c:pt>
                <c:pt idx="62">
                  <c:v>7.1025199718521134E-3</c:v>
                </c:pt>
                <c:pt idx="63">
                  <c:v>9.9109647868450598E-2</c:v>
                </c:pt>
                <c:pt idx="64">
                  <c:v>0.36416162980407718</c:v>
                </c:pt>
                <c:pt idx="65">
                  <c:v>0.65719656877189414</c:v>
                </c:pt>
                <c:pt idx="66">
                  <c:v>-0.6219508732150153</c:v>
                </c:pt>
                <c:pt idx="67">
                  <c:v>-0.77954886063040951</c:v>
                </c:pt>
                <c:pt idx="68">
                  <c:v>-0.78939825087384807</c:v>
                </c:pt>
                <c:pt idx="69">
                  <c:v>-0.26511399573742206</c:v>
                </c:pt>
                <c:pt idx="70">
                  <c:v>-0.33809235886262834</c:v>
                </c:pt>
                <c:pt idx="71">
                  <c:v>-0.82387358727762217</c:v>
                </c:pt>
                <c:pt idx="72">
                  <c:v>-0.3810100156334163</c:v>
                </c:pt>
                <c:pt idx="73">
                  <c:v>-1.0538447112398928</c:v>
                </c:pt>
                <c:pt idx="74">
                  <c:v>-1.2148463315585545</c:v>
                </c:pt>
                <c:pt idx="75">
                  <c:v>-1.2473729806797207</c:v>
                </c:pt>
                <c:pt idx="76">
                  <c:v>-1.0379067947494893</c:v>
                </c:pt>
                <c:pt idx="77">
                  <c:v>-1.3371189316626853</c:v>
                </c:pt>
                <c:pt idx="78">
                  <c:v>-1.3798986397823749</c:v>
                </c:pt>
                <c:pt idx="79">
                  <c:v>0.30998721792217349</c:v>
                </c:pt>
                <c:pt idx="80">
                  <c:v>3.3726361257142727</c:v>
                </c:pt>
                <c:pt idx="81">
                  <c:v>3.434869531874333</c:v>
                </c:pt>
                <c:pt idx="82">
                  <c:v>-0.48024458587158458</c:v>
                </c:pt>
                <c:pt idx="83">
                  <c:v>-1.1714172822547677</c:v>
                </c:pt>
                <c:pt idx="84">
                  <c:v>-0.97397210680943869</c:v>
                </c:pt>
                <c:pt idx="85">
                  <c:v>-0.87580716491212085</c:v>
                </c:pt>
                <c:pt idx="86">
                  <c:v>-1.1688429151058815</c:v>
                </c:pt>
                <c:pt idx="87">
                  <c:v>-0.60941500404989801</c:v>
                </c:pt>
                <c:pt idx="88">
                  <c:v>-0.35891439576401257</c:v>
                </c:pt>
                <c:pt idx="89">
                  <c:v>0.46982449088089751</c:v>
                </c:pt>
                <c:pt idx="90">
                  <c:v>0.29476479608756412</c:v>
                </c:pt>
                <c:pt idx="91">
                  <c:v>0.40803813060355809</c:v>
                </c:pt>
                <c:pt idx="92">
                  <c:v>4.7140140239487192</c:v>
                </c:pt>
                <c:pt idx="93">
                  <c:v>-7.3039639448871291E-2</c:v>
                </c:pt>
                <c:pt idx="94">
                  <c:v>-0.45517129883727492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17-4711-B059-22D85B903F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1.9025949666658046</c:v>
              </c:pt>
            </c:numLit>
          </c:xVal>
          <c:yVal>
            <c:numLit>
              <c:formatCode>General</c:formatCode>
              <c:ptCount val="1"/>
              <c:pt idx="0">
                <c:v>-2.7819788566831163E-2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817-4711-B059-22D85B903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58432"/>
        <c:axId val="690729528"/>
      </c:scatterChart>
      <c:valAx>
        <c:axId val="690858432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Pred(TOC%)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690729528"/>
        <c:crosses val="autoZero"/>
        <c:crossBetween val="midCat"/>
      </c:valAx>
      <c:valAx>
        <c:axId val="690729528"/>
        <c:scaling>
          <c:orientation val="minMax"/>
          <c:max val="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690858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Pred(TOC%) - TOC%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'TOC mot KS 3.1.24'!$F$93:$F$187</c:f>
              <c:numCache>
                <c:formatCode>0.000</c:formatCode>
                <c:ptCount val="95"/>
                <c:pt idx="0">
                  <c:v>1.7891407043619885</c:v>
                </c:pt>
                <c:pt idx="1">
                  <c:v>1.9025949666658046</c:v>
                </c:pt>
                <c:pt idx="2">
                  <c:v>1.3276873105685831</c:v>
                </c:pt>
                <c:pt idx="3">
                  <c:v>1.9418675959248179</c:v>
                </c:pt>
                <c:pt idx="4">
                  <c:v>1.7935043298352125</c:v>
                </c:pt>
                <c:pt idx="5">
                  <c:v>1.9680493487641597</c:v>
                </c:pt>
                <c:pt idx="6">
                  <c:v>1.88339501458362</c:v>
                </c:pt>
                <c:pt idx="7">
                  <c:v>1.9636857232909362</c:v>
                </c:pt>
                <c:pt idx="8">
                  <c:v>1.9287767195051468</c:v>
                </c:pt>
                <c:pt idx="9">
                  <c:v>1.9135040303488637</c:v>
                </c:pt>
                <c:pt idx="10">
                  <c:v>1.9353221577149824</c:v>
                </c:pt>
                <c:pt idx="11">
                  <c:v>1.9375039704515944</c:v>
                </c:pt>
                <c:pt idx="12">
                  <c:v>1.9113222176122522</c:v>
                </c:pt>
                <c:pt idx="13">
                  <c:v>1.9353221577149824</c:v>
                </c:pt>
                <c:pt idx="14">
                  <c:v>1.6625955656385014</c:v>
                </c:pt>
                <c:pt idx="15">
                  <c:v>1.9418675959248175</c:v>
                </c:pt>
                <c:pt idx="16">
                  <c:v>0.2204173467380709</c:v>
                </c:pt>
                <c:pt idx="17">
                  <c:v>1.9636857232909362</c:v>
                </c:pt>
                <c:pt idx="18">
                  <c:v>0.47568943692165688</c:v>
                </c:pt>
                <c:pt idx="19">
                  <c:v>0.88805204414129579</c:v>
                </c:pt>
                <c:pt idx="20">
                  <c:v>0.30550804346593297</c:v>
                </c:pt>
                <c:pt idx="21">
                  <c:v>0.59787095017192038</c:v>
                </c:pt>
                <c:pt idx="22">
                  <c:v>0.72659790163201932</c:v>
                </c:pt>
                <c:pt idx="23">
                  <c:v>0.96659730265932242</c:v>
                </c:pt>
                <c:pt idx="24">
                  <c:v>0.39059874019379492</c:v>
                </c:pt>
                <c:pt idx="25">
                  <c:v>0.60223457564514415</c:v>
                </c:pt>
                <c:pt idx="26">
                  <c:v>0.87932479319484846</c:v>
                </c:pt>
                <c:pt idx="27">
                  <c:v>1.1345968833784346</c:v>
                </c:pt>
                <c:pt idx="28">
                  <c:v>1.0800515649631384</c:v>
                </c:pt>
                <c:pt idx="29">
                  <c:v>1.3222327787270534</c:v>
                </c:pt>
                <c:pt idx="30">
                  <c:v>1.6036866217499814</c:v>
                </c:pt>
                <c:pt idx="31">
                  <c:v>1.6756864420581727</c:v>
                </c:pt>
                <c:pt idx="32">
                  <c:v>1.7258681350002452</c:v>
                </c:pt>
                <c:pt idx="33">
                  <c:v>1.4248848861719041</c:v>
                </c:pt>
                <c:pt idx="34">
                  <c:v>1.5285689910411724</c:v>
                </c:pt>
                <c:pt idx="35">
                  <c:v>1.7695043897324816</c:v>
                </c:pt>
                <c:pt idx="36">
                  <c:v>1.6970682068769685</c:v>
                </c:pt>
                <c:pt idx="37">
                  <c:v>1.9222312812953113</c:v>
                </c:pt>
                <c:pt idx="38">
                  <c:v>1.738959011419916</c:v>
                </c:pt>
                <c:pt idx="39">
                  <c:v>1.4531415429237642</c:v>
                </c:pt>
                <c:pt idx="40">
                  <c:v>1.6320501873259357</c:v>
                </c:pt>
                <c:pt idx="41">
                  <c:v>1.8218678954111662</c:v>
                </c:pt>
                <c:pt idx="42">
                  <c:v>1.7913225170986002</c:v>
                </c:pt>
                <c:pt idx="43">
                  <c:v>1.4749596702898826</c:v>
                </c:pt>
                <c:pt idx="44">
                  <c:v>1.7018681948975145</c:v>
                </c:pt>
                <c:pt idx="45">
                  <c:v>0.39059874019379492</c:v>
                </c:pt>
                <c:pt idx="46">
                  <c:v>0.1265993990637615</c:v>
                </c:pt>
                <c:pt idx="47">
                  <c:v>0.32078073262221585</c:v>
                </c:pt>
                <c:pt idx="48">
                  <c:v>0.3665988000910646</c:v>
                </c:pt>
                <c:pt idx="49">
                  <c:v>0.48659850060471621</c:v>
                </c:pt>
                <c:pt idx="50">
                  <c:v>0.22259915947468278</c:v>
                </c:pt>
                <c:pt idx="51">
                  <c:v>0.13314483727359705</c:v>
                </c:pt>
                <c:pt idx="52">
                  <c:v>0.18550834295228141</c:v>
                </c:pt>
                <c:pt idx="53">
                  <c:v>0.72659790163201932</c:v>
                </c:pt>
                <c:pt idx="54">
                  <c:v>0.47132581144843322</c:v>
                </c:pt>
                <c:pt idx="55">
                  <c:v>0.70259796152928888</c:v>
                </c:pt>
                <c:pt idx="56">
                  <c:v>0.69823433605606533</c:v>
                </c:pt>
                <c:pt idx="57">
                  <c:v>1.5709594307008037</c:v>
                </c:pt>
                <c:pt idx="58">
                  <c:v>1.9571402850811006</c:v>
                </c:pt>
                <c:pt idx="59">
                  <c:v>1.2305966437893558</c:v>
                </c:pt>
                <c:pt idx="60">
                  <c:v>0.53896200628340041</c:v>
                </c:pt>
                <c:pt idx="61">
                  <c:v>1.1193241942221517</c:v>
                </c:pt>
                <c:pt idx="62">
                  <c:v>1.8742314010898504</c:v>
                </c:pt>
                <c:pt idx="63">
                  <c:v>1.8895040902461335</c:v>
                </c:pt>
                <c:pt idx="64">
                  <c:v>1.8742314010898504</c:v>
                </c:pt>
                <c:pt idx="65">
                  <c:v>1.9462312213980415</c:v>
                </c:pt>
                <c:pt idx="66">
                  <c:v>1.0451425611773488</c:v>
                </c:pt>
                <c:pt idx="67">
                  <c:v>1.2131421418964612</c:v>
                </c:pt>
                <c:pt idx="68">
                  <c:v>1.3811417226155733</c:v>
                </c:pt>
                <c:pt idx="69">
                  <c:v>1.5753230561740275</c:v>
                </c:pt>
                <c:pt idx="70">
                  <c:v>1.7345953859466923</c:v>
                </c:pt>
                <c:pt idx="71">
                  <c:v>1.1651422616910005</c:v>
                </c:pt>
                <c:pt idx="72">
                  <c:v>0.62645269702153561</c:v>
                </c:pt>
                <c:pt idx="73">
                  <c:v>1.7529226129342319</c:v>
                </c:pt>
                <c:pt idx="74">
                  <c:v>1.6156865918013465</c:v>
                </c:pt>
                <c:pt idx="75">
                  <c:v>1.7551044256708437</c:v>
                </c:pt>
                <c:pt idx="76">
                  <c:v>1.4199779893272644</c:v>
                </c:pt>
                <c:pt idx="77">
                  <c:v>1.7969952302137915</c:v>
                </c:pt>
                <c:pt idx="78">
                  <c:v>1.8707405007112714</c:v>
                </c:pt>
                <c:pt idx="79">
                  <c:v>1.8982313411925806</c:v>
                </c:pt>
                <c:pt idx="80">
                  <c:v>1.7607771387860345</c:v>
                </c:pt>
                <c:pt idx="81">
                  <c:v>1.7302317604734687</c:v>
                </c:pt>
                <c:pt idx="82">
                  <c:v>1.6800500675313961</c:v>
                </c:pt>
                <c:pt idx="83">
                  <c:v>1.5884139325936988</c:v>
                </c:pt>
                <c:pt idx="84">
                  <c:v>1.3680508461959022</c:v>
                </c:pt>
                <c:pt idx="85">
                  <c:v>1.9113222176122522</c:v>
                </c:pt>
                <c:pt idx="86">
                  <c:v>1.5753230561740275</c:v>
                </c:pt>
                <c:pt idx="87">
                  <c:v>0.92296104792708555</c:v>
                </c:pt>
                <c:pt idx="88">
                  <c:v>0.78550684552053918</c:v>
                </c:pt>
                <c:pt idx="89">
                  <c:v>1.9484130341346535</c:v>
                </c:pt>
                <c:pt idx="90">
                  <c:v>1.9505948468712651</c:v>
                </c:pt>
                <c:pt idx="91">
                  <c:v>1.7585953260494227</c:v>
                </c:pt>
                <c:pt idx="92">
                  <c:v>1.671322816584949</c:v>
                </c:pt>
                <c:pt idx="93">
                  <c:v>1.9593220978177126</c:v>
                </c:pt>
                <c:pt idx="94">
                  <c:v>1.9396857831882059</c:v>
                </c:pt>
              </c:numCache>
            </c:numRef>
          </c:xVal>
          <c:yVal>
            <c:numRef>
              <c:f>'TOC mot KS 3.1.24'!$E$93:$E$187</c:f>
              <c:numCache>
                <c:formatCode>0.000</c:formatCode>
                <c:ptCount val="95"/>
                <c:pt idx="0">
                  <c:v>1.28</c:v>
                </c:pt>
                <c:pt idx="1">
                  <c:v>1.88</c:v>
                </c:pt>
                <c:pt idx="2">
                  <c:v>1.42</c:v>
                </c:pt>
                <c:pt idx="3">
                  <c:v>1.42</c:v>
                </c:pt>
                <c:pt idx="4">
                  <c:v>1.08</c:v>
                </c:pt>
                <c:pt idx="5">
                  <c:v>1.79</c:v>
                </c:pt>
                <c:pt idx="6">
                  <c:v>1.08</c:v>
                </c:pt>
                <c:pt idx="7">
                  <c:v>1.33</c:v>
                </c:pt>
                <c:pt idx="8">
                  <c:v>1.23</c:v>
                </c:pt>
                <c:pt idx="9">
                  <c:v>2.09</c:v>
                </c:pt>
                <c:pt idx="10">
                  <c:v>2.15</c:v>
                </c:pt>
                <c:pt idx="11">
                  <c:v>0.34599999999999997</c:v>
                </c:pt>
                <c:pt idx="12">
                  <c:v>1.52</c:v>
                </c:pt>
                <c:pt idx="13">
                  <c:v>1.58</c:v>
                </c:pt>
                <c:pt idx="14">
                  <c:v>1.31</c:v>
                </c:pt>
                <c:pt idx="15">
                  <c:v>2.0699999999999998</c:v>
                </c:pt>
                <c:pt idx="16">
                  <c:v>0.45300000000000001</c:v>
                </c:pt>
                <c:pt idx="17">
                  <c:v>1.71</c:v>
                </c:pt>
                <c:pt idx="18">
                  <c:v>0.44779999999999998</c:v>
                </c:pt>
                <c:pt idx="19">
                  <c:v>0.53695000000000004</c:v>
                </c:pt>
                <c:pt idx="20">
                  <c:v>0.27100000000000002</c:v>
                </c:pt>
                <c:pt idx="21">
                  <c:v>0.4869</c:v>
                </c:pt>
                <c:pt idx="22">
                  <c:v>0.74460000000000004</c:v>
                </c:pt>
                <c:pt idx="23">
                  <c:v>0.81710000000000005</c:v>
                </c:pt>
                <c:pt idx="24">
                  <c:v>0.25409999999999999</c:v>
                </c:pt>
                <c:pt idx="25">
                  <c:v>0.41139999999999999</c:v>
                </c:pt>
                <c:pt idx="26">
                  <c:v>0.47110000000000002</c:v>
                </c:pt>
                <c:pt idx="27">
                  <c:v>1.17</c:v>
                </c:pt>
                <c:pt idx="28">
                  <c:v>1.52</c:v>
                </c:pt>
                <c:pt idx="29">
                  <c:v>2.3199999999999998</c:v>
                </c:pt>
                <c:pt idx="30">
                  <c:v>1.65</c:v>
                </c:pt>
                <c:pt idx="31">
                  <c:v>2.35</c:v>
                </c:pt>
                <c:pt idx="32">
                  <c:v>2.9</c:v>
                </c:pt>
                <c:pt idx="33">
                  <c:v>1.92</c:v>
                </c:pt>
                <c:pt idx="34">
                  <c:v>1.69</c:v>
                </c:pt>
                <c:pt idx="35">
                  <c:v>3.14</c:v>
                </c:pt>
                <c:pt idx="36">
                  <c:v>2.1</c:v>
                </c:pt>
                <c:pt idx="37">
                  <c:v>3.6</c:v>
                </c:pt>
                <c:pt idx="38">
                  <c:v>2.7</c:v>
                </c:pt>
                <c:pt idx="39">
                  <c:v>1.79</c:v>
                </c:pt>
                <c:pt idx="40">
                  <c:v>1.82</c:v>
                </c:pt>
                <c:pt idx="41">
                  <c:v>1.01</c:v>
                </c:pt>
                <c:pt idx="42">
                  <c:v>2.69</c:v>
                </c:pt>
                <c:pt idx="43">
                  <c:v>2.0299999999999998</c:v>
                </c:pt>
                <c:pt idx="44">
                  <c:v>2.38</c:v>
                </c:pt>
                <c:pt idx="45">
                  <c:v>0.80389999999999995</c:v>
                </c:pt>
                <c:pt idx="46">
                  <c:v>0.27879999999999999</c:v>
                </c:pt>
                <c:pt idx="47">
                  <c:v>0.66159999999999997</c:v>
                </c:pt>
                <c:pt idx="48">
                  <c:v>0.35759999999999997</c:v>
                </c:pt>
                <c:pt idx="49">
                  <c:v>1.0629999999999999</c:v>
                </c:pt>
                <c:pt idx="50">
                  <c:v>0.44140000000000001</c:v>
                </c:pt>
                <c:pt idx="51">
                  <c:v>0.29975000000000002</c:v>
                </c:pt>
                <c:pt idx="52">
                  <c:v>0.59989999999999999</c:v>
                </c:pt>
                <c:pt idx="53">
                  <c:v>0.44940000000000002</c:v>
                </c:pt>
                <c:pt idx="54">
                  <c:v>0.54349999999999998</c:v>
                </c:pt>
                <c:pt idx="55">
                  <c:v>0.60570000000000002</c:v>
                </c:pt>
                <c:pt idx="56">
                  <c:v>0.46229999999999999</c:v>
                </c:pt>
                <c:pt idx="57">
                  <c:v>0.86</c:v>
                </c:pt>
                <c:pt idx="58">
                  <c:v>1.78</c:v>
                </c:pt>
                <c:pt idx="59">
                  <c:v>0.83799999999999997</c:v>
                </c:pt>
                <c:pt idx="60">
                  <c:v>0.41499999999999998</c:v>
                </c:pt>
                <c:pt idx="61">
                  <c:v>0.76400000000000001</c:v>
                </c:pt>
                <c:pt idx="62">
                  <c:v>1.88</c:v>
                </c:pt>
                <c:pt idx="63">
                  <c:v>1.97</c:v>
                </c:pt>
                <c:pt idx="64">
                  <c:v>2.17</c:v>
                </c:pt>
                <c:pt idx="65">
                  <c:v>2.48</c:v>
                </c:pt>
                <c:pt idx="66">
                  <c:v>0.54</c:v>
                </c:pt>
                <c:pt idx="67">
                  <c:v>0.57999999999999996</c:v>
                </c:pt>
                <c:pt idx="68">
                  <c:v>0.74</c:v>
                </c:pt>
                <c:pt idx="69">
                  <c:v>1.36</c:v>
                </c:pt>
                <c:pt idx="70">
                  <c:v>1.46</c:v>
                </c:pt>
                <c:pt idx="71">
                  <c:v>0.496</c:v>
                </c:pt>
                <c:pt idx="72">
                  <c:v>0.317</c:v>
                </c:pt>
                <c:pt idx="73">
                  <c:v>0.89700000000000002</c:v>
                </c:pt>
                <c:pt idx="74">
                  <c:v>0.629</c:v>
                </c:pt>
                <c:pt idx="75">
                  <c:v>0.74199999999999999</c:v>
                </c:pt>
                <c:pt idx="76">
                  <c:v>0.57699999999999996</c:v>
                </c:pt>
                <c:pt idx="77">
                  <c:v>0.71099999999999997</c:v>
                </c:pt>
                <c:pt idx="78">
                  <c:v>0.75</c:v>
                </c:pt>
                <c:pt idx="79">
                  <c:v>2.15</c:v>
                </c:pt>
                <c:pt idx="80">
                  <c:v>4.5</c:v>
                </c:pt>
                <c:pt idx="81">
                  <c:v>4.5199999999999996</c:v>
                </c:pt>
                <c:pt idx="82">
                  <c:v>1.29</c:v>
                </c:pt>
                <c:pt idx="83">
                  <c:v>0.63700000000000001</c:v>
                </c:pt>
                <c:pt idx="84">
                  <c:v>0.57699999999999996</c:v>
                </c:pt>
                <c:pt idx="85">
                  <c:v>1.2</c:v>
                </c:pt>
                <c:pt idx="86">
                  <c:v>0.626</c:v>
                </c:pt>
                <c:pt idx="87">
                  <c:v>0.42799999999999999</c:v>
                </c:pt>
                <c:pt idx="88">
                  <c:v>0.49399999999999999</c:v>
                </c:pt>
                <c:pt idx="89">
                  <c:v>2.33</c:v>
                </c:pt>
                <c:pt idx="90">
                  <c:v>2.19</c:v>
                </c:pt>
                <c:pt idx="91">
                  <c:v>2.09</c:v>
                </c:pt>
                <c:pt idx="92">
                  <c:v>5.5</c:v>
                </c:pt>
                <c:pt idx="93">
                  <c:v>1.9</c:v>
                </c:pt>
                <c:pt idx="94">
                  <c:v>1.57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D2-445F-BE0E-1AEDFE1044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1.9025949666658046</c:v>
              </c:pt>
            </c:numLit>
          </c:xVal>
          <c:yVal>
            <c:numLit>
              <c:formatCode>General</c:formatCode>
              <c:ptCount val="1"/>
              <c:pt idx="0">
                <c:v>1.88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2BD2-445F-BE0E-1AEDFE1044BF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'TOC mot KS 3.1.24'!xdata5</c:f>
              <c:numCache>
                <c:formatCode>General</c:formatCode>
                <c:ptCount val="70"/>
                <c:pt idx="0">
                  <c:v>5.29414011E-2</c:v>
                </c:pt>
                <c:pt idx="1">
                  <c:v>8.64010796E-2</c:v>
                </c:pt>
                <c:pt idx="2">
                  <c:v>0.11986075809999999</c:v>
                </c:pt>
                <c:pt idx="3">
                  <c:v>0.1533204366</c:v>
                </c:pt>
                <c:pt idx="4">
                  <c:v>0.1867801151</c:v>
                </c:pt>
                <c:pt idx="5">
                  <c:v>0.22023979360000001</c:v>
                </c:pt>
                <c:pt idx="6">
                  <c:v>0.25369947209999999</c:v>
                </c:pt>
                <c:pt idx="7">
                  <c:v>0.28715915059999997</c:v>
                </c:pt>
                <c:pt idx="8">
                  <c:v>0.3206188291</c:v>
                </c:pt>
                <c:pt idx="9">
                  <c:v>0.35407850759999998</c:v>
                </c:pt>
                <c:pt idx="10">
                  <c:v>0.38753818610000001</c:v>
                </c:pt>
                <c:pt idx="11">
                  <c:v>0.42099786459999999</c:v>
                </c:pt>
                <c:pt idx="12">
                  <c:v>0.45445754309999997</c:v>
                </c:pt>
                <c:pt idx="13">
                  <c:v>0.48791722160000001</c:v>
                </c:pt>
                <c:pt idx="14">
                  <c:v>0.52137690009999993</c:v>
                </c:pt>
                <c:pt idx="15">
                  <c:v>0.55483657860000002</c:v>
                </c:pt>
                <c:pt idx="16">
                  <c:v>0.5882962571</c:v>
                </c:pt>
                <c:pt idx="17">
                  <c:v>0.62175593559999998</c:v>
                </c:pt>
                <c:pt idx="18">
                  <c:v>0.65521561409999995</c:v>
                </c:pt>
                <c:pt idx="19">
                  <c:v>0.68867529260000004</c:v>
                </c:pt>
                <c:pt idx="20">
                  <c:v>0.72213497110000002</c:v>
                </c:pt>
                <c:pt idx="21">
                  <c:v>0.7555946496</c:v>
                </c:pt>
                <c:pt idx="22">
                  <c:v>0.78905432809999998</c:v>
                </c:pt>
                <c:pt idx="23">
                  <c:v>0.82251400659999996</c:v>
                </c:pt>
                <c:pt idx="24">
                  <c:v>0.85597368509999994</c:v>
                </c:pt>
                <c:pt idx="25">
                  <c:v>0.88943336360000003</c:v>
                </c:pt>
                <c:pt idx="26">
                  <c:v>0.92289304210000001</c:v>
                </c:pt>
                <c:pt idx="27">
                  <c:v>0.95635272059999998</c:v>
                </c:pt>
                <c:pt idx="28">
                  <c:v>0.98981239909999996</c:v>
                </c:pt>
                <c:pt idx="29">
                  <c:v>1.0232720775999999</c:v>
                </c:pt>
                <c:pt idx="30">
                  <c:v>1.0567317561</c:v>
                </c:pt>
                <c:pt idx="31">
                  <c:v>1.0901914345999999</c:v>
                </c:pt>
                <c:pt idx="32">
                  <c:v>1.1236511131</c:v>
                </c:pt>
                <c:pt idx="33">
                  <c:v>1.1571107916000001</c:v>
                </c:pt>
                <c:pt idx="34">
                  <c:v>1.1905704700999999</c:v>
                </c:pt>
                <c:pt idx="35">
                  <c:v>1.2240301486</c:v>
                </c:pt>
                <c:pt idx="36">
                  <c:v>1.2574898270999999</c:v>
                </c:pt>
                <c:pt idx="37">
                  <c:v>1.2909495056</c:v>
                </c:pt>
                <c:pt idx="38">
                  <c:v>1.3244091841000001</c:v>
                </c:pt>
                <c:pt idx="39">
                  <c:v>1.3578688625999999</c:v>
                </c:pt>
                <c:pt idx="40">
                  <c:v>1.3913285411</c:v>
                </c:pt>
                <c:pt idx="41">
                  <c:v>1.4247882195999999</c:v>
                </c:pt>
                <c:pt idx="42">
                  <c:v>1.4582478981</c:v>
                </c:pt>
                <c:pt idx="43">
                  <c:v>1.4917075766000001</c:v>
                </c:pt>
                <c:pt idx="44">
                  <c:v>1.5251672551</c:v>
                </c:pt>
                <c:pt idx="45">
                  <c:v>1.5586269336</c:v>
                </c:pt>
                <c:pt idx="46">
                  <c:v>1.5920866120999999</c:v>
                </c:pt>
                <c:pt idx="47">
                  <c:v>1.6255462906</c:v>
                </c:pt>
                <c:pt idx="48">
                  <c:v>1.6590059690999999</c:v>
                </c:pt>
                <c:pt idx="49">
                  <c:v>1.6924656476</c:v>
                </c:pt>
                <c:pt idx="50">
                  <c:v>1.7259253261</c:v>
                </c:pt>
                <c:pt idx="51">
                  <c:v>1.7593850045999999</c:v>
                </c:pt>
                <c:pt idx="52">
                  <c:v>1.7928446831</c:v>
                </c:pt>
                <c:pt idx="53">
                  <c:v>1.8263043615999999</c:v>
                </c:pt>
                <c:pt idx="54">
                  <c:v>1.8597640401</c:v>
                </c:pt>
                <c:pt idx="55">
                  <c:v>1.8932237186</c:v>
                </c:pt>
                <c:pt idx="56">
                  <c:v>1.9266833970999999</c:v>
                </c:pt>
                <c:pt idx="57">
                  <c:v>1.9601430756</c:v>
                </c:pt>
                <c:pt idx="58">
                  <c:v>1.9936027540999999</c:v>
                </c:pt>
                <c:pt idx="59">
                  <c:v>2.0270624325999997</c:v>
                </c:pt>
                <c:pt idx="60">
                  <c:v>2.0605221111000001</c:v>
                </c:pt>
                <c:pt idx="61">
                  <c:v>2.0939817895999999</c:v>
                </c:pt>
                <c:pt idx="62">
                  <c:v>2.1274414680999998</c:v>
                </c:pt>
                <c:pt idx="63">
                  <c:v>2.1609011466000001</c:v>
                </c:pt>
                <c:pt idx="64">
                  <c:v>2.1943608251</c:v>
                </c:pt>
                <c:pt idx="65">
                  <c:v>2.2278205035999998</c:v>
                </c:pt>
                <c:pt idx="66">
                  <c:v>2.2612801821000001</c:v>
                </c:pt>
                <c:pt idx="67">
                  <c:v>2.2947398606</c:v>
                </c:pt>
                <c:pt idx="68">
                  <c:v>2.3281995390999999</c:v>
                </c:pt>
                <c:pt idx="69">
                  <c:v>2.3616592175999997</c:v>
                </c:pt>
              </c:numCache>
            </c:numRef>
          </c:xVal>
          <c:yVal>
            <c:numRef>
              <c:f>'TOC mot KS 3.1.24'!ydata5</c:f>
              <c:numCache>
                <c:formatCode>General</c:formatCode>
                <c:ptCount val="70"/>
                <c:pt idx="0">
                  <c:v>-1.612011184780503</c:v>
                </c:pt>
                <c:pt idx="1">
                  <c:v>-1.5763954754635621</c:v>
                </c:pt>
                <c:pt idx="2">
                  <c:v>-1.540832402259884</c:v>
                </c:pt>
                <c:pt idx="3">
                  <c:v>-1.5053221654197118</c:v>
                </c:pt>
                <c:pt idx="4">
                  <c:v>-1.469864961142076</c:v>
                </c:pt>
                <c:pt idx="5">
                  <c:v>-1.4344609814869278</c:v>
                </c:pt>
                <c:pt idx="6">
                  <c:v>-1.399110414288395</c:v>
                </c:pt>
                <c:pt idx="7">
                  <c:v>-1.3638134430692379</c:v>
                </c:pt>
                <c:pt idx="8">
                  <c:v>-1.3285702469565976</c:v>
                </c:pt>
                <c:pt idx="9">
                  <c:v>-1.2933810005991155</c:v>
                </c:pt>
                <c:pt idx="10">
                  <c:v>-1.2582458740855094</c:v>
                </c:pt>
                <c:pt idx="11">
                  <c:v>-1.2231650328646952</c:v>
                </c:pt>
                <c:pt idx="12">
                  <c:v>-1.1881386376675305</c:v>
                </c:pt>
                <c:pt idx="13">
                  <c:v>-1.1531668444302641</c:v>
                </c:pt>
                <c:pt idx="14">
                  <c:v>-1.1182498042197802</c:v>
                </c:pt>
                <c:pt idx="15">
                  <c:v>-1.0833876631607051</c:v>
                </c:pt>
                <c:pt idx="16">
                  <c:v>-1.0485805623644651</c:v>
                </c:pt>
                <c:pt idx="17">
                  <c:v>-1.0138286378603698</c:v>
                </c:pt>
                <c:pt idx="18">
                  <c:v>-0.97913202052879889</c:v>
                </c:pt>
                <c:pt idx="19">
                  <c:v>-0.94449083603656103</c:v>
                </c:pt>
                <c:pt idx="20">
                  <c:v>-0.90990520477450576</c:v>
                </c:pt>
                <c:pt idx="21">
                  <c:v>-0.87537524179745174</c:v>
                </c:pt>
                <c:pt idx="22">
                  <c:v>-0.84090105676650495</c:v>
                </c:pt>
                <c:pt idx="23">
                  <c:v>-0.80648275389382895</c:v>
                </c:pt>
                <c:pt idx="24">
                  <c:v>-0.77212043188993484</c:v>
                </c:pt>
                <c:pt idx="25">
                  <c:v>-0.73781418391354703</c:v>
                </c:pt>
                <c:pt idx="26">
                  <c:v>-0.70356409752411098</c:v>
                </c:pt>
                <c:pt idx="27">
                  <c:v>-0.66937025463698929</c:v>
                </c:pt>
                <c:pt idx="28">
                  <c:v>-0.6352327314814078</c:v>
                </c:pt>
                <c:pt idx="29">
                  <c:v>-0.60115159856119571</c:v>
                </c:pt>
                <c:pt idx="30">
                  <c:v>-0.56712692061836978</c:v>
                </c:pt>
                <c:pt idx="31">
                  <c:v>-0.53315875659960343</c:v>
                </c:pt>
                <c:pt idx="32">
                  <c:v>-0.49924715962562449</c:v>
                </c:pt>
                <c:pt idx="33">
                  <c:v>-0.46539217696357538</c:v>
                </c:pt>
                <c:pt idx="34">
                  <c:v>-0.4315938500023706</c:v>
                </c:pt>
                <c:pt idx="35">
                  <c:v>-0.39785221423108141</c:v>
                </c:pt>
                <c:pt idx="36">
                  <c:v>-0.36416729922037216</c:v>
                </c:pt>
                <c:pt idx="37">
                  <c:v>-0.33053912860701695</c:v>
                </c:pt>
                <c:pt idx="38">
                  <c:v>-0.29696772008150463</c:v>
                </c:pt>
                <c:pt idx="39">
                  <c:v>-0.26345308537875778</c:v>
                </c:pt>
                <c:pt idx="40">
                  <c:v>-0.22999523027197433</c:v>
                </c:pt>
                <c:pt idx="41">
                  <c:v>-0.19659415456959195</c:v>
                </c:pt>
                <c:pt idx="42">
                  <c:v>-0.16324985211539089</c:v>
                </c:pt>
                <c:pt idx="43">
                  <c:v>-0.12996231079172782</c:v>
                </c:pt>
                <c:pt idx="44">
                  <c:v>-9.673151252589518E-2</c:v>
                </c:pt>
                <c:pt idx="45">
                  <c:v>-6.3557433299603616E-2</c:v>
                </c:pt>
                <c:pt idx="46">
                  <c:v>-3.0440043161574115E-2</c:v>
                </c:pt>
                <c:pt idx="47">
                  <c:v>2.620693756778314E-3</c:v>
                </c:pt>
                <c:pt idx="48">
                  <c:v>3.562481922258609E-2</c:v>
                </c:pt>
                <c:pt idx="49">
                  <c:v>6.8572380879716066E-2</c:v>
                </c:pt>
                <c:pt idx="50">
                  <c:v>0.10146343222393606</c:v>
                </c:pt>
                <c:pt idx="51">
                  <c:v>0.13429803257508244</c:v>
                </c:pt>
                <c:pt idx="52">
                  <c:v>0.16707624704626944</c:v>
                </c:pt>
                <c:pt idx="53">
                  <c:v>0.19979814651016969</c:v>
                </c:pt>
                <c:pt idx="54">
                  <c:v>0.23246380756241791</c:v>
                </c:pt>
                <c:pt idx="55">
                  <c:v>0.26507331248216692</c:v>
                </c:pt>
                <c:pt idx="56">
                  <c:v>0.2976267491898561</c:v>
                </c:pt>
                <c:pt idx="57">
                  <c:v>0.33012421120223623</c:v>
                </c:pt>
                <c:pt idx="58">
                  <c:v>0.36256579758470098</c:v>
                </c:pt>
                <c:pt idx="59">
                  <c:v>0.3949516129009889</c:v>
                </c:pt>
                <c:pt idx="60">
                  <c:v>0.42728176716031019</c:v>
                </c:pt>
                <c:pt idx="61">
                  <c:v>0.45955637576195385</c:v>
                </c:pt>
                <c:pt idx="62">
                  <c:v>0.49177555943745355</c:v>
                </c:pt>
                <c:pt idx="63">
                  <c:v>0.52393944419036531</c:v>
                </c:pt>
                <c:pt idx="64">
                  <c:v>0.55604816123372802</c:v>
                </c:pt>
                <c:pt idx="65">
                  <c:v>0.58810184692528789</c:v>
                </c:pt>
                <c:pt idx="66">
                  <c:v>0.62010064270054199</c:v>
                </c:pt>
                <c:pt idx="67">
                  <c:v>0.65204469500369111</c:v>
                </c:pt>
                <c:pt idx="68">
                  <c:v>0.68393415521656942</c:v>
                </c:pt>
                <c:pt idx="69">
                  <c:v>0.7157691795856318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D2-445F-BE0E-1AEDFE1044BF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'TOC mot KS 3.1.24'!xdata6</c:f>
              <c:numCache>
                <c:formatCode>General</c:formatCode>
                <c:ptCount val="70"/>
                <c:pt idx="0">
                  <c:v>0.1012795193</c:v>
                </c:pt>
                <c:pt idx="1">
                  <c:v>0.13403864539999999</c:v>
                </c:pt>
                <c:pt idx="2">
                  <c:v>0.1667977715</c:v>
                </c:pt>
                <c:pt idx="3">
                  <c:v>0.1995568976</c:v>
                </c:pt>
                <c:pt idx="4">
                  <c:v>0.23231602369999999</c:v>
                </c:pt>
                <c:pt idx="5">
                  <c:v>0.26507514980000002</c:v>
                </c:pt>
                <c:pt idx="6">
                  <c:v>0.2978342759</c:v>
                </c:pt>
                <c:pt idx="7">
                  <c:v>0.33059340199999998</c:v>
                </c:pt>
                <c:pt idx="8">
                  <c:v>0.36335252810000002</c:v>
                </c:pt>
                <c:pt idx="9">
                  <c:v>0.3961116542</c:v>
                </c:pt>
                <c:pt idx="10">
                  <c:v>0.42887078030000003</c:v>
                </c:pt>
                <c:pt idx="11">
                  <c:v>0.46162990640000001</c:v>
                </c:pt>
                <c:pt idx="12">
                  <c:v>0.49438903249999999</c:v>
                </c:pt>
                <c:pt idx="13">
                  <c:v>0.52714815859999997</c:v>
                </c:pt>
                <c:pt idx="14">
                  <c:v>0.55990728469999995</c:v>
                </c:pt>
                <c:pt idx="15">
                  <c:v>0.59266641080000004</c:v>
                </c:pt>
                <c:pt idx="16">
                  <c:v>0.62542553690000002</c:v>
                </c:pt>
                <c:pt idx="17">
                  <c:v>0.658184663</c:v>
                </c:pt>
                <c:pt idx="18">
                  <c:v>0.69094378909999998</c:v>
                </c:pt>
                <c:pt idx="19">
                  <c:v>0.72370291520000007</c:v>
                </c:pt>
                <c:pt idx="20">
                  <c:v>0.75646204130000005</c:v>
                </c:pt>
                <c:pt idx="21">
                  <c:v>0.78922116740000003</c:v>
                </c:pt>
                <c:pt idx="22">
                  <c:v>0.82198029350000001</c:v>
                </c:pt>
                <c:pt idx="23">
                  <c:v>0.85473941959999999</c:v>
                </c:pt>
                <c:pt idx="24">
                  <c:v>0.88749854569999997</c:v>
                </c:pt>
                <c:pt idx="25">
                  <c:v>0.92025767180000007</c:v>
                </c:pt>
                <c:pt idx="26">
                  <c:v>0.95301679790000005</c:v>
                </c:pt>
                <c:pt idx="27">
                  <c:v>0.98577592400000003</c:v>
                </c:pt>
                <c:pt idx="28">
                  <c:v>1.0185350500999999</c:v>
                </c:pt>
                <c:pt idx="29">
                  <c:v>1.0512941761999999</c:v>
                </c:pt>
                <c:pt idx="30">
                  <c:v>1.0840533023000001</c:v>
                </c:pt>
                <c:pt idx="31">
                  <c:v>1.1168124284000001</c:v>
                </c:pt>
                <c:pt idx="32">
                  <c:v>1.1495715545</c:v>
                </c:pt>
                <c:pt idx="33">
                  <c:v>1.1823306806</c:v>
                </c:pt>
                <c:pt idx="34">
                  <c:v>1.2150898067</c:v>
                </c:pt>
                <c:pt idx="35">
                  <c:v>1.2478489328</c:v>
                </c:pt>
                <c:pt idx="36">
                  <c:v>1.2806080589</c:v>
                </c:pt>
                <c:pt idx="37">
                  <c:v>1.3133671849999999</c:v>
                </c:pt>
                <c:pt idx="38">
                  <c:v>1.3461263111000001</c:v>
                </c:pt>
                <c:pt idx="39">
                  <c:v>1.3788854372000001</c:v>
                </c:pt>
                <c:pt idx="40">
                  <c:v>1.4116445633000001</c:v>
                </c:pt>
                <c:pt idx="41">
                  <c:v>1.4444036894000001</c:v>
                </c:pt>
                <c:pt idx="42">
                  <c:v>1.4771628155000001</c:v>
                </c:pt>
                <c:pt idx="43">
                  <c:v>1.5099219416</c:v>
                </c:pt>
                <c:pt idx="44">
                  <c:v>1.5426810677</c:v>
                </c:pt>
                <c:pt idx="45">
                  <c:v>1.5754401938</c:v>
                </c:pt>
                <c:pt idx="46">
                  <c:v>1.6081993199</c:v>
                </c:pt>
                <c:pt idx="47">
                  <c:v>1.640958446</c:v>
                </c:pt>
                <c:pt idx="48">
                  <c:v>1.6737175720999999</c:v>
                </c:pt>
                <c:pt idx="49">
                  <c:v>1.7064766982000001</c:v>
                </c:pt>
                <c:pt idx="50">
                  <c:v>1.7392358243000001</c:v>
                </c:pt>
                <c:pt idx="51">
                  <c:v>1.7719949504000001</c:v>
                </c:pt>
                <c:pt idx="52">
                  <c:v>1.8047540765000001</c:v>
                </c:pt>
                <c:pt idx="53">
                  <c:v>1.8375132026000001</c:v>
                </c:pt>
                <c:pt idx="54">
                  <c:v>1.8702723287</c:v>
                </c:pt>
                <c:pt idx="55">
                  <c:v>1.9030314548</c:v>
                </c:pt>
                <c:pt idx="56">
                  <c:v>1.9357905809</c:v>
                </c:pt>
                <c:pt idx="57">
                  <c:v>1.968549707</c:v>
                </c:pt>
                <c:pt idx="58">
                  <c:v>2.0013088331</c:v>
                </c:pt>
                <c:pt idx="59">
                  <c:v>2.0340679592000002</c:v>
                </c:pt>
                <c:pt idx="60">
                  <c:v>2.0668270852999999</c:v>
                </c:pt>
                <c:pt idx="61">
                  <c:v>2.0995862114000001</c:v>
                </c:pt>
                <c:pt idx="62">
                  <c:v>2.1323453374999999</c:v>
                </c:pt>
                <c:pt idx="63">
                  <c:v>2.1651044635999996</c:v>
                </c:pt>
                <c:pt idx="64">
                  <c:v>2.1978635896999998</c:v>
                </c:pt>
                <c:pt idx="65">
                  <c:v>2.2306227158</c:v>
                </c:pt>
                <c:pt idx="66">
                  <c:v>2.2633818418999998</c:v>
                </c:pt>
                <c:pt idx="67">
                  <c:v>2.296140968</c:v>
                </c:pt>
                <c:pt idx="68">
                  <c:v>2.3289000940999998</c:v>
                </c:pt>
                <c:pt idx="69">
                  <c:v>2.3616592202</c:v>
                </c:pt>
              </c:numCache>
            </c:numRef>
          </c:xVal>
          <c:yVal>
            <c:numRef>
              <c:f>'TOC mot KS 3.1.24'!ydata6</c:f>
              <c:numCache>
                <c:formatCode>General</c:formatCode>
                <c:ptCount val="70"/>
                <c:pt idx="0">
                  <c:v>1.7631342516530981</c:v>
                </c:pt>
                <c:pt idx="1">
                  <c:v>1.7938564592562489</c:v>
                </c:pt>
                <c:pt idx="2">
                  <c:v>1.824629394075544</c:v>
                </c:pt>
                <c:pt idx="3">
                  <c:v>1.8554532386476998</c:v>
                </c:pt>
                <c:pt idx="4">
                  <c:v>1.8863281716740206</c:v>
                </c:pt>
                <c:pt idx="5">
                  <c:v>1.9172543679427778</c:v>
                </c:pt>
                <c:pt idx="6">
                  <c:v>1.9482319982526763</c:v>
                </c:pt>
                <c:pt idx="7">
                  <c:v>1.9792612293374838</c:v>
                </c:pt>
                <c:pt idx="8">
                  <c:v>2.0103422237918913</c:v>
                </c:pt>
                <c:pt idx="9">
                  <c:v>2.0414751399986892</c:v>
                </c:pt>
                <c:pt idx="10">
                  <c:v>2.0726601320573144</c:v>
                </c:pt>
                <c:pt idx="11">
                  <c:v>2.1038973497138551</c:v>
                </c:pt>
                <c:pt idx="12">
                  <c:v>2.1351869382925734</c:v>
                </c:pt>
                <c:pt idx="13">
                  <c:v>2.1665290386290241</c:v>
                </c:pt>
                <c:pt idx="14">
                  <c:v>2.1979237870048314</c:v>
                </c:pt>
                <c:pt idx="15">
                  <c:v>2.2293713150841983</c:v>
                </c:pt>
                <c:pt idx="16">
                  <c:v>2.260871749852206</c:v>
                </c:pt>
                <c:pt idx="17">
                  <c:v>2.2924252135549823</c:v>
                </c:pt>
                <c:pt idx="18">
                  <c:v>2.3240318236417901</c:v>
                </c:pt>
                <c:pt idx="19">
                  <c:v>2.3556916927091027</c:v>
                </c:pt>
                <c:pt idx="20">
                  <c:v>2.3874049284467325</c:v>
                </c:pt>
                <c:pt idx="21">
                  <c:v>2.4191716335860605</c:v>
                </c:pt>
                <c:pt idx="22">
                  <c:v>2.4509919058504366</c:v>
                </c:pt>
                <c:pt idx="23">
                  <c:v>2.4828658379077906</c:v>
                </c:pt>
                <c:pt idx="24">
                  <c:v>2.5147935173255243</c:v>
                </c:pt>
                <c:pt idx="25">
                  <c:v>2.5467750265277176</c:v>
                </c:pt>
                <c:pt idx="26">
                  <c:v>2.5788104427547092</c:v>
                </c:pt>
                <c:pt idx="27">
                  <c:v>2.6108998380250954</c:v>
                </c:pt>
                <c:pt idx="28">
                  <c:v>2.6430432791001808</c:v>
                </c:pt>
                <c:pt idx="29">
                  <c:v>2.6752408274509385</c:v>
                </c:pt>
                <c:pt idx="30">
                  <c:v>2.7074925392275002</c:v>
                </c:pt>
                <c:pt idx="31">
                  <c:v>2.7397984652312246</c:v>
                </c:pt>
                <c:pt idx="32">
                  <c:v>2.7721586508893683</c:v>
                </c:pt>
                <c:pt idx="33">
                  <c:v>2.8045731362323916</c:v>
                </c:pt>
                <c:pt idx="34">
                  <c:v>2.8370419558739259</c:v>
                </c:pt>
                <c:pt idx="35">
                  <c:v>2.8695651389934249</c:v>
                </c:pt>
                <c:pt idx="36">
                  <c:v>2.9021427093215229</c:v>
                </c:pt>
                <c:pt idx="37">
                  <c:v>2.9347746851281071</c:v>
                </c:pt>
                <c:pt idx="38">
                  <c:v>2.9674610792131375</c:v>
                </c:pt>
                <c:pt idx="39">
                  <c:v>3.0002018989002006</c:v>
                </c:pt>
                <c:pt idx="40">
                  <c:v>3.0329971460328267</c:v>
                </c:pt>
                <c:pt idx="41">
                  <c:v>3.0658468169735618</c:v>
                </c:pt>
                <c:pt idx="42">
                  <c:v>3.0987509026057958</c:v>
                </c:pt>
                <c:pt idx="43">
                  <c:v>3.1317093883383538</c:v>
                </c:pt>
                <c:pt idx="44">
                  <c:v>3.164722254112835</c:v>
                </c:pt>
                <c:pt idx="45">
                  <c:v>3.197789474413697</c:v>
                </c:pt>
                <c:pt idx="46">
                  <c:v>3.2309110182810703</c:v>
                </c:pt>
                <c:pt idx="47">
                  <c:v>3.2640868493262896</c:v>
                </c:pt>
                <c:pt idx="48">
                  <c:v>3.2973169257501227</c:v>
                </c:pt>
                <c:pt idx="49">
                  <c:v>3.3306012003636791</c:v>
                </c:pt>
                <c:pt idx="50">
                  <c:v>3.3639396206119656</c:v>
                </c:pt>
                <c:pt idx="51">
                  <c:v>3.3973321286000751</c:v>
                </c:pt>
                <c:pt idx="52">
                  <c:v>3.4307786611219626</c:v>
                </c:pt>
                <c:pt idx="53">
                  <c:v>3.4642791496917886</c:v>
                </c:pt>
                <c:pt idx="54">
                  <c:v>3.4978335205777853</c:v>
                </c:pt>
                <c:pt idx="55">
                  <c:v>3.5314416948386103</c:v>
                </c:pt>
                <c:pt idx="56">
                  <c:v>3.5651035883621467</c:v>
                </c:pt>
                <c:pt idx="57">
                  <c:v>3.598819111906705</c:v>
                </c:pt>
                <c:pt idx="58">
                  <c:v>3.6325881711445769</c:v>
                </c:pt>
                <c:pt idx="59">
                  <c:v>3.6664106667078986</c:v>
                </c:pt>
                <c:pt idx="60">
                  <c:v>3.7002864942367681</c:v>
                </c:pt>
                <c:pt idx="61">
                  <c:v>3.7342155444295617</c:v>
                </c:pt>
                <c:pt idx="62">
                  <c:v>3.7681977030953968</c:v>
                </c:pt>
                <c:pt idx="63">
                  <c:v>3.8022328512086867</c:v>
                </c:pt>
                <c:pt idx="64">
                  <c:v>3.8363208649657166</c:v>
                </c:pt>
                <c:pt idx="65">
                  <c:v>3.8704616158431921</c:v>
                </c:pt>
                <c:pt idx="66">
                  <c:v>3.9046549706586937</c:v>
                </c:pt>
                <c:pt idx="67">
                  <c:v>3.9389007916329657</c:v>
                </c:pt>
                <c:pt idx="68">
                  <c:v>3.9731989364539819</c:v>
                </c:pt>
                <c:pt idx="69">
                  <c:v>4.0075492583427232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D2-445F-BE0E-1AEDFE1044BF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-2</c:v>
              </c:pt>
              <c:pt idx="1">
                <c:v>6</c:v>
              </c:pt>
            </c:numLit>
          </c:xVal>
          <c:yVal>
            <c:numLit>
              <c:formatCode>General</c:formatCode>
              <c:ptCount val="2"/>
              <c:pt idx="0">
                <c:v>-2</c:v>
              </c:pt>
              <c:pt idx="1">
                <c:v>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2BD2-445F-BE0E-1AEDFE104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45968"/>
        <c:axId val="690849248"/>
      </c:scatterChart>
      <c:valAx>
        <c:axId val="690845968"/>
        <c:scaling>
          <c:orientation val="minMax"/>
          <c:max val="6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Pred(TOC%)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690849248"/>
        <c:crosses val="autoZero"/>
        <c:crossBetween val="midCat"/>
      </c:valAx>
      <c:valAx>
        <c:axId val="690849248"/>
        <c:scaling>
          <c:orientation val="minMax"/>
          <c:max val="6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TOC%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6908459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TOC%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'TOC mot KS 3.1.24'!$B$93:$B$187</c:f>
              <c:strCache>
                <c:ptCount val="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</c:strCache>
            </c:strRef>
          </c:cat>
          <c:val>
            <c:numRef>
              <c:f>'TOC mot KS 3.1.24'!$H$93:$H$187</c:f>
              <c:numCache>
                <c:formatCode>0.000</c:formatCode>
                <c:ptCount val="95"/>
                <c:pt idx="0">
                  <c:v>-0.62687354027187459</c:v>
                </c:pt>
                <c:pt idx="1">
                  <c:v>-2.7819788566831163E-2</c:v>
                </c:pt>
                <c:pt idx="2">
                  <c:v>0.11365891970551836</c:v>
                </c:pt>
                <c:pt idx="3">
                  <c:v>-0.64254337672827178</c:v>
                </c:pt>
                <c:pt idx="4">
                  <c:v>-0.87849386507723859</c:v>
                </c:pt>
                <c:pt idx="5">
                  <c:v>-0.21922117922737319</c:v>
                </c:pt>
                <c:pt idx="6">
                  <c:v>-0.98917071983060267</c:v>
                </c:pt>
                <c:pt idx="7">
                  <c:v>-0.78021813886776314</c:v>
                </c:pt>
                <c:pt idx="8">
                  <c:v>-0.86036066702755221</c:v>
                </c:pt>
                <c:pt idx="9">
                  <c:v>0.21730859935382782</c:v>
                </c:pt>
                <c:pt idx="10">
                  <c:v>0.26431958367927982</c:v>
                </c:pt>
                <c:pt idx="11">
                  <c:v>-1.9595206585651659</c:v>
                </c:pt>
                <c:pt idx="12">
                  <c:v>-0.48181090578690694</c:v>
                </c:pt>
                <c:pt idx="13">
                  <c:v>-0.43748625288750709</c:v>
                </c:pt>
                <c:pt idx="14">
                  <c:v>-0.43412916826783848</c:v>
                </c:pt>
                <c:pt idx="15">
                  <c:v>0.15776152461981918</c:v>
                </c:pt>
                <c:pt idx="16">
                  <c:v>0.28636467288317746</c:v>
                </c:pt>
                <c:pt idx="17">
                  <c:v>-0.31234758115657185</c:v>
                </c:pt>
                <c:pt idx="18">
                  <c:v>-3.43385431757545E-2</c:v>
                </c:pt>
                <c:pt idx="19">
                  <c:v>-0.43229028738401942</c:v>
                </c:pt>
                <c:pt idx="20">
                  <c:v>-4.248762511033706E-2</c:v>
                </c:pt>
                <c:pt idx="21">
                  <c:v>-0.1366316851228348</c:v>
                </c:pt>
                <c:pt idx="22">
                  <c:v>2.2164873166839131E-2</c:v>
                </c:pt>
                <c:pt idx="23">
                  <c:v>-0.18406680624088403</c:v>
                </c:pt>
                <c:pt idx="24">
                  <c:v>-0.16806247816143646</c:v>
                </c:pt>
                <c:pt idx="25">
                  <c:v>-0.23496284036229512</c:v>
                </c:pt>
                <c:pt idx="26">
                  <c:v>-0.50262200437791982</c:v>
                </c:pt>
                <c:pt idx="27">
                  <c:v>4.3589673469595101E-2</c:v>
                </c:pt>
                <c:pt idx="28">
                  <c:v>0.54168136753911134</c:v>
                </c:pt>
                <c:pt idx="29">
                  <c:v>1.2284892270603136</c:v>
                </c:pt>
                <c:pt idx="30">
                  <c:v>5.7022805556119743E-2</c:v>
                </c:pt>
                <c:pt idx="31">
                  <c:v>0.83024068533279094</c:v>
                </c:pt>
                <c:pt idx="32">
                  <c:v>1.4456361329050436</c:v>
                </c:pt>
                <c:pt idx="33">
                  <c:v>0.60960469588945054</c:v>
                </c:pt>
                <c:pt idx="34">
                  <c:v>0.19876004261433416</c:v>
                </c:pt>
                <c:pt idx="35">
                  <c:v>1.6874066987279039</c:v>
                </c:pt>
                <c:pt idx="36">
                  <c:v>0.49610505991590315</c:v>
                </c:pt>
                <c:pt idx="37">
                  <c:v>2.0657331213967205</c:v>
                </c:pt>
                <c:pt idx="38">
                  <c:v>1.1832704823954703</c:v>
                </c:pt>
                <c:pt idx="39">
                  <c:v>0.41475303732102603</c:v>
                </c:pt>
                <c:pt idx="40">
                  <c:v>0.23141100967770648</c:v>
                </c:pt>
                <c:pt idx="41">
                  <c:v>-0.99960285529956194</c:v>
                </c:pt>
                <c:pt idx="42">
                  <c:v>1.1064861450725463</c:v>
                </c:pt>
                <c:pt idx="43">
                  <c:v>0.68338691740441071</c:v>
                </c:pt>
                <c:pt idx="44">
                  <c:v>0.83494185751314942</c:v>
                </c:pt>
                <c:pt idx="45">
                  <c:v>0.50887234454807151</c:v>
                </c:pt>
                <c:pt idx="46">
                  <c:v>0.18739521064214837</c:v>
                </c:pt>
                <c:pt idx="47">
                  <c:v>0.41962973870200926</c:v>
                </c:pt>
                <c:pt idx="48">
                  <c:v>-1.107966741404718E-2</c:v>
                </c:pt>
                <c:pt idx="49">
                  <c:v>0.70968760786220619</c:v>
                </c:pt>
                <c:pt idx="50">
                  <c:v>0.26939597706383583</c:v>
                </c:pt>
                <c:pt idx="51">
                  <c:v>0.20513065895359461</c:v>
                </c:pt>
                <c:pt idx="52">
                  <c:v>0.51021488340468646</c:v>
                </c:pt>
                <c:pt idx="53">
                  <c:v>-0.34129667587617063</c:v>
                </c:pt>
                <c:pt idx="54">
                  <c:v>8.8863625920984804E-2</c:v>
                </c:pt>
                <c:pt idx="55">
                  <c:v>-0.11930448237312093</c:v>
                </c:pt>
                <c:pt idx="56">
                  <c:v>-0.29049139314150246</c:v>
                </c:pt>
                <c:pt idx="57">
                  <c:v>-0.87536048776846354</c:v>
                </c:pt>
                <c:pt idx="58">
                  <c:v>-0.2181019051947736</c:v>
                </c:pt>
                <c:pt idx="59">
                  <c:v>-0.483380028119126</c:v>
                </c:pt>
                <c:pt idx="60">
                  <c:v>-0.15262677109161255</c:v>
                </c:pt>
                <c:pt idx="61">
                  <c:v>-0.43748876031315209</c:v>
                </c:pt>
                <c:pt idx="62">
                  <c:v>7.1025199718521134E-3</c:v>
                </c:pt>
                <c:pt idx="63">
                  <c:v>9.9109647868450598E-2</c:v>
                </c:pt>
                <c:pt idx="64">
                  <c:v>0.36416162980407718</c:v>
                </c:pt>
                <c:pt idx="65">
                  <c:v>0.65719656877189414</c:v>
                </c:pt>
                <c:pt idx="66">
                  <c:v>-0.6219508732150153</c:v>
                </c:pt>
                <c:pt idx="67">
                  <c:v>-0.77954886063040951</c:v>
                </c:pt>
                <c:pt idx="68">
                  <c:v>-0.78939825087384807</c:v>
                </c:pt>
                <c:pt idx="69">
                  <c:v>-0.26511399573742206</c:v>
                </c:pt>
                <c:pt idx="70">
                  <c:v>-0.33809235886262834</c:v>
                </c:pt>
                <c:pt idx="71">
                  <c:v>-0.82387358727762217</c:v>
                </c:pt>
                <c:pt idx="72">
                  <c:v>-0.3810100156334163</c:v>
                </c:pt>
                <c:pt idx="73">
                  <c:v>-1.0538447112398928</c:v>
                </c:pt>
                <c:pt idx="74">
                  <c:v>-1.2148463315585545</c:v>
                </c:pt>
                <c:pt idx="75">
                  <c:v>-1.2473729806797207</c:v>
                </c:pt>
                <c:pt idx="76">
                  <c:v>-1.0379067947494893</c:v>
                </c:pt>
                <c:pt idx="77">
                  <c:v>-1.3371189316626853</c:v>
                </c:pt>
                <c:pt idx="78">
                  <c:v>-1.3798986397823749</c:v>
                </c:pt>
                <c:pt idx="79">
                  <c:v>0.30998721792217349</c:v>
                </c:pt>
                <c:pt idx="80">
                  <c:v>3.3726361257142727</c:v>
                </c:pt>
                <c:pt idx="81">
                  <c:v>3.434869531874333</c:v>
                </c:pt>
                <c:pt idx="82">
                  <c:v>-0.48024458587158458</c:v>
                </c:pt>
                <c:pt idx="83">
                  <c:v>-1.1714172822547677</c:v>
                </c:pt>
                <c:pt idx="84">
                  <c:v>-0.97397210680943869</c:v>
                </c:pt>
                <c:pt idx="85">
                  <c:v>-0.87580716491212085</c:v>
                </c:pt>
                <c:pt idx="86">
                  <c:v>-1.1688429151058815</c:v>
                </c:pt>
                <c:pt idx="87">
                  <c:v>-0.60941500404989801</c:v>
                </c:pt>
                <c:pt idx="88">
                  <c:v>-0.35891439576401257</c:v>
                </c:pt>
                <c:pt idx="89">
                  <c:v>0.46982449088089751</c:v>
                </c:pt>
                <c:pt idx="90">
                  <c:v>0.29476479608756412</c:v>
                </c:pt>
                <c:pt idx="91">
                  <c:v>0.40803813060355809</c:v>
                </c:pt>
                <c:pt idx="92">
                  <c:v>4.7140140239487192</c:v>
                </c:pt>
                <c:pt idx="93">
                  <c:v>-7.3039639448871291E-2</c:v>
                </c:pt>
                <c:pt idx="94">
                  <c:v>-0.45517129883727492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6-4EAD-9286-0460E093C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568075536"/>
        <c:axId val="568076848"/>
      </c:barChart>
      <c:catAx>
        <c:axId val="568075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68076848"/>
        <c:crosses val="autoZero"/>
        <c:auto val="1"/>
        <c:lblAlgn val="ctr"/>
        <c:lblOffset val="100"/>
        <c:noMultiLvlLbl val="0"/>
      </c:catAx>
      <c:valAx>
        <c:axId val="56807684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680755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1.290970253845964</c:v>
                </c:pt>
              </c:numLit>
            </c:plus>
            <c:minus>
              <c:numLit>
                <c:formatCode>General</c:formatCode>
                <c:ptCount val="1"/>
                <c:pt idx="0">
                  <c:v>1.290970253845964</c:v>
                </c:pt>
              </c:numLit>
            </c:minus>
          </c:errBars>
          <c:cat>
            <c:strRef>
              <c:f>'PFOA sør'!$B$67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'PFOA sør'!$C$67</c:f>
              <c:numCache>
                <c:formatCode>0.000</c:formatCode>
                <c:ptCount val="1"/>
                <c:pt idx="0">
                  <c:v>-0.36769925890665012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4D-4C34-AEAC-B85F23C53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47263912"/>
        <c:axId val="847269160"/>
      </c:barChart>
      <c:catAx>
        <c:axId val="847263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69160"/>
        <c:crosses val="autoZero"/>
        <c:auto val="1"/>
        <c:lblAlgn val="ctr"/>
        <c:lblOffset val="100"/>
        <c:noMultiLvlLbl val="0"/>
      </c:catAx>
      <c:valAx>
        <c:axId val="847269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6391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(R²=0,135)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sør'!$D$93:$D$98</c:f>
              <c:numCache>
                <c:formatCode>0.000</c:formatCode>
                <c:ptCount val="6"/>
                <c:pt idx="0">
                  <c:v>2.33</c:v>
                </c:pt>
                <c:pt idx="1">
                  <c:v>2.19</c:v>
                </c:pt>
                <c:pt idx="2">
                  <c:v>2.09</c:v>
                </c:pt>
                <c:pt idx="3">
                  <c:v>5.5</c:v>
                </c:pt>
                <c:pt idx="4">
                  <c:v>1.9</c:v>
                </c:pt>
                <c:pt idx="5">
                  <c:v>1.57</c:v>
                </c:pt>
              </c:numCache>
            </c:numRef>
          </c:xVal>
          <c:yVal>
            <c:numRef>
              <c:f>'PFOA sør'!$E$93:$E$98</c:f>
              <c:numCache>
                <c:formatCode>0.000</c:formatCode>
                <c:ptCount val="6"/>
                <c:pt idx="0">
                  <c:v>0.53264612579765602</c:v>
                </c:pt>
                <c:pt idx="1">
                  <c:v>0.81777019016766395</c:v>
                </c:pt>
                <c:pt idx="2">
                  <c:v>0.19313744296081761</c:v>
                </c:pt>
                <c:pt idx="3">
                  <c:v>0.17134183313668042</c:v>
                </c:pt>
                <c:pt idx="4">
                  <c:v>0.12711701820014193</c:v>
                </c:pt>
                <c:pt idx="5">
                  <c:v>0.56227811069204647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B-4F08-BEC1-FB2E98E1C3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2.19</c:v>
              </c:pt>
            </c:numLit>
          </c:xVal>
          <c:yVal>
            <c:numLit>
              <c:formatCode>General</c:formatCode>
              <c:ptCount val="1"/>
              <c:pt idx="0">
                <c:v>0.81777019016766395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74B-4F08-BEC1-FB2E98E1C3E2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1.177</c:v>
              </c:pt>
              <c:pt idx="1">
                <c:v>5.8929999999999998</c:v>
              </c:pt>
            </c:numLit>
          </c:xVal>
          <c:yVal>
            <c:numLit>
              <c:formatCode>General</c:formatCode>
              <c:ptCount val="2"/>
              <c:pt idx="0">
                <c:v>0.50124355916977625</c:v>
              </c:pt>
              <c:pt idx="1">
                <c:v>0.16729747907536704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74B-4F08-BEC1-FB2E98E1C3E2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'PFOA sør'!xdata1</c:f>
              <c:numCache>
                <c:formatCode>General</c:formatCode>
                <c:ptCount val="70"/>
                <c:pt idx="0">
                  <c:v>1.177</c:v>
                </c:pt>
                <c:pt idx="1">
                  <c:v>1.2453478260999999</c:v>
                </c:pt>
                <c:pt idx="2">
                  <c:v>1.3136956522000001</c:v>
                </c:pt>
                <c:pt idx="3">
                  <c:v>1.3820434783</c:v>
                </c:pt>
                <c:pt idx="4">
                  <c:v>1.4503913044000001</c:v>
                </c:pt>
                <c:pt idx="5">
                  <c:v>1.5187391305</c:v>
                </c:pt>
                <c:pt idx="6">
                  <c:v>1.5870869565999999</c:v>
                </c:pt>
                <c:pt idx="7">
                  <c:v>1.6554347827</c:v>
                </c:pt>
                <c:pt idx="8">
                  <c:v>1.7237826088000001</c:v>
                </c:pt>
                <c:pt idx="9">
                  <c:v>1.7921304349</c:v>
                </c:pt>
                <c:pt idx="10">
                  <c:v>1.8604782609999999</c:v>
                </c:pt>
                <c:pt idx="11">
                  <c:v>1.9288260871</c:v>
                </c:pt>
                <c:pt idx="12">
                  <c:v>1.9971739131999999</c:v>
                </c:pt>
                <c:pt idx="13">
                  <c:v>2.0655217392999998</c:v>
                </c:pt>
                <c:pt idx="14">
                  <c:v>2.1338695653999999</c:v>
                </c:pt>
                <c:pt idx="15">
                  <c:v>2.2022173915000001</c:v>
                </c:pt>
                <c:pt idx="16">
                  <c:v>2.2705652175999997</c:v>
                </c:pt>
                <c:pt idx="17">
                  <c:v>2.3389130436999999</c:v>
                </c:pt>
                <c:pt idx="18">
                  <c:v>2.4072608698</c:v>
                </c:pt>
                <c:pt idx="19">
                  <c:v>2.4756086959000001</c:v>
                </c:pt>
                <c:pt idx="20">
                  <c:v>2.5439565220000002</c:v>
                </c:pt>
                <c:pt idx="21">
                  <c:v>2.6123043480999999</c:v>
                </c:pt>
                <c:pt idx="22">
                  <c:v>2.6806521742</c:v>
                </c:pt>
                <c:pt idx="23">
                  <c:v>2.7490000002999997</c:v>
                </c:pt>
                <c:pt idx="24">
                  <c:v>2.8173478263999998</c:v>
                </c:pt>
                <c:pt idx="25">
                  <c:v>2.8856956524999999</c:v>
                </c:pt>
                <c:pt idx="26">
                  <c:v>2.9540434786</c:v>
                </c:pt>
                <c:pt idx="27">
                  <c:v>3.0223913047000002</c:v>
                </c:pt>
                <c:pt idx="28">
                  <c:v>3.0907391307999998</c:v>
                </c:pt>
                <c:pt idx="29">
                  <c:v>3.1590869569</c:v>
                </c:pt>
                <c:pt idx="30">
                  <c:v>3.2274347830000001</c:v>
                </c:pt>
                <c:pt idx="31">
                  <c:v>3.2957826090999998</c:v>
                </c:pt>
                <c:pt idx="32">
                  <c:v>3.3641304351999999</c:v>
                </c:pt>
                <c:pt idx="33">
                  <c:v>3.4324782613</c:v>
                </c:pt>
                <c:pt idx="34">
                  <c:v>3.5008260873999997</c:v>
                </c:pt>
                <c:pt idx="35">
                  <c:v>3.5691739134999998</c:v>
                </c:pt>
                <c:pt idx="36">
                  <c:v>3.6375217395999999</c:v>
                </c:pt>
                <c:pt idx="37">
                  <c:v>3.7058695657</c:v>
                </c:pt>
                <c:pt idx="38">
                  <c:v>3.7742173917999997</c:v>
                </c:pt>
                <c:pt idx="39">
                  <c:v>3.8425652178999998</c:v>
                </c:pt>
                <c:pt idx="40">
                  <c:v>3.9109130439999999</c:v>
                </c:pt>
                <c:pt idx="41">
                  <c:v>3.9792608700999996</c:v>
                </c:pt>
                <c:pt idx="42">
                  <c:v>4.0476086961999993</c:v>
                </c:pt>
                <c:pt idx="43">
                  <c:v>4.1159565222999994</c:v>
                </c:pt>
                <c:pt idx="44">
                  <c:v>4.1843043483999995</c:v>
                </c:pt>
                <c:pt idx="45">
                  <c:v>4.2526521744999997</c:v>
                </c:pt>
                <c:pt idx="46">
                  <c:v>4.3210000005999998</c:v>
                </c:pt>
                <c:pt idx="47">
                  <c:v>4.3893478266999999</c:v>
                </c:pt>
                <c:pt idx="48">
                  <c:v>4.4576956528</c:v>
                </c:pt>
                <c:pt idx="49">
                  <c:v>4.5260434789000001</c:v>
                </c:pt>
                <c:pt idx="50">
                  <c:v>4.5943913050000003</c:v>
                </c:pt>
                <c:pt idx="51">
                  <c:v>4.6627391311000004</c:v>
                </c:pt>
                <c:pt idx="52">
                  <c:v>4.7310869571999996</c:v>
                </c:pt>
                <c:pt idx="53">
                  <c:v>4.7994347832999997</c:v>
                </c:pt>
                <c:pt idx="54">
                  <c:v>4.8677826093999998</c:v>
                </c:pt>
                <c:pt idx="55">
                  <c:v>4.9361304355</c:v>
                </c:pt>
                <c:pt idx="56">
                  <c:v>5.0044782615999992</c:v>
                </c:pt>
                <c:pt idx="57">
                  <c:v>5.0728260876999993</c:v>
                </c:pt>
                <c:pt idx="58">
                  <c:v>5.1411739137999994</c:v>
                </c:pt>
                <c:pt idx="59">
                  <c:v>5.2095217398999996</c:v>
                </c:pt>
                <c:pt idx="60">
                  <c:v>5.2778695659999997</c:v>
                </c:pt>
                <c:pt idx="61">
                  <c:v>5.3462173920999998</c:v>
                </c:pt>
                <c:pt idx="62">
                  <c:v>5.4145652181999999</c:v>
                </c:pt>
                <c:pt idx="63">
                  <c:v>5.4829130443</c:v>
                </c:pt>
                <c:pt idx="64">
                  <c:v>5.5512608704000002</c:v>
                </c:pt>
                <c:pt idx="65">
                  <c:v>5.6196086965000003</c:v>
                </c:pt>
                <c:pt idx="66">
                  <c:v>5.6879565226000004</c:v>
                </c:pt>
                <c:pt idx="67">
                  <c:v>5.7563043487000005</c:v>
                </c:pt>
                <c:pt idx="68">
                  <c:v>5.8246521747999989</c:v>
                </c:pt>
                <c:pt idx="69">
                  <c:v>5.893000000899999</c:v>
                </c:pt>
              </c:numCache>
            </c:numRef>
          </c:xVal>
          <c:yVal>
            <c:numRef>
              <c:f>'PFOA sør'!ydata1</c:f>
              <c:numCache>
                <c:formatCode>General</c:formatCode>
                <c:ptCount val="70"/>
                <c:pt idx="0">
                  <c:v>1.92197460559278E-2</c:v>
                </c:pt>
                <c:pt idx="1">
                  <c:v>2.6679492032249841E-2</c:v>
                </c:pt>
                <c:pt idx="2">
                  <c:v>3.3838833494000464E-2</c:v>
                </c:pt>
                <c:pt idx="3">
                  <c:v>4.067352637514976E-2</c:v>
                </c:pt>
                <c:pt idx="4">
                  <c:v>4.7157414802527053E-2</c:v>
                </c:pt>
                <c:pt idx="5">
                  <c:v>5.3262376795438215E-2</c:v>
                </c:pt>
                <c:pt idx="6">
                  <c:v>5.8958303856334549E-2</c:v>
                </c:pt>
                <c:pt idx="7">
                  <c:v>6.4213126298653223E-2</c:v>
                </c:pt>
                <c:pt idx="8">
                  <c:v>6.8992897916545226E-2</c:v>
                </c:pt>
                <c:pt idx="9">
                  <c:v>7.3261954936546636E-2</c:v>
                </c:pt>
                <c:pt idx="10">
                  <c:v>7.6983164713660068E-2</c:v>
                </c:pt>
                <c:pt idx="11">
                  <c:v>8.0118278855521974E-2</c:v>
                </c:pt>
                <c:pt idx="12">
                  <c:v>8.2628402829811542E-2</c:v>
                </c:pt>
                <c:pt idx="13">
                  <c:v>8.4474589105603126E-2</c:v>
                </c:pt>
                <c:pt idx="14">
                  <c:v>8.5618553129821195E-2</c:v>
                </c:pt>
                <c:pt idx="15">
                  <c:v>8.6023500913516793E-2</c:v>
                </c:pt>
                <c:pt idx="16">
                  <c:v>8.565504420040182E-2</c:v>
                </c:pt>
                <c:pt idx="17">
                  <c:v>8.4482165296076939E-2</c:v>
                </c:pt>
                <c:pt idx="18">
                  <c:v>8.2478180539015178E-2</c:v>
                </c:pt>
                <c:pt idx="19">
                  <c:v>7.9621641496645967E-2</c:v>
                </c:pt>
                <c:pt idx="20">
                  <c:v>7.5897108752928877E-2</c:v>
                </c:pt>
                <c:pt idx="21">
                  <c:v>7.1295736548526667E-2</c:v>
                </c:pt>
                <c:pt idx="22">
                  <c:v>6.5815618267199949E-2</c:v>
                </c:pt>
                <c:pt idx="23">
                  <c:v>5.9461861912022074E-2</c:v>
                </c:pt>
                <c:pt idx="24">
                  <c:v>5.2246388704147551E-2</c:v>
                </c:pt>
                <c:pt idx="25">
                  <c:v>4.4187473028479529E-2</c:v>
                </c:pt>
                <c:pt idx="26">
                  <c:v>3.5309064136539503E-2</c:v>
                </c:pt>
                <c:pt idx="27">
                  <c:v>2.5639945998515545E-2</c:v>
                </c:pt>
                <c:pt idx="28">
                  <c:v>1.5212799622601803E-2</c:v>
                </c:pt>
                <c:pt idx="29">
                  <c:v>4.0632318947389501E-3</c:v>
                </c:pt>
                <c:pt idx="30">
                  <c:v>-7.7711721133370548E-3</c:v>
                </c:pt>
                <c:pt idx="31">
                  <c:v>-2.0251728097837429E-2</c:v>
                </c:pt>
                <c:pt idx="32">
                  <c:v>-3.333943120497862E-2</c:v>
                </c:pt>
                <c:pt idx="33">
                  <c:v>-4.6995616495861869E-2</c:v>
                </c:pt>
                <c:pt idx="34">
                  <c:v>-6.1182495112919955E-2</c:v>
                </c:pt>
                <c:pt idx="35">
                  <c:v>-7.5863569348106674E-2</c:v>
                </c:pt>
                <c:pt idx="36">
                  <c:v>-9.1003936277538944E-2</c:v>
                </c:pt>
                <c:pt idx="37">
                  <c:v>-0.10657049348551889</c:v>
                </c:pt>
                <c:pt idx="38">
                  <c:v>-0.12253206211378814</c:v>
                </c:pt>
                <c:pt idx="39">
                  <c:v>-0.13885944258944832</c:v>
                </c:pt>
                <c:pt idx="40">
                  <c:v>-0.15552541743545739</c:v>
                </c:pt>
                <c:pt idx="41">
                  <c:v>-0.17250471399671879</c:v>
                </c:pt>
                <c:pt idx="42">
                  <c:v>-0.18977393806325416</c:v>
                </c:pt>
                <c:pt idx="43">
                  <c:v>-0.20731148747790157</c:v>
                </c:pt>
                <c:pt idx="44">
                  <c:v>-0.22509745303026918</c:v>
                </c:pt>
                <c:pt idx="45">
                  <c:v>-0.24311351234475403</c:v>
                </c:pt>
                <c:pt idx="46">
                  <c:v>-0.2613428211038813</c:v>
                </c:pt>
                <c:pt idx="47">
                  <c:v>-0.2797699048130885</c:v>
                </c:pt>
                <c:pt idx="48">
                  <c:v>-0.29838055339464259</c:v>
                </c:pt>
                <c:pt idx="49">
                  <c:v>-0.31716172017214683</c:v>
                </c:pt>
                <c:pt idx="50">
                  <c:v>-0.33610142624492528</c:v>
                </c:pt>
                <c:pt idx="51">
                  <c:v>-0.35518867082536676</c:v>
                </c:pt>
                <c:pt idx="52">
                  <c:v>-0.37441334779616231</c:v>
                </c:pt>
                <c:pt idx="53">
                  <c:v>-0.39376616851555973</c:v>
                </c:pt>
                <c:pt idx="54">
                  <c:v>-0.41323859073803626</c:v>
                </c:pt>
                <c:pt idx="55">
                  <c:v>-0.43282275340930704</c:v>
                </c:pt>
                <c:pt idx="56">
                  <c:v>-0.45251141702552505</c:v>
                </c:pt>
                <c:pt idx="57">
                  <c:v>-0.47229790920673653</c:v>
                </c:pt>
                <c:pt idx="58">
                  <c:v>-0.49217607511619954</c:v>
                </c:pt>
                <c:pt idx="59">
                  <c:v>-0.51214023235392125</c:v>
                </c:pt>
                <c:pt idx="60">
                  <c:v>-0.53218512996006162</c:v>
                </c:pt>
                <c:pt idx="61">
                  <c:v>-0.55230591117817585</c:v>
                </c:pt>
                <c:pt idx="62">
                  <c:v>-0.57249807964703636</c:v>
                </c:pt>
                <c:pt idx="63">
                  <c:v>-0.5927574687110635</c:v>
                </c:pt>
                <c:pt idx="64">
                  <c:v>-0.61308021356183473</c:v>
                </c:pt>
                <c:pt idx="65">
                  <c:v>-0.63346272594579123</c:v>
                </c:pt>
                <c:pt idx="66">
                  <c:v>-0.65390167119541509</c:v>
                </c:pt>
                <c:pt idx="67">
                  <c:v>-0.67439394736241687</c:v>
                </c:pt>
                <c:pt idx="68">
                  <c:v>-0.69493666625154416</c:v>
                </c:pt>
                <c:pt idx="69">
                  <c:v>-0.7155271361723744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4B-4F08-BEC1-FB2E98E1C3E2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'PFOA sør'!xdata2</c:f>
              <c:numCache>
                <c:formatCode>General</c:formatCode>
                <c:ptCount val="70"/>
                <c:pt idx="0">
                  <c:v>1.177</c:v>
                </c:pt>
                <c:pt idx="1">
                  <c:v>1.2453478260999999</c:v>
                </c:pt>
                <c:pt idx="2">
                  <c:v>1.3136956522000001</c:v>
                </c:pt>
                <c:pt idx="3">
                  <c:v>1.3820434783</c:v>
                </c:pt>
                <c:pt idx="4">
                  <c:v>1.4503913044000001</c:v>
                </c:pt>
                <c:pt idx="5">
                  <c:v>1.5187391305</c:v>
                </c:pt>
                <c:pt idx="6">
                  <c:v>1.5870869565999999</c:v>
                </c:pt>
                <c:pt idx="7">
                  <c:v>1.6554347827</c:v>
                </c:pt>
                <c:pt idx="8">
                  <c:v>1.7237826088000001</c:v>
                </c:pt>
                <c:pt idx="9">
                  <c:v>1.7921304349</c:v>
                </c:pt>
                <c:pt idx="10">
                  <c:v>1.8604782609999999</c:v>
                </c:pt>
                <c:pt idx="11">
                  <c:v>1.9288260871</c:v>
                </c:pt>
                <c:pt idx="12">
                  <c:v>1.9971739131999999</c:v>
                </c:pt>
                <c:pt idx="13">
                  <c:v>2.0655217392999998</c:v>
                </c:pt>
                <c:pt idx="14">
                  <c:v>2.1338695653999999</c:v>
                </c:pt>
                <c:pt idx="15">
                  <c:v>2.2022173915000001</c:v>
                </c:pt>
                <c:pt idx="16">
                  <c:v>2.2705652175999997</c:v>
                </c:pt>
                <c:pt idx="17">
                  <c:v>2.3389130436999999</c:v>
                </c:pt>
                <c:pt idx="18">
                  <c:v>2.4072608698</c:v>
                </c:pt>
                <c:pt idx="19">
                  <c:v>2.4756086959000001</c:v>
                </c:pt>
                <c:pt idx="20">
                  <c:v>2.5439565220000002</c:v>
                </c:pt>
                <c:pt idx="21">
                  <c:v>2.6123043480999999</c:v>
                </c:pt>
                <c:pt idx="22">
                  <c:v>2.6806521742</c:v>
                </c:pt>
                <c:pt idx="23">
                  <c:v>2.7490000002999997</c:v>
                </c:pt>
                <c:pt idx="24">
                  <c:v>2.8173478263999998</c:v>
                </c:pt>
                <c:pt idx="25">
                  <c:v>2.8856956524999999</c:v>
                </c:pt>
                <c:pt idx="26">
                  <c:v>2.9540434786</c:v>
                </c:pt>
                <c:pt idx="27">
                  <c:v>3.0223913047000002</c:v>
                </c:pt>
                <c:pt idx="28">
                  <c:v>3.0907391307999998</c:v>
                </c:pt>
                <c:pt idx="29">
                  <c:v>3.1590869569</c:v>
                </c:pt>
                <c:pt idx="30">
                  <c:v>3.2274347830000001</c:v>
                </c:pt>
                <c:pt idx="31">
                  <c:v>3.2957826090999998</c:v>
                </c:pt>
                <c:pt idx="32">
                  <c:v>3.3641304351999999</c:v>
                </c:pt>
                <c:pt idx="33">
                  <c:v>3.4324782613</c:v>
                </c:pt>
                <c:pt idx="34">
                  <c:v>3.5008260873999997</c:v>
                </c:pt>
                <c:pt idx="35">
                  <c:v>3.5691739134999998</c:v>
                </c:pt>
                <c:pt idx="36">
                  <c:v>3.6375217395999999</c:v>
                </c:pt>
                <c:pt idx="37">
                  <c:v>3.7058695657</c:v>
                </c:pt>
                <c:pt idx="38">
                  <c:v>3.7742173917999997</c:v>
                </c:pt>
                <c:pt idx="39">
                  <c:v>3.8425652178999998</c:v>
                </c:pt>
                <c:pt idx="40">
                  <c:v>3.9109130439999999</c:v>
                </c:pt>
                <c:pt idx="41">
                  <c:v>3.9792608700999996</c:v>
                </c:pt>
                <c:pt idx="42">
                  <c:v>4.0476086961999993</c:v>
                </c:pt>
                <c:pt idx="43">
                  <c:v>4.1159565222999994</c:v>
                </c:pt>
                <c:pt idx="44">
                  <c:v>4.1843043483999995</c:v>
                </c:pt>
                <c:pt idx="45">
                  <c:v>4.2526521744999997</c:v>
                </c:pt>
                <c:pt idx="46">
                  <c:v>4.3210000005999998</c:v>
                </c:pt>
                <c:pt idx="47">
                  <c:v>4.3893478266999999</c:v>
                </c:pt>
                <c:pt idx="48">
                  <c:v>4.4576956528</c:v>
                </c:pt>
                <c:pt idx="49">
                  <c:v>4.5260434789000001</c:v>
                </c:pt>
                <c:pt idx="50">
                  <c:v>4.5943913050000003</c:v>
                </c:pt>
                <c:pt idx="51">
                  <c:v>4.6627391311000004</c:v>
                </c:pt>
                <c:pt idx="52">
                  <c:v>4.7310869571999996</c:v>
                </c:pt>
                <c:pt idx="53">
                  <c:v>4.7994347832999997</c:v>
                </c:pt>
                <c:pt idx="54">
                  <c:v>4.8677826093999998</c:v>
                </c:pt>
                <c:pt idx="55">
                  <c:v>4.9361304355</c:v>
                </c:pt>
                <c:pt idx="56">
                  <c:v>5.0044782615999992</c:v>
                </c:pt>
                <c:pt idx="57">
                  <c:v>5.0728260876999993</c:v>
                </c:pt>
                <c:pt idx="58">
                  <c:v>5.1411739137999994</c:v>
                </c:pt>
                <c:pt idx="59">
                  <c:v>5.2095217398999996</c:v>
                </c:pt>
                <c:pt idx="60">
                  <c:v>5.2778695659999997</c:v>
                </c:pt>
                <c:pt idx="61">
                  <c:v>5.3462173920999998</c:v>
                </c:pt>
                <c:pt idx="62">
                  <c:v>5.4145652181999999</c:v>
                </c:pt>
                <c:pt idx="63">
                  <c:v>5.4829130443</c:v>
                </c:pt>
                <c:pt idx="64">
                  <c:v>5.5512608704000002</c:v>
                </c:pt>
                <c:pt idx="65">
                  <c:v>5.6196086965000003</c:v>
                </c:pt>
                <c:pt idx="66">
                  <c:v>5.6879565226000004</c:v>
                </c:pt>
                <c:pt idx="67">
                  <c:v>5.7563043487000005</c:v>
                </c:pt>
                <c:pt idx="68">
                  <c:v>5.8246521747999989</c:v>
                </c:pt>
                <c:pt idx="69">
                  <c:v>5.893000000899999</c:v>
                </c:pt>
              </c:numCache>
            </c:numRef>
          </c:xVal>
          <c:yVal>
            <c:numRef>
              <c:f>'PFOA sør'!ydata2</c:f>
              <c:numCache>
                <c:formatCode>General</c:formatCode>
                <c:ptCount val="70"/>
                <c:pt idx="0">
                  <c:v>0.98326737228362537</c:v>
                </c:pt>
                <c:pt idx="1">
                  <c:v>0.96612802978098045</c:v>
                </c:pt>
                <c:pt idx="2">
                  <c:v>0.94928909179290688</c:v>
                </c:pt>
                <c:pt idx="3">
                  <c:v>0.93277480238543475</c:v>
                </c:pt>
                <c:pt idx="4">
                  <c:v>0.91661131743173452</c:v>
                </c:pt>
                <c:pt idx="5">
                  <c:v>0.90082675891250052</c:v>
                </c:pt>
                <c:pt idx="6">
                  <c:v>0.88545123532528125</c:v>
                </c:pt>
                <c:pt idx="7">
                  <c:v>0.87051681635663969</c:v>
                </c:pt>
                <c:pt idx="8">
                  <c:v>0.8560574482124248</c:v>
                </c:pt>
                <c:pt idx="9">
                  <c:v>0.84210879466610056</c:v>
                </c:pt>
                <c:pt idx="10">
                  <c:v>0.82870798836266424</c:v>
                </c:pt>
                <c:pt idx="11">
                  <c:v>0.81589327769447939</c:v>
                </c:pt>
                <c:pt idx="12">
                  <c:v>0.80370355719386699</c:v>
                </c:pt>
                <c:pt idx="13">
                  <c:v>0.79217777439175263</c:v>
                </c:pt>
                <c:pt idx="14">
                  <c:v>0.78135421384121151</c:v>
                </c:pt>
                <c:pt idx="15">
                  <c:v>0.77126966953119314</c:v>
                </c:pt>
                <c:pt idx="16">
                  <c:v>0.76195852971798528</c:v>
                </c:pt>
                <c:pt idx="17">
                  <c:v>0.75345181209598722</c:v>
                </c:pt>
                <c:pt idx="18">
                  <c:v>0.74577620032672609</c:v>
                </c:pt>
                <c:pt idx="19">
                  <c:v>0.73895314284277247</c:v>
                </c:pt>
                <c:pt idx="20">
                  <c:v>0.73299807906016656</c:v>
                </c:pt>
                <c:pt idx="21">
                  <c:v>0.72791985473824594</c:v>
                </c:pt>
                <c:pt idx="22">
                  <c:v>0.72372037649324972</c:v>
                </c:pt>
                <c:pt idx="23">
                  <c:v>0.72039453632210482</c:v>
                </c:pt>
                <c:pt idx="24">
                  <c:v>0.71793041300365645</c:v>
                </c:pt>
                <c:pt idx="25">
                  <c:v>0.71630973215300164</c:v>
                </c:pt>
                <c:pt idx="26">
                  <c:v>0.71550854451861867</c:v>
                </c:pt>
                <c:pt idx="27">
                  <c:v>0.71549806613031985</c:v>
                </c:pt>
                <c:pt idx="28">
                  <c:v>0.71624561597991065</c:v>
                </c:pt>
                <c:pt idx="29">
                  <c:v>0.71771558718145068</c:v>
                </c:pt>
                <c:pt idx="30">
                  <c:v>0.71987039466320368</c:v>
                </c:pt>
                <c:pt idx="31">
                  <c:v>0.72267135412138117</c:v>
                </c:pt>
                <c:pt idx="32">
                  <c:v>0.72607946070219953</c:v>
                </c:pt>
                <c:pt idx="33">
                  <c:v>0.73005604946675984</c:v>
                </c:pt>
                <c:pt idx="34">
                  <c:v>0.7345633315574952</c:v>
                </c:pt>
                <c:pt idx="35">
                  <c:v>0.73956480926635892</c:v>
                </c:pt>
                <c:pt idx="36">
                  <c:v>0.74502557966946825</c:v>
                </c:pt>
                <c:pt idx="37">
                  <c:v>0.75091254035112542</c:v>
                </c:pt>
                <c:pt idx="38">
                  <c:v>0.75719451245307168</c:v>
                </c:pt>
                <c:pt idx="39">
                  <c:v>0.76384229640240897</c:v>
                </c:pt>
                <c:pt idx="40">
                  <c:v>0.77082867472209515</c:v>
                </c:pt>
                <c:pt idx="41">
                  <c:v>0.77812837475703378</c:v>
                </c:pt>
                <c:pt idx="42">
                  <c:v>0.78571800229724631</c:v>
                </c:pt>
                <c:pt idx="43">
                  <c:v>0.79357595518557078</c:v>
                </c:pt>
                <c:pt idx="44">
                  <c:v>0.80168232421161556</c:v>
                </c:pt>
                <c:pt idx="45">
                  <c:v>0.81001878699977747</c:v>
                </c:pt>
                <c:pt idx="46">
                  <c:v>0.8185684992325819</c:v>
                </c:pt>
                <c:pt idx="47">
                  <c:v>0.82731598641546611</c:v>
                </c:pt>
                <c:pt idx="48">
                  <c:v>0.83624703847069726</c:v>
                </c:pt>
                <c:pt idx="49">
                  <c:v>0.84534860872187867</c:v>
                </c:pt>
                <c:pt idx="50">
                  <c:v>0.85460871826833418</c:v>
                </c:pt>
                <c:pt idx="51">
                  <c:v>0.86401636632245282</c:v>
                </c:pt>
                <c:pt idx="52">
                  <c:v>0.8735614467669256</c:v>
                </c:pt>
                <c:pt idx="53">
                  <c:v>0.88323467096000008</c:v>
                </c:pt>
                <c:pt idx="54">
                  <c:v>0.89302749665615377</c:v>
                </c:pt>
                <c:pt idx="55">
                  <c:v>0.90293206280110172</c:v>
                </c:pt>
                <c:pt idx="56">
                  <c:v>0.91294112989099685</c:v>
                </c:pt>
                <c:pt idx="57">
                  <c:v>0.9230480255458855</c:v>
                </c:pt>
                <c:pt idx="58">
                  <c:v>0.93324659492902551</c:v>
                </c:pt>
                <c:pt idx="59">
                  <c:v>0.94353115564042445</c:v>
                </c:pt>
                <c:pt idx="60">
                  <c:v>0.95389645672024181</c:v>
                </c:pt>
                <c:pt idx="61">
                  <c:v>0.96433764141203304</c:v>
                </c:pt>
                <c:pt idx="62">
                  <c:v>0.97485021335457078</c:v>
                </c:pt>
                <c:pt idx="63">
                  <c:v>0.98543000589227492</c:v>
                </c:pt>
                <c:pt idx="64">
                  <c:v>0.99607315421672338</c:v>
                </c:pt>
                <c:pt idx="65">
                  <c:v>1.0067760700743569</c:v>
                </c:pt>
                <c:pt idx="66">
                  <c:v>1.0175354187976577</c:v>
                </c:pt>
                <c:pt idx="67">
                  <c:v>1.0283480984383369</c:v>
                </c:pt>
                <c:pt idx="68">
                  <c:v>1.0392112208011415</c:v>
                </c:pt>
                <c:pt idx="69">
                  <c:v>1.0501220941956486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4B-4F08-BEC1-FB2E98E1C3E2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sør'!xdata3</c:f>
              <c:numCache>
                <c:formatCode>General</c:formatCode>
                <c:ptCount val="100"/>
                <c:pt idx="0">
                  <c:v>1.177</c:v>
                </c:pt>
                <c:pt idx="1">
                  <c:v>1.2246363635999999</c:v>
                </c:pt>
                <c:pt idx="2">
                  <c:v>1.2722727272000001</c:v>
                </c:pt>
                <c:pt idx="3">
                  <c:v>1.3199090908</c:v>
                </c:pt>
                <c:pt idx="4">
                  <c:v>1.3675454544000001</c:v>
                </c:pt>
                <c:pt idx="5">
                  <c:v>1.415181818</c:v>
                </c:pt>
                <c:pt idx="6">
                  <c:v>1.4628181816000001</c:v>
                </c:pt>
                <c:pt idx="7">
                  <c:v>1.5104545452</c:v>
                </c:pt>
                <c:pt idx="8">
                  <c:v>1.5580909088000001</c:v>
                </c:pt>
                <c:pt idx="9">
                  <c:v>1.6057272724</c:v>
                </c:pt>
                <c:pt idx="10">
                  <c:v>1.6533636360000001</c:v>
                </c:pt>
                <c:pt idx="11">
                  <c:v>1.7009999996</c:v>
                </c:pt>
                <c:pt idx="12">
                  <c:v>1.7486363632000002</c:v>
                </c:pt>
                <c:pt idx="13">
                  <c:v>1.7962727268000001</c:v>
                </c:pt>
                <c:pt idx="14">
                  <c:v>1.8439090904</c:v>
                </c:pt>
                <c:pt idx="15">
                  <c:v>1.8915454540000001</c:v>
                </c:pt>
                <c:pt idx="16">
                  <c:v>1.9391818176000002</c:v>
                </c:pt>
                <c:pt idx="17">
                  <c:v>1.9868181812000001</c:v>
                </c:pt>
                <c:pt idx="18">
                  <c:v>2.0344545448</c:v>
                </c:pt>
                <c:pt idx="19">
                  <c:v>2.0820909084000001</c:v>
                </c:pt>
                <c:pt idx="20">
                  <c:v>2.1297272720000002</c:v>
                </c:pt>
                <c:pt idx="21">
                  <c:v>2.1773636355999999</c:v>
                </c:pt>
                <c:pt idx="22">
                  <c:v>2.2249999992</c:v>
                </c:pt>
                <c:pt idx="23">
                  <c:v>2.2726363628000001</c:v>
                </c:pt>
                <c:pt idx="24">
                  <c:v>2.3202727263999998</c:v>
                </c:pt>
                <c:pt idx="25">
                  <c:v>2.3679090900000004</c:v>
                </c:pt>
                <c:pt idx="26">
                  <c:v>2.4155454536000001</c:v>
                </c:pt>
                <c:pt idx="27">
                  <c:v>2.4631818172000002</c:v>
                </c:pt>
                <c:pt idx="28">
                  <c:v>2.5108181808000003</c:v>
                </c:pt>
                <c:pt idx="29">
                  <c:v>2.5584545444</c:v>
                </c:pt>
                <c:pt idx="30">
                  <c:v>2.6060909080000001</c:v>
                </c:pt>
                <c:pt idx="31">
                  <c:v>2.6537272716000002</c:v>
                </c:pt>
                <c:pt idx="32">
                  <c:v>2.7013636351999999</c:v>
                </c:pt>
                <c:pt idx="33">
                  <c:v>2.7489999988</c:v>
                </c:pt>
                <c:pt idx="34">
                  <c:v>2.7966363624000001</c:v>
                </c:pt>
                <c:pt idx="35">
                  <c:v>2.8442727259999998</c:v>
                </c:pt>
                <c:pt idx="36">
                  <c:v>2.8919090896000004</c:v>
                </c:pt>
                <c:pt idx="37">
                  <c:v>2.9395454532</c:v>
                </c:pt>
                <c:pt idx="38">
                  <c:v>2.9871818168000002</c:v>
                </c:pt>
                <c:pt idx="39">
                  <c:v>3.0348181804000003</c:v>
                </c:pt>
                <c:pt idx="40">
                  <c:v>3.082454544</c:v>
                </c:pt>
                <c:pt idx="41">
                  <c:v>3.1300909076000001</c:v>
                </c:pt>
                <c:pt idx="42">
                  <c:v>3.1777272712000002</c:v>
                </c:pt>
                <c:pt idx="43">
                  <c:v>3.2253636348000003</c:v>
                </c:pt>
                <c:pt idx="44">
                  <c:v>3.2729999984</c:v>
                </c:pt>
                <c:pt idx="45">
                  <c:v>3.3206363620000001</c:v>
                </c:pt>
                <c:pt idx="46">
                  <c:v>3.3682727256000002</c:v>
                </c:pt>
                <c:pt idx="47">
                  <c:v>3.4159090892000004</c:v>
                </c:pt>
                <c:pt idx="48">
                  <c:v>3.4635454528</c:v>
                </c:pt>
                <c:pt idx="49">
                  <c:v>3.5111818164000002</c:v>
                </c:pt>
                <c:pt idx="50">
                  <c:v>3.5588181800000003</c:v>
                </c:pt>
                <c:pt idx="51">
                  <c:v>3.6064545436</c:v>
                </c:pt>
                <c:pt idx="52">
                  <c:v>3.6540909072000001</c:v>
                </c:pt>
                <c:pt idx="53">
                  <c:v>3.7017272708000002</c:v>
                </c:pt>
                <c:pt idx="54">
                  <c:v>3.7493636344000003</c:v>
                </c:pt>
                <c:pt idx="55">
                  <c:v>3.796999998</c:v>
                </c:pt>
                <c:pt idx="56">
                  <c:v>3.8446363616000001</c:v>
                </c:pt>
                <c:pt idx="57">
                  <c:v>3.8922727252000002</c:v>
                </c:pt>
                <c:pt idx="58">
                  <c:v>3.9399090888000003</c:v>
                </c:pt>
                <c:pt idx="59">
                  <c:v>3.9875454524</c:v>
                </c:pt>
                <c:pt idx="60">
                  <c:v>4.0351818159999997</c:v>
                </c:pt>
                <c:pt idx="61">
                  <c:v>4.0828181796000003</c:v>
                </c:pt>
                <c:pt idx="62">
                  <c:v>4.1304545432000008</c:v>
                </c:pt>
                <c:pt idx="63">
                  <c:v>4.1780909067999996</c:v>
                </c:pt>
                <c:pt idx="64">
                  <c:v>4.2257272704000002</c:v>
                </c:pt>
                <c:pt idx="65">
                  <c:v>4.2733636340000007</c:v>
                </c:pt>
                <c:pt idx="66">
                  <c:v>4.3209999975999995</c:v>
                </c:pt>
                <c:pt idx="67">
                  <c:v>4.3686363612000001</c:v>
                </c:pt>
                <c:pt idx="68">
                  <c:v>4.4162727248000007</c:v>
                </c:pt>
                <c:pt idx="69">
                  <c:v>4.4639090884000003</c:v>
                </c:pt>
                <c:pt idx="70">
                  <c:v>4.511545452</c:v>
                </c:pt>
                <c:pt idx="71">
                  <c:v>4.5591818156000006</c:v>
                </c:pt>
                <c:pt idx="72">
                  <c:v>4.6068181792000003</c:v>
                </c:pt>
                <c:pt idx="73">
                  <c:v>4.6544545427999999</c:v>
                </c:pt>
                <c:pt idx="74">
                  <c:v>4.7020909064000005</c:v>
                </c:pt>
                <c:pt idx="75">
                  <c:v>4.7497272700000002</c:v>
                </c:pt>
                <c:pt idx="76">
                  <c:v>4.7973636335999998</c:v>
                </c:pt>
                <c:pt idx="77">
                  <c:v>4.8449999972000004</c:v>
                </c:pt>
                <c:pt idx="78">
                  <c:v>4.8926363608000001</c:v>
                </c:pt>
                <c:pt idx="79">
                  <c:v>4.9402727243999998</c:v>
                </c:pt>
                <c:pt idx="80">
                  <c:v>4.9879090880000003</c:v>
                </c:pt>
                <c:pt idx="81">
                  <c:v>5.0355454516</c:v>
                </c:pt>
                <c:pt idx="82">
                  <c:v>5.0831818151999997</c:v>
                </c:pt>
                <c:pt idx="83">
                  <c:v>5.1308181788000002</c:v>
                </c:pt>
                <c:pt idx="84">
                  <c:v>5.1784545424000008</c:v>
                </c:pt>
                <c:pt idx="85">
                  <c:v>5.2260909059999996</c:v>
                </c:pt>
                <c:pt idx="86">
                  <c:v>5.2737272696000002</c:v>
                </c:pt>
                <c:pt idx="87">
                  <c:v>5.3213636332000007</c:v>
                </c:pt>
                <c:pt idx="88">
                  <c:v>5.3689999967999995</c:v>
                </c:pt>
                <c:pt idx="89">
                  <c:v>5.4166363604000001</c:v>
                </c:pt>
                <c:pt idx="90">
                  <c:v>5.4642727240000006</c:v>
                </c:pt>
                <c:pt idx="91">
                  <c:v>5.5119090875999994</c:v>
                </c:pt>
                <c:pt idx="92">
                  <c:v>5.5595454512</c:v>
                </c:pt>
                <c:pt idx="93">
                  <c:v>5.6071818148000006</c:v>
                </c:pt>
                <c:pt idx="94">
                  <c:v>5.6548181784000011</c:v>
                </c:pt>
                <c:pt idx="95">
                  <c:v>5.7024545419999999</c:v>
                </c:pt>
                <c:pt idx="96">
                  <c:v>5.7500909056000005</c:v>
                </c:pt>
                <c:pt idx="97">
                  <c:v>5.797727269200001</c:v>
                </c:pt>
                <c:pt idx="98">
                  <c:v>5.8453636327999998</c:v>
                </c:pt>
                <c:pt idx="99">
                  <c:v>5.8929999964000004</c:v>
                </c:pt>
              </c:numCache>
            </c:numRef>
          </c:xVal>
          <c:yVal>
            <c:numRef>
              <c:f>'PFOA sør'!ydata3</c:f>
              <c:numCache>
                <c:formatCode>General</c:formatCode>
                <c:ptCount val="100"/>
                <c:pt idx="0">
                  <c:v>-0.43630063587571288</c:v>
                </c:pt>
                <c:pt idx="1">
                  <c:v>-0.43527986866692225</c:v>
                </c:pt>
                <c:pt idx="2">
                  <c:v>-0.43438932201990021</c:v>
                </c:pt>
                <c:pt idx="3">
                  <c:v>-0.43363079714862329</c:v>
                </c:pt>
                <c:pt idx="4">
                  <c:v>-0.43300607132104663</c:v>
                </c:pt>
                <c:pt idx="5">
                  <c:v>-0.43251689474353172</c:v>
                </c:pt>
                <c:pt idx="6">
                  <c:v>-0.43216498738751341</c:v>
                </c:pt>
                <c:pt idx="7">
                  <c:v>-0.43195203576843033</c:v>
                </c:pt>
                <c:pt idx="8">
                  <c:v>-0.43187968968778639</c:v>
                </c:pt>
                <c:pt idx="9">
                  <c:v>-0.43194955895003606</c:v>
                </c:pt>
                <c:pt idx="10">
                  <c:v>-0.43216321006676645</c:v>
                </c:pt>
                <c:pt idx="11">
                  <c:v>-0.43252216296135443</c:v>
                </c:pt>
                <c:pt idx="12">
                  <c:v>-0.4330278876879427</c:v>
                </c:pt>
                <c:pt idx="13">
                  <c:v>-0.43368180117913596</c:v>
                </c:pt>
                <c:pt idx="14">
                  <c:v>-0.4344852640373022</c:v>
                </c:pt>
                <c:pt idx="15">
                  <c:v>-0.4354395773847401</c:v>
                </c:pt>
                <c:pt idx="16">
                  <c:v>-0.43654597978823168</c:v>
                </c:pt>
                <c:pt idx="17">
                  <c:v>-0.43780564427364627</c:v>
                </c:pt>
                <c:pt idx="18">
                  <c:v>-0.43921967544627277</c:v>
                </c:pt>
                <c:pt idx="19">
                  <c:v>-0.44078910673242588</c:v>
                </c:pt>
                <c:pt idx="20">
                  <c:v>-0.44251489775761899</c:v>
                </c:pt>
                <c:pt idx="21">
                  <c:v>-0.44439793187617832</c:v>
                </c:pt>
                <c:pt idx="22">
                  <c:v>-0.44643901386662344</c:v>
                </c:pt>
                <c:pt idx="23">
                  <c:v>-0.44863886780643958</c:v>
                </c:pt>
                <c:pt idx="24">
                  <c:v>-0.45099813513903603</c:v>
                </c:pt>
                <c:pt idx="25">
                  <c:v>-0.45351737294470096</c:v>
                </c:pt>
                <c:pt idx="26">
                  <c:v>-0.4561970524262754</c:v>
                </c:pt>
                <c:pt idx="27">
                  <c:v>-0.45903755761904297</c:v>
                </c:pt>
                <c:pt idx="28">
                  <c:v>-0.46203918433300972</c:v>
                </c:pt>
                <c:pt idx="29">
                  <c:v>-0.4652021393343353</c:v>
                </c:pt>
                <c:pt idx="30">
                  <c:v>-0.46852653977117953</c:v>
                </c:pt>
                <c:pt idx="31">
                  <c:v>-0.47201241284767603</c:v>
                </c:pt>
                <c:pt idx="32">
                  <c:v>-0.47565969574814748</c:v>
                </c:pt>
                <c:pt idx="33">
                  <c:v>-0.47946823581205467</c:v>
                </c:pt>
                <c:pt idx="34">
                  <c:v>-0.48343779095854145</c:v>
                </c:pt>
                <c:pt idx="35">
                  <c:v>-0.48756803035782814</c:v>
                </c:pt>
                <c:pt idx="36">
                  <c:v>-0.49185853534512203</c:v>
                </c:pt>
                <c:pt idx="37">
                  <c:v>-0.49630880057117577</c:v>
                </c:pt>
                <c:pt idx="38">
                  <c:v>-0.50091823538216795</c:v>
                </c:pt>
                <c:pt idx="39">
                  <c:v>-0.50568616542019318</c:v>
                </c:pt>
                <c:pt idx="40">
                  <c:v>-0.51061183443436997</c:v>
                </c:pt>
                <c:pt idx="41">
                  <c:v>-0.51569440629139396</c:v>
                </c:pt>
                <c:pt idx="42">
                  <c:v>-0.52093296717332549</c:v>
                </c:pt>
                <c:pt idx="43">
                  <c:v>-0.52632652794946999</c:v>
                </c:pt>
                <c:pt idx="44">
                  <c:v>-0.53187402670843176</c:v>
                </c:pt>
                <c:pt idx="45">
                  <c:v>-0.53757433143578193</c:v>
                </c:pt>
                <c:pt idx="46">
                  <c:v>-0.54342624282228136</c:v>
                </c:pt>
                <c:pt idx="47">
                  <c:v>-0.54942849718725384</c:v>
                </c:pt>
                <c:pt idx="48">
                  <c:v>-0.55557976950148857</c:v>
                </c:pt>
                <c:pt idx="49">
                  <c:v>-0.56187867649398648</c:v>
                </c:pt>
                <c:pt idx="50">
                  <c:v>-0.56832377982693005</c:v>
                </c:pt>
                <c:pt idx="51">
                  <c:v>-0.5749135893234405</c:v>
                </c:pt>
                <c:pt idx="52">
                  <c:v>-0.58164656623300015</c:v>
                </c:pt>
                <c:pt idx="53">
                  <c:v>-0.58852112651983624</c:v>
                </c:pt>
                <c:pt idx="54">
                  <c:v>-0.59553564416006888</c:v>
                </c:pt>
                <c:pt idx="55">
                  <c:v>-0.60268845443404362</c:v>
                </c:pt>
                <c:pt idx="56">
                  <c:v>-0.60997785720093067</c:v>
                </c:pt>
                <c:pt idx="57">
                  <c:v>-0.61740212014342988</c:v>
                </c:pt>
                <c:pt idx="58">
                  <c:v>-0.6249594819712051</c:v>
                </c:pt>
                <c:pt idx="59">
                  <c:v>-0.63264815557251119</c:v>
                </c:pt>
                <c:pt idx="60">
                  <c:v>-0.6404663311043417</c:v>
                </c:pt>
                <c:pt idx="61">
                  <c:v>-0.64841217901230641</c:v>
                </c:pt>
                <c:pt idx="62">
                  <c:v>-0.65648385297234157</c:v>
                </c:pt>
                <c:pt idx="63">
                  <c:v>-0.66467949274724525</c:v>
                </c:pt>
                <c:pt idx="64">
                  <c:v>-0.67299722695191966</c:v>
                </c:pt>
                <c:pt idx="65">
                  <c:v>-0.68143517572204759</c:v>
                </c:pt>
                <c:pt idx="66">
                  <c:v>-0.68999145328179945</c:v>
                </c:pt>
                <c:pt idx="67">
                  <c:v>-0.69866417040695517</c:v>
                </c:pt>
                <c:pt idx="68">
                  <c:v>-0.70745143678060574</c:v>
                </c:pt>
                <c:pt idx="69">
                  <c:v>-0.71635136323935122</c:v>
                </c:pt>
                <c:pt idx="70">
                  <c:v>-0.72536206390858771</c:v>
                </c:pt>
                <c:pt idx="71">
                  <c:v>-0.73448165822613176</c:v>
                </c:pt>
                <c:pt idx="72">
                  <c:v>-0.74370827285404273</c:v>
                </c:pt>
                <c:pt idx="73">
                  <c:v>-0.75304004347904596</c:v>
                </c:pt>
                <c:pt idx="74">
                  <c:v>-0.76247511650247479</c:v>
                </c:pt>
                <c:pt idx="75">
                  <c:v>-0.77201165062110366</c:v>
                </c:pt>
                <c:pt idx="76">
                  <c:v>-0.78164781830066299</c:v>
                </c:pt>
                <c:pt idx="77">
                  <c:v>-0.79138180714418294</c:v>
                </c:pt>
                <c:pt idx="78">
                  <c:v>-0.801211821157642</c:v>
                </c:pt>
                <c:pt idx="79">
                  <c:v>-0.81113608191566555</c:v>
                </c:pt>
                <c:pt idx="80">
                  <c:v>-0.8211528296302657</c:v>
                </c:pt>
                <c:pt idx="81">
                  <c:v>-0.83126032412579609</c:v>
                </c:pt>
                <c:pt idx="82">
                  <c:v>-0.84145684572347568</c:v>
                </c:pt>
                <c:pt idx="83">
                  <c:v>-0.85174069603894109</c:v>
                </c:pt>
                <c:pt idx="84">
                  <c:v>-0.8621101986963976</c:v>
                </c:pt>
                <c:pt idx="85">
                  <c:v>-0.87256369996299543</c:v>
                </c:pt>
                <c:pt idx="86">
                  <c:v>-0.8830995693071042</c:v>
                </c:pt>
                <c:pt idx="87">
                  <c:v>-0.89371619988416096</c:v>
                </c:pt>
                <c:pt idx="88">
                  <c:v>-0.90441200895377838</c:v>
                </c:pt>
                <c:pt idx="89">
                  <c:v>-0.91518543823175658</c:v>
                </c:pt>
                <c:pt idx="90">
                  <c:v>-0.92603495418060489</c:v>
                </c:pt>
                <c:pt idx="91">
                  <c:v>-0.9369590482421275</c:v>
                </c:pt>
                <c:pt idx="92">
                  <c:v>-0.94795623701554299</c:v>
                </c:pt>
                <c:pt idx="93">
                  <c:v>-0.95902506238453422</c:v>
                </c:pt>
                <c:pt idx="94">
                  <c:v>-0.97016409159652928</c:v>
                </c:pt>
                <c:pt idx="95">
                  <c:v>-0.98137191729741491</c:v>
                </c:pt>
                <c:pt idx="96">
                  <c:v>-0.99264715752477894</c:v>
                </c:pt>
                <c:pt idx="97">
                  <c:v>-1.0039884556626568</c:v>
                </c:pt>
                <c:pt idx="98">
                  <c:v>-1.0153944803606643</c:v>
                </c:pt>
                <c:pt idx="99">
                  <c:v>-1.026863925420255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4B-4F08-BEC1-FB2E98E1C3E2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sør'!xdata4</c:f>
              <c:numCache>
                <c:formatCode>General</c:formatCode>
                <c:ptCount val="100"/>
                <c:pt idx="0">
                  <c:v>1.177</c:v>
                </c:pt>
                <c:pt idx="1">
                  <c:v>1.2246363635999999</c:v>
                </c:pt>
                <c:pt idx="2">
                  <c:v>1.2722727272000001</c:v>
                </c:pt>
                <c:pt idx="3">
                  <c:v>1.3199090908</c:v>
                </c:pt>
                <c:pt idx="4">
                  <c:v>1.3675454544000001</c:v>
                </c:pt>
                <c:pt idx="5">
                  <c:v>1.415181818</c:v>
                </c:pt>
                <c:pt idx="6">
                  <c:v>1.4628181816000001</c:v>
                </c:pt>
                <c:pt idx="7">
                  <c:v>1.5104545452</c:v>
                </c:pt>
                <c:pt idx="8">
                  <c:v>1.5580909088000001</c:v>
                </c:pt>
                <c:pt idx="9">
                  <c:v>1.6057272724</c:v>
                </c:pt>
                <c:pt idx="10">
                  <c:v>1.6533636360000001</c:v>
                </c:pt>
                <c:pt idx="11">
                  <c:v>1.7009999996</c:v>
                </c:pt>
                <c:pt idx="12">
                  <c:v>1.7486363632000002</c:v>
                </c:pt>
                <c:pt idx="13">
                  <c:v>1.7962727268000001</c:v>
                </c:pt>
                <c:pt idx="14">
                  <c:v>1.8439090904</c:v>
                </c:pt>
                <c:pt idx="15">
                  <c:v>1.8915454540000001</c:v>
                </c:pt>
                <c:pt idx="16">
                  <c:v>1.9391818176000002</c:v>
                </c:pt>
                <c:pt idx="17">
                  <c:v>1.9868181812000001</c:v>
                </c:pt>
                <c:pt idx="18">
                  <c:v>2.0344545448</c:v>
                </c:pt>
                <c:pt idx="19">
                  <c:v>2.0820909084000001</c:v>
                </c:pt>
                <c:pt idx="20">
                  <c:v>2.1297272720000002</c:v>
                </c:pt>
                <c:pt idx="21">
                  <c:v>2.1773636355999999</c:v>
                </c:pt>
                <c:pt idx="22">
                  <c:v>2.2249999992</c:v>
                </c:pt>
                <c:pt idx="23">
                  <c:v>2.2726363628000001</c:v>
                </c:pt>
                <c:pt idx="24">
                  <c:v>2.3202727263999998</c:v>
                </c:pt>
                <c:pt idx="25">
                  <c:v>2.3679090900000004</c:v>
                </c:pt>
                <c:pt idx="26">
                  <c:v>2.4155454536000001</c:v>
                </c:pt>
                <c:pt idx="27">
                  <c:v>2.4631818172000002</c:v>
                </c:pt>
                <c:pt idx="28">
                  <c:v>2.5108181808000003</c:v>
                </c:pt>
                <c:pt idx="29">
                  <c:v>2.5584545444</c:v>
                </c:pt>
                <c:pt idx="30">
                  <c:v>2.6060909080000001</c:v>
                </c:pt>
                <c:pt idx="31">
                  <c:v>2.6537272716000002</c:v>
                </c:pt>
                <c:pt idx="32">
                  <c:v>2.7013636351999999</c:v>
                </c:pt>
                <c:pt idx="33">
                  <c:v>2.7489999988</c:v>
                </c:pt>
                <c:pt idx="34">
                  <c:v>2.7966363624000001</c:v>
                </c:pt>
                <c:pt idx="35">
                  <c:v>2.8442727259999998</c:v>
                </c:pt>
                <c:pt idx="36">
                  <c:v>2.8919090896000004</c:v>
                </c:pt>
                <c:pt idx="37">
                  <c:v>2.9395454532</c:v>
                </c:pt>
                <c:pt idx="38">
                  <c:v>2.9871818168000002</c:v>
                </c:pt>
                <c:pt idx="39">
                  <c:v>3.0348181804000003</c:v>
                </c:pt>
                <c:pt idx="40">
                  <c:v>3.082454544</c:v>
                </c:pt>
                <c:pt idx="41">
                  <c:v>3.1300909076000001</c:v>
                </c:pt>
                <c:pt idx="42">
                  <c:v>3.1777272712000002</c:v>
                </c:pt>
                <c:pt idx="43">
                  <c:v>3.2253636348000003</c:v>
                </c:pt>
                <c:pt idx="44">
                  <c:v>3.2729999984</c:v>
                </c:pt>
                <c:pt idx="45">
                  <c:v>3.3206363620000001</c:v>
                </c:pt>
                <c:pt idx="46">
                  <c:v>3.3682727256000002</c:v>
                </c:pt>
                <c:pt idx="47">
                  <c:v>3.4159090892000004</c:v>
                </c:pt>
                <c:pt idx="48">
                  <c:v>3.4635454528</c:v>
                </c:pt>
                <c:pt idx="49">
                  <c:v>3.5111818164000002</c:v>
                </c:pt>
                <c:pt idx="50">
                  <c:v>3.5588181800000003</c:v>
                </c:pt>
                <c:pt idx="51">
                  <c:v>3.6064545436</c:v>
                </c:pt>
                <c:pt idx="52">
                  <c:v>3.6540909072000001</c:v>
                </c:pt>
                <c:pt idx="53">
                  <c:v>3.7017272708000002</c:v>
                </c:pt>
                <c:pt idx="54">
                  <c:v>3.7493636344000003</c:v>
                </c:pt>
                <c:pt idx="55">
                  <c:v>3.796999998</c:v>
                </c:pt>
                <c:pt idx="56">
                  <c:v>3.8446363616000001</c:v>
                </c:pt>
                <c:pt idx="57">
                  <c:v>3.8922727252000002</c:v>
                </c:pt>
                <c:pt idx="58">
                  <c:v>3.9399090888000003</c:v>
                </c:pt>
                <c:pt idx="59">
                  <c:v>3.9875454524</c:v>
                </c:pt>
                <c:pt idx="60">
                  <c:v>4.0351818159999997</c:v>
                </c:pt>
                <c:pt idx="61">
                  <c:v>4.0828181796000003</c:v>
                </c:pt>
                <c:pt idx="62">
                  <c:v>4.1304545432000008</c:v>
                </c:pt>
                <c:pt idx="63">
                  <c:v>4.1780909067999996</c:v>
                </c:pt>
                <c:pt idx="64">
                  <c:v>4.2257272704000002</c:v>
                </c:pt>
                <c:pt idx="65">
                  <c:v>4.2733636340000007</c:v>
                </c:pt>
                <c:pt idx="66">
                  <c:v>4.3209999975999995</c:v>
                </c:pt>
                <c:pt idx="67">
                  <c:v>4.3686363612000001</c:v>
                </c:pt>
                <c:pt idx="68">
                  <c:v>4.4162727248000007</c:v>
                </c:pt>
                <c:pt idx="69">
                  <c:v>4.4639090884000003</c:v>
                </c:pt>
                <c:pt idx="70">
                  <c:v>4.511545452</c:v>
                </c:pt>
                <c:pt idx="71">
                  <c:v>4.5591818156000006</c:v>
                </c:pt>
                <c:pt idx="72">
                  <c:v>4.6068181792000003</c:v>
                </c:pt>
                <c:pt idx="73">
                  <c:v>4.6544545427999999</c:v>
                </c:pt>
                <c:pt idx="74">
                  <c:v>4.7020909064000005</c:v>
                </c:pt>
                <c:pt idx="75">
                  <c:v>4.7497272700000002</c:v>
                </c:pt>
                <c:pt idx="76">
                  <c:v>4.7973636335999998</c:v>
                </c:pt>
                <c:pt idx="77">
                  <c:v>4.8449999972000004</c:v>
                </c:pt>
                <c:pt idx="78">
                  <c:v>4.8926363608000001</c:v>
                </c:pt>
                <c:pt idx="79">
                  <c:v>4.9402727243999998</c:v>
                </c:pt>
                <c:pt idx="80">
                  <c:v>4.9879090880000003</c:v>
                </c:pt>
                <c:pt idx="81">
                  <c:v>5.0355454516</c:v>
                </c:pt>
                <c:pt idx="82">
                  <c:v>5.0831818151999997</c:v>
                </c:pt>
                <c:pt idx="83">
                  <c:v>5.1308181788000002</c:v>
                </c:pt>
                <c:pt idx="84">
                  <c:v>5.1784545424000008</c:v>
                </c:pt>
                <c:pt idx="85">
                  <c:v>5.2260909059999996</c:v>
                </c:pt>
                <c:pt idx="86">
                  <c:v>5.2737272696000002</c:v>
                </c:pt>
                <c:pt idx="87">
                  <c:v>5.3213636332000007</c:v>
                </c:pt>
                <c:pt idx="88">
                  <c:v>5.3689999967999995</c:v>
                </c:pt>
                <c:pt idx="89">
                  <c:v>5.4166363604000001</c:v>
                </c:pt>
                <c:pt idx="90">
                  <c:v>5.4642727240000006</c:v>
                </c:pt>
                <c:pt idx="91">
                  <c:v>5.5119090875999994</c:v>
                </c:pt>
                <c:pt idx="92">
                  <c:v>5.5595454512</c:v>
                </c:pt>
                <c:pt idx="93">
                  <c:v>5.6071818148000006</c:v>
                </c:pt>
                <c:pt idx="94">
                  <c:v>5.6548181784000011</c:v>
                </c:pt>
                <c:pt idx="95">
                  <c:v>5.7024545419999999</c:v>
                </c:pt>
                <c:pt idx="96">
                  <c:v>5.7500909056000005</c:v>
                </c:pt>
                <c:pt idx="97">
                  <c:v>5.797727269200001</c:v>
                </c:pt>
                <c:pt idx="98">
                  <c:v>5.8453636327999998</c:v>
                </c:pt>
                <c:pt idx="99">
                  <c:v>5.8929999964000004</c:v>
                </c:pt>
              </c:numCache>
            </c:numRef>
          </c:xVal>
          <c:yVal>
            <c:numRef>
              <c:f>'PFOA sør'!ydata4</c:f>
              <c:numCache>
                <c:formatCode>General</c:formatCode>
                <c:ptCount val="100"/>
                <c:pt idx="0">
                  <c:v>1.4387877542152661</c:v>
                </c:pt>
                <c:pt idx="1">
                  <c:v>1.4310206015551725</c:v>
                </c:pt>
                <c:pt idx="2">
                  <c:v>1.4233836694568478</c:v>
                </c:pt>
                <c:pt idx="3">
                  <c:v>1.4158787591342681</c:v>
                </c:pt>
                <c:pt idx="4">
                  <c:v>1.4085076478553886</c:v>
                </c:pt>
                <c:pt idx="5">
                  <c:v>1.4012720858265708</c:v>
                </c:pt>
                <c:pt idx="6">
                  <c:v>1.3941737930192497</c:v>
                </c:pt>
                <c:pt idx="7">
                  <c:v>1.3872144559488639</c:v>
                </c:pt>
                <c:pt idx="8">
                  <c:v>1.3803957244169172</c:v>
                </c:pt>
                <c:pt idx="9">
                  <c:v>1.3737192082278642</c:v>
                </c:pt>
                <c:pt idx="10">
                  <c:v>1.3671864738932915</c:v>
                </c:pt>
                <c:pt idx="11">
                  <c:v>1.3607990413365767</c:v>
                </c:pt>
                <c:pt idx="12">
                  <c:v>1.3545583806118622</c:v>
                </c:pt>
                <c:pt idx="13">
                  <c:v>1.3484659086517528</c:v>
                </c:pt>
                <c:pt idx="14">
                  <c:v>1.3425229860586161</c:v>
                </c:pt>
                <c:pt idx="15">
                  <c:v>1.3367309139547512</c:v>
                </c:pt>
                <c:pt idx="16">
                  <c:v>1.3310909309069401</c:v>
                </c:pt>
                <c:pt idx="17">
                  <c:v>1.3256042099410519</c:v>
                </c:pt>
                <c:pt idx="18">
                  <c:v>1.3202718556623756</c:v>
                </c:pt>
                <c:pt idx="19">
                  <c:v>1.3150949014972257</c:v>
                </c:pt>
                <c:pt idx="20">
                  <c:v>1.3100743070711161</c:v>
                </c:pt>
                <c:pt idx="21">
                  <c:v>1.3052109557383726</c:v>
                </c:pt>
                <c:pt idx="22">
                  <c:v>1.3005056522775149</c:v>
                </c:pt>
                <c:pt idx="23">
                  <c:v>1.2959591207660281</c:v>
                </c:pt>
                <c:pt idx="24">
                  <c:v>1.2915720026473221</c:v>
                </c:pt>
                <c:pt idx="25">
                  <c:v>1.2873448550016842</c:v>
                </c:pt>
                <c:pt idx="26">
                  <c:v>1.2832781490319558</c:v>
                </c:pt>
                <c:pt idx="27">
                  <c:v>1.2793722687734204</c:v>
                </c:pt>
                <c:pt idx="28">
                  <c:v>1.2756275100360845</c:v>
                </c:pt>
                <c:pt idx="29">
                  <c:v>1.2720440795861072</c:v>
                </c:pt>
                <c:pt idx="30">
                  <c:v>1.2686220945716487</c:v>
                </c:pt>
                <c:pt idx="31">
                  <c:v>1.2653615821968422</c:v>
                </c:pt>
                <c:pt idx="32">
                  <c:v>1.2622624796460111</c:v>
                </c:pt>
                <c:pt idx="33">
                  <c:v>1.2593246342586153</c:v>
                </c:pt>
                <c:pt idx="34">
                  <c:v>1.2565478039537994</c:v>
                </c:pt>
                <c:pt idx="35">
                  <c:v>1.2539316579017834</c:v>
                </c:pt>
                <c:pt idx="36">
                  <c:v>1.2514757774377743</c:v>
                </c:pt>
                <c:pt idx="37">
                  <c:v>1.2491796572125253</c:v>
                </c:pt>
                <c:pt idx="38">
                  <c:v>1.2470427065722147</c:v>
                </c:pt>
                <c:pt idx="39">
                  <c:v>1.2450642511589372</c:v>
                </c:pt>
                <c:pt idx="40">
                  <c:v>1.2432435347218111</c:v>
                </c:pt>
                <c:pt idx="41">
                  <c:v>1.2415797211275323</c:v>
                </c:pt>
                <c:pt idx="42">
                  <c:v>1.240071896558161</c:v>
                </c:pt>
                <c:pt idx="43">
                  <c:v>1.2387190718830026</c:v>
                </c:pt>
                <c:pt idx="44">
                  <c:v>1.2375201851906619</c:v>
                </c:pt>
                <c:pt idx="45">
                  <c:v>1.2364741044667089</c:v>
                </c:pt>
                <c:pt idx="46">
                  <c:v>1.2355796304019055</c:v>
                </c:pt>
                <c:pt idx="47">
                  <c:v>1.2348354993155755</c:v>
                </c:pt>
                <c:pt idx="48">
                  <c:v>1.2342403861785074</c:v>
                </c:pt>
                <c:pt idx="49">
                  <c:v>1.2337929077197023</c:v>
                </c:pt>
                <c:pt idx="50">
                  <c:v>1.2334916256013433</c:v>
                </c:pt>
                <c:pt idx="51">
                  <c:v>1.2333350496465507</c:v>
                </c:pt>
                <c:pt idx="52">
                  <c:v>1.2333216411048078</c:v>
                </c:pt>
                <c:pt idx="53">
                  <c:v>1.2334498159403409</c:v>
                </c:pt>
                <c:pt idx="54">
                  <c:v>1.2337179481292706</c:v>
                </c:pt>
                <c:pt idx="55">
                  <c:v>1.2341243729519427</c:v>
                </c:pt>
                <c:pt idx="56">
                  <c:v>1.2346673902675269</c:v>
                </c:pt>
                <c:pt idx="57">
                  <c:v>1.2353452677587233</c:v>
                </c:pt>
                <c:pt idx="58">
                  <c:v>1.2361562441351959</c:v>
                </c:pt>
                <c:pt idx="59">
                  <c:v>1.2370985322851991</c:v>
                </c:pt>
                <c:pt idx="60">
                  <c:v>1.2381703223657268</c:v>
                </c:pt>
                <c:pt idx="61">
                  <c:v>1.2393697848223888</c:v>
                </c:pt>
                <c:pt idx="62">
                  <c:v>1.2406950733311208</c:v>
                </c:pt>
                <c:pt idx="63">
                  <c:v>1.2421443276547219</c:v>
                </c:pt>
                <c:pt idx="64">
                  <c:v>1.2437156764080934</c:v>
                </c:pt>
                <c:pt idx="65">
                  <c:v>1.2454072397269185</c:v>
                </c:pt>
                <c:pt idx="66">
                  <c:v>1.247217131835368</c:v>
                </c:pt>
                <c:pt idx="67">
                  <c:v>1.2491434635092207</c:v>
                </c:pt>
                <c:pt idx="68">
                  <c:v>1.2511843444315682</c:v>
                </c:pt>
                <c:pt idx="69">
                  <c:v>1.2533378854390111</c:v>
                </c:pt>
                <c:pt idx="70">
                  <c:v>1.2556022006569449</c:v>
                </c:pt>
                <c:pt idx="71">
                  <c:v>1.2579754095231859</c:v>
                </c:pt>
                <c:pt idx="72">
                  <c:v>1.2604556386997943</c:v>
                </c:pt>
                <c:pt idx="73">
                  <c:v>1.2630410238734946</c:v>
                </c:pt>
                <c:pt idx="74">
                  <c:v>1.2657297114456207</c:v>
                </c:pt>
                <c:pt idx="75">
                  <c:v>1.2685198601129466</c:v>
                </c:pt>
                <c:pt idx="76">
                  <c:v>1.2714096423412033</c:v>
                </c:pt>
                <c:pt idx="77">
                  <c:v>1.2743972457334203</c:v>
                </c:pt>
                <c:pt idx="78">
                  <c:v>1.2774808742955768</c:v>
                </c:pt>
                <c:pt idx="79">
                  <c:v>1.2806587496022974</c:v>
                </c:pt>
                <c:pt idx="80">
                  <c:v>1.2839291118655949</c:v>
                </c:pt>
                <c:pt idx="81">
                  <c:v>1.2872902209098223</c:v>
                </c:pt>
                <c:pt idx="82">
                  <c:v>1.2907403570561993</c:v>
                </c:pt>
                <c:pt idx="83">
                  <c:v>1.2942778219203617</c:v>
                </c:pt>
                <c:pt idx="84">
                  <c:v>1.2979009391265155</c:v>
                </c:pt>
                <c:pt idx="85">
                  <c:v>1.3016080549418105</c:v>
                </c:pt>
                <c:pt idx="86">
                  <c:v>1.3053975388346166</c:v>
                </c:pt>
                <c:pt idx="87">
                  <c:v>1.3092677839603704</c:v>
                </c:pt>
                <c:pt idx="88">
                  <c:v>1.3132172075786852</c:v>
                </c:pt>
                <c:pt idx="89">
                  <c:v>1.3172442514053604</c:v>
                </c:pt>
                <c:pt idx="90">
                  <c:v>1.321347381902906</c:v>
                </c:pt>
                <c:pt idx="91">
                  <c:v>1.3255250905131257</c:v>
                </c:pt>
                <c:pt idx="92">
                  <c:v>1.3297758938352386</c:v>
                </c:pt>
                <c:pt idx="93">
                  <c:v>1.3340983337529269</c:v>
                </c:pt>
                <c:pt idx="94">
                  <c:v>1.3384909775136189</c:v>
                </c:pt>
                <c:pt idx="95">
                  <c:v>1.342952417763202</c:v>
                </c:pt>
                <c:pt idx="96">
                  <c:v>1.3474812725392633</c:v>
                </c:pt>
                <c:pt idx="97">
                  <c:v>1.3520761852258383</c:v>
                </c:pt>
                <c:pt idx="98">
                  <c:v>1.3567358244725432</c:v>
                </c:pt>
                <c:pt idx="99">
                  <c:v>1.3614588840808308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B-4F08-BEC1-FB2E98E1C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77688"/>
        <c:axId val="847274736"/>
      </c:scatterChart>
      <c:valAx>
        <c:axId val="847277688"/>
        <c:scaling>
          <c:orientation val="minMax"/>
          <c:max val="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74736"/>
        <c:crosses val="autoZero"/>
        <c:crossBetween val="midCat"/>
      </c:valAx>
      <c:valAx>
        <c:axId val="847274736"/>
        <c:scaling>
          <c:orientation val="minMax"/>
          <c:max val="1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7768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sør'!$D$93:$D$98</c:f>
              <c:numCache>
                <c:formatCode>0.000</c:formatCode>
                <c:ptCount val="6"/>
                <c:pt idx="0">
                  <c:v>2.33</c:v>
                </c:pt>
                <c:pt idx="1">
                  <c:v>2.19</c:v>
                </c:pt>
                <c:pt idx="2">
                  <c:v>2.09</c:v>
                </c:pt>
                <c:pt idx="3">
                  <c:v>5.5</c:v>
                </c:pt>
                <c:pt idx="4">
                  <c:v>1.9</c:v>
                </c:pt>
                <c:pt idx="5">
                  <c:v>1.57</c:v>
                </c:pt>
              </c:numCache>
            </c:numRef>
          </c:xVal>
          <c:yVal>
            <c:numRef>
              <c:f>'PFOA sør'!$H$93:$H$98</c:f>
              <c:numCache>
                <c:formatCode>0.000</c:formatCode>
                <c:ptCount val="6"/>
                <c:pt idx="0">
                  <c:v>0.39031921119893714</c:v>
                </c:pt>
                <c:pt idx="1">
                  <c:v>1.3405345644376974</c:v>
                </c:pt>
                <c:pt idx="2">
                  <c:v>-0.84057503174412285</c:v>
                </c:pt>
                <c:pt idx="3">
                  <c:v>-8.212035927768005E-2</c:v>
                </c:pt>
                <c:pt idx="4">
                  <c:v>-1.1149757636192053</c:v>
                </c:pt>
                <c:pt idx="5">
                  <c:v>0.30681737900437289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B1-481C-BAC5-CB13E38D52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2.19</c:v>
              </c:pt>
            </c:numLit>
          </c:xVal>
          <c:yVal>
            <c:numLit>
              <c:formatCode>General</c:formatCode>
              <c:ptCount val="1"/>
              <c:pt idx="0">
                <c:v>1.3405345644376974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0B1-481C-BAC5-CB13E38D5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78344"/>
        <c:axId val="847275064"/>
      </c:scatterChart>
      <c:valAx>
        <c:axId val="847278344"/>
        <c:scaling>
          <c:orientation val="minMax"/>
          <c:max val="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75064"/>
        <c:crosses val="autoZero"/>
        <c:crossBetween val="midCat"/>
      </c:valAx>
      <c:valAx>
        <c:axId val="847275064"/>
        <c:scaling>
          <c:orientation val="minMax"/>
          <c:max val="1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7834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sør'!$E$93:$E$98</c:f>
              <c:numCache>
                <c:formatCode>0.000</c:formatCode>
                <c:ptCount val="6"/>
                <c:pt idx="0">
                  <c:v>0.53264612579765602</c:v>
                </c:pt>
                <c:pt idx="1">
                  <c:v>0.81777019016766395</c:v>
                </c:pt>
                <c:pt idx="2">
                  <c:v>0.19313744296081761</c:v>
                </c:pt>
                <c:pt idx="3">
                  <c:v>0.17134183313668042</c:v>
                </c:pt>
                <c:pt idx="4">
                  <c:v>0.12711701820014193</c:v>
                </c:pt>
                <c:pt idx="5">
                  <c:v>0.56227811069204647</c:v>
                </c:pt>
              </c:numCache>
            </c:numRef>
          </c:xVal>
          <c:yVal>
            <c:numRef>
              <c:f>'PFOA sør'!$H$93:$H$98</c:f>
              <c:numCache>
                <c:formatCode>0.000</c:formatCode>
                <c:ptCount val="6"/>
                <c:pt idx="0">
                  <c:v>0.39031921119893714</c:v>
                </c:pt>
                <c:pt idx="1">
                  <c:v>1.3405345644376974</c:v>
                </c:pt>
                <c:pt idx="2">
                  <c:v>-0.84057503174412285</c:v>
                </c:pt>
                <c:pt idx="3">
                  <c:v>-8.212035927768005E-2</c:v>
                </c:pt>
                <c:pt idx="4">
                  <c:v>-1.1149757636192053</c:v>
                </c:pt>
                <c:pt idx="5">
                  <c:v>0.30681737900437289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44-4504-9350-B758C3A31D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0.81777019016766395</c:v>
              </c:pt>
            </c:numLit>
          </c:xVal>
          <c:yVal>
            <c:numLit>
              <c:formatCode>General</c:formatCode>
              <c:ptCount val="1"/>
              <c:pt idx="0">
                <c:v>1.3405345644376974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B44-4504-9350-B758C3A31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76704"/>
        <c:axId val="847279000"/>
      </c:scatterChart>
      <c:valAx>
        <c:axId val="847276704"/>
        <c:scaling>
          <c:orientation val="minMax"/>
          <c:max val="0.9"/>
          <c:min val="0.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79000"/>
        <c:crosses val="autoZero"/>
        <c:crossBetween val="midCat"/>
      </c:valAx>
      <c:valAx>
        <c:axId val="847279000"/>
        <c:scaling>
          <c:orientation val="minMax"/>
          <c:max val="1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7670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sør'!$F$93:$F$98</c:f>
              <c:numCache>
                <c:formatCode>0.000</c:formatCode>
                <c:ptCount val="6"/>
                <c:pt idx="0">
                  <c:v>0.41959813288715242</c:v>
                </c:pt>
                <c:pt idx="1">
                  <c:v>0.42951171456934445</c:v>
                </c:pt>
                <c:pt idx="2">
                  <c:v>0.43659284434233869</c:v>
                </c:pt>
                <c:pt idx="3">
                  <c:v>0.19512631908323447</c:v>
                </c:pt>
                <c:pt idx="4">
                  <c:v>0.45004699091102779</c:v>
                </c:pt>
                <c:pt idx="5">
                  <c:v>0.4734147191619088</c:v>
                </c:pt>
              </c:numCache>
            </c:numRef>
          </c:xVal>
          <c:yVal>
            <c:numRef>
              <c:f>'PFOA sør'!$H$93:$H$98</c:f>
              <c:numCache>
                <c:formatCode>0.000</c:formatCode>
                <c:ptCount val="6"/>
                <c:pt idx="0">
                  <c:v>0.39031921119893714</c:v>
                </c:pt>
                <c:pt idx="1">
                  <c:v>1.3405345644376974</c:v>
                </c:pt>
                <c:pt idx="2">
                  <c:v>-0.84057503174412285</c:v>
                </c:pt>
                <c:pt idx="3">
                  <c:v>-8.212035927768005E-2</c:v>
                </c:pt>
                <c:pt idx="4">
                  <c:v>-1.1149757636192053</c:v>
                </c:pt>
                <c:pt idx="5">
                  <c:v>0.30681737900437289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F8-473F-B08E-A000FAA366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0.42951171456934445</c:v>
              </c:pt>
            </c:numLit>
          </c:xVal>
          <c:yVal>
            <c:numLit>
              <c:formatCode>General</c:formatCode>
              <c:ptCount val="1"/>
              <c:pt idx="0">
                <c:v>1.3405345644376974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FF8-473F-B08E-A000FAA36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76704"/>
        <c:axId val="847272440"/>
      </c:scatterChart>
      <c:valAx>
        <c:axId val="847276704"/>
        <c:scaling>
          <c:orientation val="minMax"/>
          <c:max val="0.5"/>
          <c:min val="0.1500000000000000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7272440"/>
        <c:crosses val="autoZero"/>
        <c:crossBetween val="midCat"/>
      </c:valAx>
      <c:valAx>
        <c:axId val="847272440"/>
        <c:scaling>
          <c:orientation val="minMax"/>
          <c:max val="1.5"/>
          <c:min val="-1.5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727670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-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sør'!$F$93:$F$98</c:f>
              <c:numCache>
                <c:formatCode>0.000</c:formatCode>
                <c:ptCount val="6"/>
                <c:pt idx="0">
                  <c:v>0.41959813288715242</c:v>
                </c:pt>
                <c:pt idx="1">
                  <c:v>0.42951171456934445</c:v>
                </c:pt>
                <c:pt idx="2">
                  <c:v>0.43659284434233869</c:v>
                </c:pt>
                <c:pt idx="3">
                  <c:v>0.19512631908323447</c:v>
                </c:pt>
                <c:pt idx="4">
                  <c:v>0.45004699091102779</c:v>
                </c:pt>
                <c:pt idx="5">
                  <c:v>0.4734147191619088</c:v>
                </c:pt>
              </c:numCache>
            </c:numRef>
          </c:xVal>
          <c:yVal>
            <c:numRef>
              <c:f>'PFOA sør'!$E$93:$E$98</c:f>
              <c:numCache>
                <c:formatCode>0.000</c:formatCode>
                <c:ptCount val="6"/>
                <c:pt idx="0">
                  <c:v>0.53264612579765602</c:v>
                </c:pt>
                <c:pt idx="1">
                  <c:v>0.81777019016766395</c:v>
                </c:pt>
                <c:pt idx="2">
                  <c:v>0.19313744296081761</c:v>
                </c:pt>
                <c:pt idx="3">
                  <c:v>0.17134183313668042</c:v>
                </c:pt>
                <c:pt idx="4">
                  <c:v>0.12711701820014193</c:v>
                </c:pt>
                <c:pt idx="5">
                  <c:v>0.56227811069204647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AD-415A-AC22-1103AA906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0.42951171456934445</c:v>
              </c:pt>
            </c:numLit>
          </c:xVal>
          <c:yVal>
            <c:numLit>
              <c:formatCode>General</c:formatCode>
              <c:ptCount val="1"/>
              <c:pt idx="0">
                <c:v>0.81777019016766395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84AD-415A-AC22-1103AA9068E1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sør'!xdata5</c:f>
              <c:numCache>
                <c:formatCode>General</c:formatCode>
                <c:ptCount val="70"/>
                <c:pt idx="0">
                  <c:v>0.1839947831</c:v>
                </c:pt>
                <c:pt idx="1">
                  <c:v>0.18956149150000001</c:v>
                </c:pt>
                <c:pt idx="2">
                  <c:v>0.19512819989999999</c:v>
                </c:pt>
                <c:pt idx="3">
                  <c:v>0.2006949083</c:v>
                </c:pt>
                <c:pt idx="4">
                  <c:v>0.20626161670000001</c:v>
                </c:pt>
                <c:pt idx="5">
                  <c:v>0.21182832509999999</c:v>
                </c:pt>
                <c:pt idx="6">
                  <c:v>0.2173950335</c:v>
                </c:pt>
                <c:pt idx="7">
                  <c:v>0.22296174190000001</c:v>
                </c:pt>
                <c:pt idx="8">
                  <c:v>0.22852845030000002</c:v>
                </c:pt>
                <c:pt idx="9">
                  <c:v>0.2340951587</c:v>
                </c:pt>
                <c:pt idx="10">
                  <c:v>0.23966186710000001</c:v>
                </c:pt>
                <c:pt idx="11">
                  <c:v>0.24522857549999999</c:v>
                </c:pt>
                <c:pt idx="12">
                  <c:v>0.2507952839</c:v>
                </c:pt>
                <c:pt idx="13">
                  <c:v>0.25636199230000001</c:v>
                </c:pt>
                <c:pt idx="14">
                  <c:v>0.26192870070000002</c:v>
                </c:pt>
                <c:pt idx="15">
                  <c:v>0.26749540910000003</c:v>
                </c:pt>
                <c:pt idx="16">
                  <c:v>0.27306211749999998</c:v>
                </c:pt>
                <c:pt idx="17">
                  <c:v>0.27862882589999999</c:v>
                </c:pt>
                <c:pt idx="18">
                  <c:v>0.2841955343</c:v>
                </c:pt>
                <c:pt idx="19">
                  <c:v>0.28976224270000001</c:v>
                </c:pt>
                <c:pt idx="20">
                  <c:v>0.29532895110000001</c:v>
                </c:pt>
                <c:pt idx="21">
                  <c:v>0.30089565950000002</c:v>
                </c:pt>
                <c:pt idx="22">
                  <c:v>0.30646236790000003</c:v>
                </c:pt>
                <c:pt idx="23">
                  <c:v>0.31202907629999999</c:v>
                </c:pt>
                <c:pt idx="24">
                  <c:v>0.31759578469999999</c:v>
                </c:pt>
                <c:pt idx="25">
                  <c:v>0.3231624931</c:v>
                </c:pt>
                <c:pt idx="26">
                  <c:v>0.32872920150000001</c:v>
                </c:pt>
                <c:pt idx="27">
                  <c:v>0.33429590990000002</c:v>
                </c:pt>
                <c:pt idx="28">
                  <c:v>0.33986261829999997</c:v>
                </c:pt>
                <c:pt idx="29">
                  <c:v>0.34542932670000004</c:v>
                </c:pt>
                <c:pt idx="30">
                  <c:v>0.35099603509999999</c:v>
                </c:pt>
                <c:pt idx="31">
                  <c:v>0.3565627435</c:v>
                </c:pt>
                <c:pt idx="32">
                  <c:v>0.36212945190000001</c:v>
                </c:pt>
                <c:pt idx="33">
                  <c:v>0.36769616030000002</c:v>
                </c:pt>
                <c:pt idx="34">
                  <c:v>0.37326286870000003</c:v>
                </c:pt>
                <c:pt idx="35">
                  <c:v>0.37882957709999998</c:v>
                </c:pt>
                <c:pt idx="36">
                  <c:v>0.38439628550000005</c:v>
                </c:pt>
                <c:pt idx="37">
                  <c:v>0.3899629939</c:v>
                </c:pt>
                <c:pt idx="38">
                  <c:v>0.39552970230000001</c:v>
                </c:pt>
                <c:pt idx="39">
                  <c:v>0.40109641070000002</c:v>
                </c:pt>
                <c:pt idx="40">
                  <c:v>0.40666311910000003</c:v>
                </c:pt>
                <c:pt idx="41">
                  <c:v>0.41222982750000003</c:v>
                </c:pt>
                <c:pt idx="42">
                  <c:v>0.41779653589999999</c:v>
                </c:pt>
                <c:pt idx="43">
                  <c:v>0.42336324430000005</c:v>
                </c:pt>
                <c:pt idx="44">
                  <c:v>0.42892995270000001</c:v>
                </c:pt>
                <c:pt idx="45">
                  <c:v>0.43449666110000001</c:v>
                </c:pt>
                <c:pt idx="46">
                  <c:v>0.44006336950000002</c:v>
                </c:pt>
                <c:pt idx="47">
                  <c:v>0.44563007790000003</c:v>
                </c:pt>
                <c:pt idx="48">
                  <c:v>0.45119678629999999</c:v>
                </c:pt>
                <c:pt idx="49">
                  <c:v>0.45676349469999999</c:v>
                </c:pt>
                <c:pt idx="50">
                  <c:v>0.4623302031</c:v>
                </c:pt>
                <c:pt idx="51">
                  <c:v>0.46789691150000001</c:v>
                </c:pt>
                <c:pt idx="52">
                  <c:v>0.47346361990000002</c:v>
                </c:pt>
                <c:pt idx="53">
                  <c:v>0.47903032830000003</c:v>
                </c:pt>
                <c:pt idx="54">
                  <c:v>0.48459703670000004</c:v>
                </c:pt>
                <c:pt idx="55">
                  <c:v>0.49016374509999999</c:v>
                </c:pt>
                <c:pt idx="56">
                  <c:v>0.4957304535</c:v>
                </c:pt>
                <c:pt idx="57">
                  <c:v>0.50129716189999995</c:v>
                </c:pt>
                <c:pt idx="58">
                  <c:v>0.50686387030000002</c:v>
                </c:pt>
                <c:pt idx="59">
                  <c:v>0.51243057870000008</c:v>
                </c:pt>
                <c:pt idx="60">
                  <c:v>0.51799728710000004</c:v>
                </c:pt>
                <c:pt idx="61">
                  <c:v>0.52356399549999999</c:v>
                </c:pt>
                <c:pt idx="62">
                  <c:v>0.52913070389999994</c:v>
                </c:pt>
                <c:pt idx="63">
                  <c:v>0.53469741230000001</c:v>
                </c:pt>
                <c:pt idx="64">
                  <c:v>0.54026412070000007</c:v>
                </c:pt>
                <c:pt idx="65">
                  <c:v>0.54583082910000003</c:v>
                </c:pt>
                <c:pt idx="66">
                  <c:v>0.55139753749999998</c:v>
                </c:pt>
                <c:pt idx="67">
                  <c:v>0.55696424590000004</c:v>
                </c:pt>
                <c:pt idx="68">
                  <c:v>0.5625309543</c:v>
                </c:pt>
                <c:pt idx="69">
                  <c:v>0.56809766270000006</c:v>
                </c:pt>
              </c:numCache>
            </c:numRef>
          </c:xVal>
          <c:yVal>
            <c:numRef>
              <c:f>'PFOA sør'!ydata5</c:f>
              <c:numCache>
                <c:formatCode>General</c:formatCode>
                <c:ptCount val="70"/>
                <c:pt idx="0">
                  <c:v>-0.97072286129184326</c:v>
                </c:pt>
                <c:pt idx="1">
                  <c:v>-0.9523721684226244</c:v>
                </c:pt>
                <c:pt idx="2">
                  <c:v>-0.93421501402227947</c:v>
                </c:pt>
                <c:pt idx="3">
                  <c:v>-0.91625794288661933</c:v>
                </c:pt>
                <c:pt idx="4">
                  <c:v>-0.89850768704133976</c:v>
                </c:pt>
                <c:pt idx="5">
                  <c:v>-0.88097116381730456</c:v>
                </c:pt>
                <c:pt idx="6">
                  <c:v>-0.8636554728318323</c:v>
                </c:pt>
                <c:pt idx="7">
                  <c:v>-0.84656789175971814</c:v>
                </c:pt>
                <c:pt idx="8">
                  <c:v>-0.82971587077423203</c:v>
                </c:pt>
                <c:pt idx="9">
                  <c:v>-0.81310702553617942</c:v>
                </c:pt>
                <c:pt idx="10">
                  <c:v>-0.79674912860864222</c:v>
                </c:pt>
                <c:pt idx="11">
                  <c:v>-0.7806500991765547</c:v>
                </c:pt>
                <c:pt idx="12">
                  <c:v>-0.76481799095419412</c:v>
                </c:pt>
                <c:pt idx="13">
                  <c:v>-0.74926097817033943</c:v>
                </c:pt>
                <c:pt idx="14">
                  <c:v>-0.73398733953065531</c:v>
                </c:pt>
                <c:pt idx="15">
                  <c:v>-0.71900544007014566</c:v>
                </c:pt>
                <c:pt idx="16">
                  <c:v>-0.70432371082560052</c:v>
                </c:pt>
                <c:pt idx="17">
                  <c:v>-0.68995062627912485</c:v>
                </c:pt>
                <c:pt idx="18">
                  <c:v>-0.67589467954924964</c:v>
                </c:pt>
                <c:pt idx="19">
                  <c:v>-0.66216435533588514</c:v>
                </c:pt>
                <c:pt idx="20">
                  <c:v>-0.64876810065942603</c:v>
                </c:pt>
                <c:pt idx="21">
                  <c:v>-0.63571429347247332</c:v>
                </c:pt>
                <c:pt idx="22">
                  <c:v>-0.62301120926448728</c:v>
                </c:pt>
                <c:pt idx="23">
                  <c:v>-0.61066698582467882</c:v>
                </c:pt>
                <c:pt idx="24">
                  <c:v>-0.59868958637574798</c:v>
                </c:pt>
                <c:pt idx="25">
                  <c:v>-0.58708676133970816</c:v>
                </c:pt>
                <c:pt idx="26">
                  <c:v>-0.57586600904572216</c:v>
                </c:pt>
                <c:pt idx="27">
                  <c:v>-0.56503453573723372</c:v>
                </c:pt>
                <c:pt idx="28">
                  <c:v>-0.55459921528009348</c:v>
                </c:pt>
                <c:pt idx="29">
                  <c:v>-0.54456654901316937</c:v>
                </c:pt>
                <c:pt idx="30">
                  <c:v>-0.53494262621636413</c:v>
                </c:pt>
                <c:pt idx="31">
                  <c:v>-0.52573308569630894</c:v>
                </c:pt>
                <c:pt idx="32">
                  <c:v>-0.5169430790057068</c:v>
                </c:pt>
                <c:pt idx="33">
                  <c:v>-0.50857723581694181</c:v>
                </c:pt>
                <c:pt idx="34">
                  <c:v>-0.50063963196312544</c:v>
                </c:pt>
                <c:pt idx="35">
                  <c:v>-0.49313376063949488</c:v>
                </c:pt>
                <c:pt idx="36">
                  <c:v>-0.48606250722480659</c:v>
                </c:pt>
                <c:pt idx="37">
                  <c:v>-0.47942812813636349</c:v>
                </c:pt>
                <c:pt idx="38">
                  <c:v>-0.47323223407437726</c:v>
                </c:pt>
                <c:pt idx="39">
                  <c:v>-0.46747577794286632</c:v>
                </c:pt>
                <c:pt idx="40">
                  <c:v>-0.46215904765701349</c:v>
                </c:pt>
                <c:pt idx="41">
                  <c:v>-0.45728166396312953</c:v>
                </c:pt>
                <c:pt idx="42">
                  <c:v>-0.45284258330962501</c:v>
                </c:pt>
                <c:pt idx="43">
                  <c:v>-0.44884010571843358</c:v>
                </c:pt>
                <c:pt idx="44">
                  <c:v>-0.44527188751897162</c:v>
                </c:pt>
                <c:pt idx="45">
                  <c:v>-0.4421349587236782</c:v>
                </c:pt>
                <c:pt idx="46">
                  <c:v>-0.43942574474799723</c:v>
                </c:pt>
                <c:pt idx="47">
                  <c:v>-0.43714009211049504</c:v>
                </c:pt>
                <c:pt idx="48">
                  <c:v>-0.43527329769245021</c:v>
                </c:pt>
                <c:pt idx="49">
                  <c:v>-0.43382014109194311</c:v>
                </c:pt>
                <c:pt idx="50">
                  <c:v>-0.43277491957599173</c:v>
                </c:pt>
                <c:pt idx="51">
                  <c:v>-0.43213148511579536</c:v>
                </c:pt>
                <c:pt idx="52">
                  <c:v>-0.43188328298440698</c:v>
                </c:pt>
                <c:pt idx="53">
                  <c:v>-0.43202339140239354</c:v>
                </c:pt>
                <c:pt idx="54">
                  <c:v>-0.43254456173414507</c:v>
                </c:pt>
                <c:pt idx="55">
                  <c:v>-0.43343925876405259</c:v>
                </c:pt>
                <c:pt idx="56">
                  <c:v>-0.43469970061617791</c:v>
                </c:pt>
                <c:pt idx="57">
                  <c:v>-0.43631789792156639</c:v>
                </c:pt>
                <c:pt idx="58">
                  <c:v>-0.43828569188226962</c:v>
                </c:pt>
                <c:pt idx="59">
                  <c:v>-0.44059479092877518</c:v>
                </c:pt>
                <c:pt idx="60">
                  <c:v>-0.44323680571630353</c:v>
                </c:pt>
                <c:pt idx="61">
                  <c:v>-0.44620328225394246</c:v>
                </c:pt>
                <c:pt idx="62">
                  <c:v>-0.44948573300763417</c:v>
                </c:pt>
                <c:pt idx="63">
                  <c:v>-0.4530756658626347</c:v>
                </c:pt>
                <c:pt idx="64">
                  <c:v>-0.45696461087243656</c:v>
                </c:pt>
                <c:pt idx="65">
                  <c:v>-0.46114414475875765</c:v>
                </c:pt>
                <c:pt idx="66">
                  <c:v>-0.46560591316067135</c:v>
                </c:pt>
                <c:pt idx="67">
                  <c:v>-0.47034165066010958</c:v>
                </c:pt>
                <c:pt idx="68">
                  <c:v>-0.47534319863580732</c:v>
                </c:pt>
                <c:pt idx="69">
                  <c:v>-0.48060252101833068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AD-415A-AC22-1103AA9068E1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sør'!xdata6</c:f>
              <c:numCache>
                <c:formatCode>General</c:formatCode>
                <c:ptCount val="70"/>
                <c:pt idx="0">
                  <c:v>0.15610105530000001</c:v>
                </c:pt>
                <c:pt idx="1">
                  <c:v>0.16207202060000001</c:v>
                </c:pt>
                <c:pt idx="2">
                  <c:v>0.16804298590000002</c:v>
                </c:pt>
                <c:pt idx="3">
                  <c:v>0.17401395120000002</c:v>
                </c:pt>
                <c:pt idx="4">
                  <c:v>0.17998491650000001</c:v>
                </c:pt>
                <c:pt idx="5">
                  <c:v>0.1859558818</c:v>
                </c:pt>
                <c:pt idx="6">
                  <c:v>0.19192684710000002</c:v>
                </c:pt>
                <c:pt idx="7">
                  <c:v>0.19789781240000001</c:v>
                </c:pt>
                <c:pt idx="8">
                  <c:v>0.2038687777</c:v>
                </c:pt>
                <c:pt idx="9">
                  <c:v>0.20983974300000002</c:v>
                </c:pt>
                <c:pt idx="10">
                  <c:v>0.21581070830000001</c:v>
                </c:pt>
                <c:pt idx="11">
                  <c:v>0.22178167360000001</c:v>
                </c:pt>
                <c:pt idx="12">
                  <c:v>0.22775263890000003</c:v>
                </c:pt>
                <c:pt idx="13">
                  <c:v>0.23372360419999999</c:v>
                </c:pt>
                <c:pt idx="14">
                  <c:v>0.23969456950000001</c:v>
                </c:pt>
                <c:pt idx="15">
                  <c:v>0.2456655348</c:v>
                </c:pt>
                <c:pt idx="16">
                  <c:v>0.25163650009999999</c:v>
                </c:pt>
                <c:pt idx="17">
                  <c:v>0.25760746540000001</c:v>
                </c:pt>
                <c:pt idx="18">
                  <c:v>0.26357843069999998</c:v>
                </c:pt>
                <c:pt idx="19">
                  <c:v>0.269549396</c:v>
                </c:pt>
                <c:pt idx="20">
                  <c:v>0.27552036130000002</c:v>
                </c:pt>
                <c:pt idx="21">
                  <c:v>0.28149132659999998</c:v>
                </c:pt>
                <c:pt idx="22">
                  <c:v>0.2874622919</c:v>
                </c:pt>
                <c:pt idx="23">
                  <c:v>0.29343325720000002</c:v>
                </c:pt>
                <c:pt idx="24">
                  <c:v>0.29940422249999998</c:v>
                </c:pt>
                <c:pt idx="25">
                  <c:v>0.3053751878</c:v>
                </c:pt>
                <c:pt idx="26">
                  <c:v>0.31134615310000002</c:v>
                </c:pt>
                <c:pt idx="27">
                  <c:v>0.31731711839999999</c:v>
                </c:pt>
                <c:pt idx="28">
                  <c:v>0.32328808370000001</c:v>
                </c:pt>
                <c:pt idx="29">
                  <c:v>0.32925904900000003</c:v>
                </c:pt>
                <c:pt idx="30">
                  <c:v>0.33523001429999999</c:v>
                </c:pt>
                <c:pt idx="31">
                  <c:v>0.34120097960000001</c:v>
                </c:pt>
                <c:pt idx="32">
                  <c:v>0.34717194490000003</c:v>
                </c:pt>
                <c:pt idx="33">
                  <c:v>0.35314291019999999</c:v>
                </c:pt>
                <c:pt idx="34">
                  <c:v>0.35911387550000001</c:v>
                </c:pt>
                <c:pt idx="35">
                  <c:v>0.36508484080000003</c:v>
                </c:pt>
                <c:pt idx="36">
                  <c:v>0.3710558061</c:v>
                </c:pt>
                <c:pt idx="37">
                  <c:v>0.37702677139999996</c:v>
                </c:pt>
                <c:pt idx="38">
                  <c:v>0.38299773670000004</c:v>
                </c:pt>
                <c:pt idx="39">
                  <c:v>0.388968702</c:v>
                </c:pt>
                <c:pt idx="40">
                  <c:v>0.39493966729999996</c:v>
                </c:pt>
                <c:pt idx="41">
                  <c:v>0.40091063260000004</c:v>
                </c:pt>
                <c:pt idx="42">
                  <c:v>0.4068815979</c:v>
                </c:pt>
                <c:pt idx="43">
                  <c:v>0.41285256320000002</c:v>
                </c:pt>
                <c:pt idx="44">
                  <c:v>0.41882352849999999</c:v>
                </c:pt>
                <c:pt idx="45">
                  <c:v>0.42479449380000001</c:v>
                </c:pt>
                <c:pt idx="46">
                  <c:v>0.43076545909999997</c:v>
                </c:pt>
                <c:pt idx="47">
                  <c:v>0.43673642439999999</c:v>
                </c:pt>
                <c:pt idx="48">
                  <c:v>0.44270738970000001</c:v>
                </c:pt>
                <c:pt idx="49">
                  <c:v>0.44867835499999997</c:v>
                </c:pt>
                <c:pt idx="50">
                  <c:v>0.45464932029999999</c:v>
                </c:pt>
                <c:pt idx="51">
                  <c:v>0.46062028560000001</c:v>
                </c:pt>
                <c:pt idx="52">
                  <c:v>0.46659125089999998</c:v>
                </c:pt>
                <c:pt idx="53">
                  <c:v>0.4725622162</c:v>
                </c:pt>
                <c:pt idx="54">
                  <c:v>0.47853318150000002</c:v>
                </c:pt>
                <c:pt idx="55">
                  <c:v>0.48450414679999998</c:v>
                </c:pt>
                <c:pt idx="56">
                  <c:v>0.4904751121</c:v>
                </c:pt>
                <c:pt idx="57">
                  <c:v>0.49644607740000002</c:v>
                </c:pt>
                <c:pt idx="58">
                  <c:v>0.50241704269999998</c:v>
                </c:pt>
                <c:pt idx="59">
                  <c:v>0.50838800800000006</c:v>
                </c:pt>
                <c:pt idx="60">
                  <c:v>0.51435897330000002</c:v>
                </c:pt>
                <c:pt idx="61">
                  <c:v>0.52032993859999999</c:v>
                </c:pt>
                <c:pt idx="62">
                  <c:v>0.52630090389999995</c:v>
                </c:pt>
                <c:pt idx="63">
                  <c:v>0.53227186919999991</c:v>
                </c:pt>
                <c:pt idx="64">
                  <c:v>0.53824283449999999</c:v>
                </c:pt>
                <c:pt idx="65">
                  <c:v>0.54421379980000006</c:v>
                </c:pt>
                <c:pt idx="66">
                  <c:v>0.55018476510000003</c:v>
                </c:pt>
                <c:pt idx="67">
                  <c:v>0.55615573039999999</c:v>
                </c:pt>
                <c:pt idx="68">
                  <c:v>0.56212669569999996</c:v>
                </c:pt>
                <c:pt idx="69">
                  <c:v>0.56809766099999992</c:v>
                </c:pt>
              </c:numCache>
            </c:numRef>
          </c:xVal>
          <c:yVal>
            <c:numRef>
              <c:f>'PFOA sør'!ydata6</c:f>
              <c:numCache>
                <c:formatCode>General</c:formatCode>
                <c:ptCount val="70"/>
                <c:pt idx="0">
                  <c:v>1.377574349296272</c:v>
                </c:pt>
                <c:pt idx="1">
                  <c:v>1.3688976745575157</c:v>
                </c:pt>
                <c:pt idx="2">
                  <c:v>1.3604096509666388</c:v>
                </c:pt>
                <c:pt idx="3">
                  <c:v>1.3521172245519422</c:v>
                </c:pt>
                <c:pt idx="4">
                  <c:v>1.3440275854822217</c:v>
                </c:pt>
                <c:pt idx="5">
                  <c:v>1.3361481707448601</c:v>
                </c:pt>
                <c:pt idx="6">
                  <c:v>1.3284866658924162</c:v>
                </c:pt>
                <c:pt idx="7">
                  <c:v>1.3210510057120044</c:v>
                </c:pt>
                <c:pt idx="8">
                  <c:v>1.3138493736604548</c:v>
                </c:pt>
                <c:pt idx="9">
                  <c:v>1.3068901998973892</c:v>
                </c:pt>
                <c:pt idx="10">
                  <c:v>1.3001821577383756</c:v>
                </c:pt>
                <c:pt idx="11">
                  <c:v>1.2937341583415893</c:v>
                </c:pt>
                <c:pt idx="12">
                  <c:v>1.2875553434344436</c:v>
                </c:pt>
                <c:pt idx="13">
                  <c:v>1.2816550758820204</c:v>
                </c:pt>
                <c:pt idx="14">
                  <c:v>1.2760429278974259</c:v>
                </c:pt>
                <c:pt idx="15">
                  <c:v>1.2707286666961306</c:v>
                </c:pt>
                <c:pt idx="16">
                  <c:v>1.2657222374026396</c:v>
                </c:pt>
                <c:pt idx="17">
                  <c:v>1.2610337430292251</c:v>
                </c:pt>
                <c:pt idx="18">
                  <c:v>1.2566734213636916</c:v>
                </c:pt>
                <c:pt idx="19">
                  <c:v>1.2526516186269567</c:v>
                </c:pt>
                <c:pt idx="20">
                  <c:v>1.2489787597922404</c:v>
                </c:pt>
                <c:pt idx="21">
                  <c:v>1.245665315496383</c:v>
                </c:pt>
                <c:pt idx="22">
                  <c:v>1.2427217655206064</c:v>
                </c:pt>
                <c:pt idx="23">
                  <c:v>1.2401585588729527</c:v>
                </c:pt>
                <c:pt idx="24">
                  <c:v>1.2379860705675187</c:v>
                </c:pt>
                <c:pt idx="25">
                  <c:v>1.2362145552658397</c:v>
                </c:pt>
                <c:pt idx="26">
                  <c:v>1.2348540980224247</c:v>
                </c:pt>
                <c:pt idx="27">
                  <c:v>1.2339145624580476</c:v>
                </c:pt>
                <c:pt idx="28">
                  <c:v>1.2334055367690653</c:v>
                </c:pt>
                <c:pt idx="29">
                  <c:v>1.2333362780663935</c:v>
                </c:pt>
                <c:pt idx="30">
                  <c:v>1.2337156556210425</c:v>
                </c:pt>
                <c:pt idx="31">
                  <c:v>1.2345520936710974</c:v>
                </c:pt>
                <c:pt idx="32">
                  <c:v>1.2358535145144081</c:v>
                </c:pt>
                <c:pt idx="33">
                  <c:v>1.2376272826684198</c:v>
                </c:pt>
                <c:pt idx="34">
                  <c:v>1.2398801509202453</c:v>
                </c:pt>
                <c:pt idx="35">
                  <c:v>1.2426182091129765</c:v>
                </c:pt>
                <c:pt idx="36">
                  <c:v>1.2458468365158677</c:v>
                </c:pt>
                <c:pt idx="37">
                  <c:v>1.2495706586043416</c:v>
                </c:pt>
                <c:pt idx="38">
                  <c:v>1.2537935090298502</c:v>
                </c:pt>
                <c:pt idx="39">
                  <c:v>1.2585183974893881</c:v>
                </c:pt>
                <c:pt idx="40">
                  <c:v>1.2637474841111203</c:v>
                </c:pt>
                <c:pt idx="41">
                  <c:v>1.2694820608583748</c:v>
                </c:pt>
                <c:pt idx="42">
                  <c:v>1.2757225403225765</c:v>
                </c:pt>
                <c:pt idx="43">
                  <c:v>1.2824684521308423</c:v>
                </c:pt>
                <c:pt idx="44">
                  <c:v>1.2897184470409668</c:v>
                </c:pt>
                <c:pt idx="45">
                  <c:v>1.2974703086409094</c:v>
                </c:pt>
                <c:pt idx="46">
                  <c:v>1.305720972417268</c:v>
                </c:pt>
                <c:pt idx="47">
                  <c:v>1.3144665518130862</c:v>
                </c:pt>
                <c:pt idx="48">
                  <c:v>1.3237023707646887</c:v>
                </c:pt>
                <c:pt idx="49">
                  <c:v>1.3334230020943014</c:v>
                </c:pt>
                <c:pt idx="50">
                  <c:v>1.343622311043329</c:v>
                </c:pt>
                <c:pt idx="51">
                  <c:v>1.3542935031625094</c:v>
                </c:pt>
                <c:pt idx="52">
                  <c:v>1.365429175730827</c:v>
                </c:pt>
                <c:pt idx="53">
                  <c:v>1.3770213718549786</c:v>
                </c:pt>
                <c:pt idx="54">
                  <c:v>1.3890616364042474</c:v>
                </c:pt>
                <c:pt idx="55">
                  <c:v>1.4015410729598936</c:v>
                </c:pt>
                <c:pt idx="56">
                  <c:v>1.4144504010009129</c:v>
                </c:pt>
                <c:pt idx="57">
                  <c:v>1.4277800126061297</c:v>
                </c:pt>
                <c:pt idx="58">
                  <c:v>1.4415200280225979</c:v>
                </c:pt>
                <c:pt idx="59">
                  <c:v>1.4556603495287528</c:v>
                </c:pt>
                <c:pt idx="60">
                  <c:v>1.4701907131042327</c:v>
                </c:pt>
                <c:pt idx="61">
                  <c:v>1.4851007375036964</c:v>
                </c:pt>
                <c:pt idx="62">
                  <c:v>1.5003799704164902</c:v>
                </c:pt>
                <c:pt idx="63">
                  <c:v>1.5160179314753555</c:v>
                </c:pt>
                <c:pt idx="64">
                  <c:v>1.5320041519536272</c:v>
                </c:pt>
                <c:pt idx="65">
                  <c:v>1.5483282110601613</c:v>
                </c:pt>
                <c:pt idx="66">
                  <c:v>1.5649797688035958</c:v>
                </c:pt>
                <c:pt idx="67">
                  <c:v>1.5819485954519521</c:v>
                </c:pt>
                <c:pt idx="68">
                  <c:v>1.5992245976598263</c:v>
                </c:pt>
                <c:pt idx="69">
                  <c:v>1.6167978413736492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AD-415A-AC22-1103AA9068E1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-1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84AD-415A-AC22-1103AA90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838472"/>
        <c:axId val="548837160"/>
      </c:scatterChart>
      <c:valAx>
        <c:axId val="548838472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548837160"/>
        <c:crosses val="autoZero"/>
        <c:crossBetween val="midCat"/>
      </c:valAx>
      <c:valAx>
        <c:axId val="548837160"/>
        <c:scaling>
          <c:orientation val="minMax"/>
          <c:max val="2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5488384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'PFOA sør'!$B$93:$B$98</c:f>
              <c:strCache>
                <c:ptCount val="6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</c:strCache>
            </c:strRef>
          </c:cat>
          <c:val>
            <c:numRef>
              <c:f>'PFOA sør'!$H$93:$H$98</c:f>
              <c:numCache>
                <c:formatCode>0.000</c:formatCode>
                <c:ptCount val="6"/>
                <c:pt idx="0">
                  <c:v>0.39031921119893714</c:v>
                </c:pt>
                <c:pt idx="1">
                  <c:v>1.3405345644376974</c:v>
                </c:pt>
                <c:pt idx="2">
                  <c:v>-0.84057503174412285</c:v>
                </c:pt>
                <c:pt idx="3">
                  <c:v>-8.212035927768005E-2</c:v>
                </c:pt>
                <c:pt idx="4">
                  <c:v>-1.1149757636192053</c:v>
                </c:pt>
                <c:pt idx="5">
                  <c:v>0.30681737900437289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5-40C4-BB04-F01D026BC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45646648"/>
        <c:axId val="845646976"/>
      </c:barChart>
      <c:catAx>
        <c:axId val="845646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5646976"/>
        <c:crosses val="autoZero"/>
        <c:auto val="1"/>
        <c:lblAlgn val="ctr"/>
        <c:lblOffset val="100"/>
        <c:noMultiLvlLbl val="0"/>
      </c:catAx>
      <c:valAx>
        <c:axId val="845646976"/>
        <c:scaling>
          <c:orientation val="minMax"/>
          <c:max val="1.5"/>
          <c:min val="-1.5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4564664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0.40812177348143591</c:v>
                </c:pt>
              </c:numLit>
            </c:plus>
            <c:minus>
              <c:numLit>
                <c:formatCode>General</c:formatCode>
                <c:ptCount val="1"/>
                <c:pt idx="0">
                  <c:v>0.40812177348143591</c:v>
                </c:pt>
              </c:numLit>
            </c:minus>
          </c:errBars>
          <c:cat>
            <c:strRef>
              <c:f>'PFOA NH'!$B$67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'PFOA NH'!$C$67</c:f>
              <c:numCache>
                <c:formatCode>0.000</c:formatCode>
                <c:ptCount val="1"/>
                <c:pt idx="0">
                  <c:v>-0.43728065617053696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DE-4370-B130-3699B9BD4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54593112"/>
        <c:axId val="845633528"/>
      </c:barChart>
      <c:catAx>
        <c:axId val="854593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45633528"/>
        <c:crosses val="autoZero"/>
        <c:auto val="1"/>
        <c:lblAlgn val="ctr"/>
        <c:lblOffset val="100"/>
        <c:noMultiLvlLbl val="0"/>
      </c:catAx>
      <c:valAx>
        <c:axId val="845633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59311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Regression of Var1 by X1 (R²=0,191)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NH'!$D$93:$D$115</c:f>
              <c:numCache>
                <c:formatCode>0.000</c:formatCode>
                <c:ptCount val="23"/>
                <c:pt idx="0">
                  <c:v>0.54</c:v>
                </c:pt>
                <c:pt idx="1">
                  <c:v>0.57999999999999996</c:v>
                </c:pt>
                <c:pt idx="2">
                  <c:v>0.74</c:v>
                </c:pt>
                <c:pt idx="3">
                  <c:v>1.36</c:v>
                </c:pt>
                <c:pt idx="4">
                  <c:v>1.46</c:v>
                </c:pt>
                <c:pt idx="5">
                  <c:v>0.496</c:v>
                </c:pt>
                <c:pt idx="6">
                  <c:v>0.317</c:v>
                </c:pt>
                <c:pt idx="7">
                  <c:v>0.89700000000000002</c:v>
                </c:pt>
                <c:pt idx="8">
                  <c:v>0.629</c:v>
                </c:pt>
                <c:pt idx="9">
                  <c:v>0.74199999999999999</c:v>
                </c:pt>
                <c:pt idx="10">
                  <c:v>0.57699999999999996</c:v>
                </c:pt>
                <c:pt idx="11">
                  <c:v>0.71099999999999997</c:v>
                </c:pt>
                <c:pt idx="12">
                  <c:v>0.75</c:v>
                </c:pt>
                <c:pt idx="13">
                  <c:v>2.15</c:v>
                </c:pt>
                <c:pt idx="14">
                  <c:v>4.5</c:v>
                </c:pt>
                <c:pt idx="15">
                  <c:v>4.5199999999999996</c:v>
                </c:pt>
                <c:pt idx="16">
                  <c:v>1.29</c:v>
                </c:pt>
                <c:pt idx="17">
                  <c:v>0.63700000000000001</c:v>
                </c:pt>
                <c:pt idx="18">
                  <c:v>0.57699999999999996</c:v>
                </c:pt>
                <c:pt idx="19">
                  <c:v>1.2</c:v>
                </c:pt>
                <c:pt idx="20">
                  <c:v>0.626</c:v>
                </c:pt>
                <c:pt idx="21">
                  <c:v>0.42799999999999999</c:v>
                </c:pt>
                <c:pt idx="22">
                  <c:v>0.49399999999999999</c:v>
                </c:pt>
              </c:numCache>
            </c:numRef>
          </c:xVal>
          <c:yVal>
            <c:numRef>
              <c:f>'PFOA NH'!$E$93:$E$115</c:f>
              <c:numCache>
                <c:formatCode>0.000</c:formatCode>
                <c:ptCount val="23"/>
                <c:pt idx="0">
                  <c:v>0.3</c:v>
                </c:pt>
                <c:pt idx="1">
                  <c:v>0</c:v>
                </c:pt>
                <c:pt idx="2">
                  <c:v>0.01</c:v>
                </c:pt>
                <c:pt idx="3">
                  <c:v>0.31</c:v>
                </c:pt>
                <c:pt idx="4">
                  <c:v>0</c:v>
                </c:pt>
                <c:pt idx="5">
                  <c:v>0.42</c:v>
                </c:pt>
                <c:pt idx="6">
                  <c:v>0.34663321723259949</c:v>
                </c:pt>
                <c:pt idx="7">
                  <c:v>0.47212360740792686</c:v>
                </c:pt>
                <c:pt idx="8">
                  <c:v>0.37668283977339023</c:v>
                </c:pt>
                <c:pt idx="9">
                  <c:v>0.45783502725359165</c:v>
                </c:pt>
                <c:pt idx="10">
                  <c:v>0.41382578356720823</c:v>
                </c:pt>
                <c:pt idx="11">
                  <c:v>0.56089454177272535</c:v>
                </c:pt>
                <c:pt idx="12">
                  <c:v>0.45544445070836626</c:v>
                </c:pt>
                <c:pt idx="13">
                  <c:v>5.7954899654687198E-2</c:v>
                </c:pt>
                <c:pt idx="14">
                  <c:v>7.4252606663895201E-2</c:v>
                </c:pt>
                <c:pt idx="15">
                  <c:v>9.6281599195187598E-2</c:v>
                </c:pt>
                <c:pt idx="16">
                  <c:v>5.3037522702604006E-2</c:v>
                </c:pt>
                <c:pt idx="17">
                  <c:v>0.48624822331883399</c:v>
                </c:pt>
                <c:pt idx="18">
                  <c:v>7.9045326846006125E-2</c:v>
                </c:pt>
                <c:pt idx="19">
                  <c:v>0.17505013231292918</c:v>
                </c:pt>
                <c:pt idx="20">
                  <c:v>0.57127309944168991</c:v>
                </c:pt>
                <c:pt idx="21">
                  <c:v>0.34728617277316615</c:v>
                </c:pt>
                <c:pt idx="22">
                  <c:v>0.21224109444833675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3-4603-B2A0-4433327CD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0.57999999999999996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5A3-4603-B2A0-4433327CD4A8}"/>
            </c:ext>
          </c:extLst>
        </c:ser>
        <c:ser>
          <c:idx val="2"/>
          <c:order val="2"/>
          <c:tx>
            <c:v>Model</c:v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-0.1033</c:v>
              </c:pt>
              <c:pt idx="1">
                <c:v>4.9402999999999997</c:v>
              </c:pt>
            </c:numLit>
          </c:xVal>
          <c:yVal>
            <c:numLit>
              <c:formatCode>General</c:formatCode>
              <c:ptCount val="2"/>
              <c:pt idx="0">
                <c:v>0.36496366021100773</c:v>
              </c:pt>
              <c:pt idx="1">
                <c:v>-8.5949197411751815E-3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5A3-4603-B2A0-4433327CD4A8}"/>
            </c:ext>
          </c:extLst>
        </c:ser>
        <c:ser>
          <c:idx val="3"/>
          <c:order val="3"/>
          <c:tx>
            <c:v>Conf. interval (Mean 95%)</c:v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'PFOA NH'!xdata1</c:f>
              <c:numCache>
                <c:formatCode>General</c:formatCode>
                <c:ptCount val="70"/>
                <c:pt idx="0">
                  <c:v>-0.1033</c:v>
                </c:pt>
                <c:pt idx="1">
                  <c:v>-3.0204347800000003E-2</c:v>
                </c:pt>
                <c:pt idx="2">
                  <c:v>4.2891304399999997E-2</c:v>
                </c:pt>
                <c:pt idx="3">
                  <c:v>0.1159869566</c:v>
                </c:pt>
                <c:pt idx="4">
                  <c:v>0.1890826088</c:v>
                </c:pt>
                <c:pt idx="5">
                  <c:v>0.26217826100000002</c:v>
                </c:pt>
                <c:pt idx="6">
                  <c:v>0.3352739132</c:v>
                </c:pt>
                <c:pt idx="7">
                  <c:v>0.40836956539999997</c:v>
                </c:pt>
                <c:pt idx="8">
                  <c:v>0.4814652176</c:v>
                </c:pt>
                <c:pt idx="9">
                  <c:v>0.55456086979999997</c:v>
                </c:pt>
                <c:pt idx="10">
                  <c:v>0.62765652200000011</c:v>
                </c:pt>
                <c:pt idx="11">
                  <c:v>0.70075217420000002</c:v>
                </c:pt>
                <c:pt idx="12">
                  <c:v>0.77384782639999994</c:v>
                </c:pt>
                <c:pt idx="13">
                  <c:v>0.84694347860000008</c:v>
                </c:pt>
                <c:pt idx="14">
                  <c:v>0.92003913079999999</c:v>
                </c:pt>
                <c:pt idx="15">
                  <c:v>0.99313478300000013</c:v>
                </c:pt>
                <c:pt idx="16">
                  <c:v>1.0662304352</c:v>
                </c:pt>
                <c:pt idx="17">
                  <c:v>1.1393260874</c:v>
                </c:pt>
                <c:pt idx="18">
                  <c:v>1.2124217396000001</c:v>
                </c:pt>
                <c:pt idx="19">
                  <c:v>1.2855173918</c:v>
                </c:pt>
                <c:pt idx="20">
                  <c:v>1.3586130440000002</c:v>
                </c:pt>
                <c:pt idx="21">
                  <c:v>1.4317086962000001</c:v>
                </c:pt>
                <c:pt idx="22">
                  <c:v>1.5048043484</c:v>
                </c:pt>
                <c:pt idx="23">
                  <c:v>1.5779000006000001</c:v>
                </c:pt>
                <c:pt idx="24">
                  <c:v>1.6509956528</c:v>
                </c:pt>
                <c:pt idx="25">
                  <c:v>1.724091305</c:v>
                </c:pt>
                <c:pt idx="26">
                  <c:v>1.7971869572000001</c:v>
                </c:pt>
                <c:pt idx="27">
                  <c:v>1.8702826094</c:v>
                </c:pt>
                <c:pt idx="28">
                  <c:v>1.9433782615999999</c:v>
                </c:pt>
                <c:pt idx="29">
                  <c:v>2.0164739138000001</c:v>
                </c:pt>
                <c:pt idx="30">
                  <c:v>2.0895695660000002</c:v>
                </c:pt>
                <c:pt idx="31">
                  <c:v>2.1626652181999999</c:v>
                </c:pt>
                <c:pt idx="32">
                  <c:v>2.2357608704</c:v>
                </c:pt>
                <c:pt idx="33">
                  <c:v>2.3088565226000002</c:v>
                </c:pt>
                <c:pt idx="34">
                  <c:v>2.3819521747999999</c:v>
                </c:pt>
                <c:pt idx="35">
                  <c:v>2.455047827</c:v>
                </c:pt>
                <c:pt idx="36">
                  <c:v>2.5281434792000002</c:v>
                </c:pt>
                <c:pt idx="37">
                  <c:v>2.6012391313999998</c:v>
                </c:pt>
                <c:pt idx="38">
                  <c:v>2.6743347836</c:v>
                </c:pt>
                <c:pt idx="39">
                  <c:v>2.7474304358000001</c:v>
                </c:pt>
                <c:pt idx="40">
                  <c:v>2.8205260880000003</c:v>
                </c:pt>
                <c:pt idx="41">
                  <c:v>2.8936217402</c:v>
                </c:pt>
                <c:pt idx="42">
                  <c:v>2.9667173924000001</c:v>
                </c:pt>
                <c:pt idx="43">
                  <c:v>3.0398130446000002</c:v>
                </c:pt>
                <c:pt idx="44">
                  <c:v>3.1129086967999999</c:v>
                </c:pt>
                <c:pt idx="45">
                  <c:v>3.1860043490000001</c:v>
                </c:pt>
                <c:pt idx="46">
                  <c:v>3.2591000012000002</c:v>
                </c:pt>
                <c:pt idx="47">
                  <c:v>3.3321956533999999</c:v>
                </c:pt>
                <c:pt idx="48">
                  <c:v>3.4052913056</c:v>
                </c:pt>
                <c:pt idx="49">
                  <c:v>3.4783869578000002</c:v>
                </c:pt>
                <c:pt idx="50">
                  <c:v>3.5514826099999999</c:v>
                </c:pt>
                <c:pt idx="51">
                  <c:v>3.6245782622</c:v>
                </c:pt>
                <c:pt idx="52">
                  <c:v>3.6976739144000002</c:v>
                </c:pt>
                <c:pt idx="53">
                  <c:v>3.7707695665999998</c:v>
                </c:pt>
                <c:pt idx="54">
                  <c:v>3.8438652188</c:v>
                </c:pt>
                <c:pt idx="55">
                  <c:v>3.9169608709999997</c:v>
                </c:pt>
                <c:pt idx="56">
                  <c:v>3.9900565231999998</c:v>
                </c:pt>
                <c:pt idx="57">
                  <c:v>4.0631521754</c:v>
                </c:pt>
                <c:pt idx="58">
                  <c:v>4.1362478276000001</c:v>
                </c:pt>
                <c:pt idx="59">
                  <c:v>4.2093434798000002</c:v>
                </c:pt>
                <c:pt idx="60">
                  <c:v>4.2824391320000004</c:v>
                </c:pt>
                <c:pt idx="61">
                  <c:v>4.3555347841999996</c:v>
                </c:pt>
                <c:pt idx="62">
                  <c:v>4.4286304363999998</c:v>
                </c:pt>
                <c:pt idx="63">
                  <c:v>4.5017260885999999</c:v>
                </c:pt>
                <c:pt idx="64">
                  <c:v>4.5748217408</c:v>
                </c:pt>
                <c:pt idx="65">
                  <c:v>4.6479173930000002</c:v>
                </c:pt>
                <c:pt idx="66">
                  <c:v>4.7210130452000003</c:v>
                </c:pt>
                <c:pt idx="67">
                  <c:v>4.7941086974000005</c:v>
                </c:pt>
                <c:pt idx="68">
                  <c:v>4.8672043495999997</c:v>
                </c:pt>
                <c:pt idx="69">
                  <c:v>4.9403000017999998</c:v>
                </c:pt>
              </c:numCache>
            </c:numRef>
          </c:xVal>
          <c:yVal>
            <c:numRef>
              <c:f>'PFOA NH'!ydata1</c:f>
              <c:numCache>
                <c:formatCode>General</c:formatCode>
                <c:ptCount val="70"/>
                <c:pt idx="0">
                  <c:v>0.24939762444265157</c:v>
                </c:pt>
                <c:pt idx="1">
                  <c:v>0.24769064095378213</c:v>
                </c:pt>
                <c:pt idx="2">
                  <c:v>0.24587469527756622</c:v>
                </c:pt>
                <c:pt idx="3">
                  <c:v>0.24393856251361418</c:v>
                </c:pt>
                <c:pt idx="4">
                  <c:v>0.2418698802410561</c:v>
                </c:pt>
                <c:pt idx="5">
                  <c:v>0.23965510690962771</c:v>
                </c:pt>
                <c:pt idx="6">
                  <c:v>0.23727951368620959</c:v>
                </c:pt>
                <c:pt idx="7">
                  <c:v>0.23472722450651193</c:v>
                </c:pt>
                <c:pt idx="8">
                  <c:v>0.23198132151607054</c:v>
                </c:pt>
                <c:pt idx="9">
                  <c:v>0.2290240343320265</c:v>
                </c:pt>
                <c:pt idx="10">
                  <c:v>0.22583703053068066</c:v>
                </c:pt>
                <c:pt idx="11">
                  <c:v>0.22240182018313559</c:v>
                </c:pt>
                <c:pt idx="12">
                  <c:v>0.21870027794946548</c:v>
                </c:pt>
                <c:pt idx="13">
                  <c:v>0.21471527167644658</c:v>
                </c:pt>
                <c:pt idx="14">
                  <c:v>0.21043136744688648</c:v>
                </c:pt>
                <c:pt idx="15">
                  <c:v>0.20583556036061565</c:v>
                </c:pt>
                <c:pt idx="16">
                  <c:v>0.20091796273245394</c:v>
                </c:pt>
                <c:pt idx="17">
                  <c:v>0.19567237266649759</c:v>
                </c:pt>
                <c:pt idx="18">
                  <c:v>0.19009665099242934</c:v>
                </c:pt>
                <c:pt idx="19">
                  <c:v>0.18419285494524468</c:v>
                </c:pt>
                <c:pt idx="20">
                  <c:v>0.17796710957103196</c:v>
                </c:pt>
                <c:pt idx="21">
                  <c:v>0.1714292351594156</c:v>
                </c:pt>
                <c:pt idx="22">
                  <c:v>0.16459218178022322</c:v>
                </c:pt>
                <c:pt idx="23">
                  <c:v>0.15747134268406288</c:v>
                </c:pt>
                <c:pt idx="24">
                  <c:v>0.15008382365315898</c:v>
                </c:pt>
                <c:pt idx="25">
                  <c:v>0.14244773689275092</c:v>
                </c:pt>
                <c:pt idx="26">
                  <c:v>0.13458157057616152</c:v>
                </c:pt>
                <c:pt idx="27">
                  <c:v>0.12650366449765441</c:v>
                </c:pt>
                <c:pt idx="28">
                  <c:v>0.11823180322390864</c:v>
                </c:pt>
                <c:pt idx="29">
                  <c:v>0.10978292346905756</c:v>
                </c:pt>
                <c:pt idx="30">
                  <c:v>0.10117292300506682</c:v>
                </c:pt>
                <c:pt idx="31">
                  <c:v>9.2416553753904354E-2</c:v>
                </c:pt>
                <c:pt idx="32">
                  <c:v>8.3527380624299236E-2</c:v>
                </c:pt>
                <c:pt idx="33">
                  <c:v>7.4517788869937554E-2</c:v>
                </c:pt>
                <c:pt idx="34">
                  <c:v>6.5399025165663621E-2</c:v>
                </c:pt>
                <c:pt idx="35">
                  <c:v>5.618126043644793E-2</c:v>
                </c:pt>
                <c:pt idx="36">
                  <c:v>4.6873665239445292E-2</c:v>
                </c:pt>
                <c:pt idx="37">
                  <c:v>3.7484490934300702E-2</c:v>
                </c:pt>
                <c:pt idx="38">
                  <c:v>2.8021151881875012E-2</c:v>
                </c:pt>
                <c:pt idx="39">
                  <c:v>1.8490305483175096E-2</c:v>
                </c:pt>
                <c:pt idx="40">
                  <c:v>8.8979280542046124E-3</c:v>
                </c:pt>
                <c:pt idx="41">
                  <c:v>-7.5061460618816578E-4</c:v>
                </c:pt>
                <c:pt idx="42">
                  <c:v>-1.0450502492363956E-2</c:v>
                </c:pt>
                <c:pt idx="43">
                  <c:v>-2.0197402637366108E-2</c:v>
                </c:pt>
                <c:pt idx="44">
                  <c:v>-2.9987416185867755E-2</c:v>
                </c:pt>
                <c:pt idx="45">
                  <c:v>-3.9817030988744728E-2</c:v>
                </c:pt>
                <c:pt idx="46">
                  <c:v>-4.9683079322169449E-2</c:v>
                </c:pt>
                <c:pt idx="47">
                  <c:v>-5.958270029244328E-2</c:v>
                </c:pt>
                <c:pt idx="48">
                  <c:v>-6.9513306478898362E-2</c:v>
                </c:pt>
                <c:pt idx="49">
                  <c:v>-7.9472554379129173E-2</c:v>
                </c:pt>
                <c:pt idx="50">
                  <c:v>-8.945831824518527E-2</c:v>
                </c:pt>
                <c:pt idx="51">
                  <c:v>-9.9468666930441929E-2</c:v>
                </c:pt>
                <c:pt idx="52">
                  <c:v>-0.10950184340083124</c:v>
                </c:pt>
                <c:pt idx="53">
                  <c:v>-0.11955624659848868</c:v>
                </c:pt>
                <c:pt idx="54">
                  <c:v>-0.12963041537909678</c:v>
                </c:pt>
                <c:pt idx="55">
                  <c:v>-0.13972301427539696</c:v>
                </c:pt>
                <c:pt idx="56">
                  <c:v>-0.14983282086802821</c:v>
                </c:pt>
                <c:pt idx="57">
                  <c:v>-0.15995871457084901</c:v>
                </c:pt>
                <c:pt idx="58">
                  <c:v>-0.17009966666122153</c:v>
                </c:pt>
                <c:pt idx="59">
                  <c:v>-0.18025473140648202</c:v>
                </c:pt>
                <c:pt idx="60">
                  <c:v>-0.19042303815617506</c:v>
                </c:pt>
                <c:pt idx="61">
                  <c:v>-0.20060378428579051</c:v>
                </c:pt>
                <c:pt idx="62">
                  <c:v>-0.21079622889192803</c:v>
                </c:pt>
                <c:pt idx="63">
                  <c:v>-0.2209996871512315</c:v>
                </c:pt>
                <c:pt idx="64">
                  <c:v>-0.23121352526629915</c:v>
                </c:pt>
                <c:pt idx="65">
                  <c:v>-0.24143715593124992</c:v>
                </c:pt>
                <c:pt idx="66">
                  <c:v>-0.25167003425790163</c:v>
                </c:pt>
                <c:pt idx="67">
                  <c:v>-0.26191165411072936</c:v>
                </c:pt>
                <c:pt idx="68">
                  <c:v>-0.27216154480506599</c:v>
                </c:pt>
                <c:pt idx="69">
                  <c:v>-0.28241926812849788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3-4603-B2A0-4433327CD4A8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C0C0C0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'PFOA NH'!xdata2</c:f>
              <c:numCache>
                <c:formatCode>General</c:formatCode>
                <c:ptCount val="70"/>
                <c:pt idx="0">
                  <c:v>-0.1033</c:v>
                </c:pt>
                <c:pt idx="1">
                  <c:v>-3.0204347800000003E-2</c:v>
                </c:pt>
                <c:pt idx="2">
                  <c:v>4.2891304399999997E-2</c:v>
                </c:pt>
                <c:pt idx="3">
                  <c:v>0.1159869566</c:v>
                </c:pt>
                <c:pt idx="4">
                  <c:v>0.1890826088</c:v>
                </c:pt>
                <c:pt idx="5">
                  <c:v>0.26217826100000002</c:v>
                </c:pt>
                <c:pt idx="6">
                  <c:v>0.3352739132</c:v>
                </c:pt>
                <c:pt idx="7">
                  <c:v>0.40836956539999997</c:v>
                </c:pt>
                <c:pt idx="8">
                  <c:v>0.4814652176</c:v>
                </c:pt>
                <c:pt idx="9">
                  <c:v>0.55456086979999997</c:v>
                </c:pt>
                <c:pt idx="10">
                  <c:v>0.62765652200000011</c:v>
                </c:pt>
                <c:pt idx="11">
                  <c:v>0.70075217420000002</c:v>
                </c:pt>
                <c:pt idx="12">
                  <c:v>0.77384782639999994</c:v>
                </c:pt>
                <c:pt idx="13">
                  <c:v>0.84694347860000008</c:v>
                </c:pt>
                <c:pt idx="14">
                  <c:v>0.92003913079999999</c:v>
                </c:pt>
                <c:pt idx="15">
                  <c:v>0.99313478300000013</c:v>
                </c:pt>
                <c:pt idx="16">
                  <c:v>1.0662304352</c:v>
                </c:pt>
                <c:pt idx="17">
                  <c:v>1.1393260874</c:v>
                </c:pt>
                <c:pt idx="18">
                  <c:v>1.2124217396000001</c:v>
                </c:pt>
                <c:pt idx="19">
                  <c:v>1.2855173918</c:v>
                </c:pt>
                <c:pt idx="20">
                  <c:v>1.3586130440000002</c:v>
                </c:pt>
                <c:pt idx="21">
                  <c:v>1.4317086962000001</c:v>
                </c:pt>
                <c:pt idx="22">
                  <c:v>1.5048043484</c:v>
                </c:pt>
                <c:pt idx="23">
                  <c:v>1.5779000006000001</c:v>
                </c:pt>
                <c:pt idx="24">
                  <c:v>1.6509956528</c:v>
                </c:pt>
                <c:pt idx="25">
                  <c:v>1.724091305</c:v>
                </c:pt>
                <c:pt idx="26">
                  <c:v>1.7971869572000001</c:v>
                </c:pt>
                <c:pt idx="27">
                  <c:v>1.8702826094</c:v>
                </c:pt>
                <c:pt idx="28">
                  <c:v>1.9433782615999999</c:v>
                </c:pt>
                <c:pt idx="29">
                  <c:v>2.0164739138000001</c:v>
                </c:pt>
                <c:pt idx="30">
                  <c:v>2.0895695660000002</c:v>
                </c:pt>
                <c:pt idx="31">
                  <c:v>2.1626652181999999</c:v>
                </c:pt>
                <c:pt idx="32">
                  <c:v>2.2357608704</c:v>
                </c:pt>
                <c:pt idx="33">
                  <c:v>2.3088565226000002</c:v>
                </c:pt>
                <c:pt idx="34">
                  <c:v>2.3819521747999999</c:v>
                </c:pt>
                <c:pt idx="35">
                  <c:v>2.455047827</c:v>
                </c:pt>
                <c:pt idx="36">
                  <c:v>2.5281434792000002</c:v>
                </c:pt>
                <c:pt idx="37">
                  <c:v>2.6012391313999998</c:v>
                </c:pt>
                <c:pt idx="38">
                  <c:v>2.6743347836</c:v>
                </c:pt>
                <c:pt idx="39">
                  <c:v>2.7474304358000001</c:v>
                </c:pt>
                <c:pt idx="40">
                  <c:v>2.8205260880000003</c:v>
                </c:pt>
                <c:pt idx="41">
                  <c:v>2.8936217402</c:v>
                </c:pt>
                <c:pt idx="42">
                  <c:v>2.9667173924000001</c:v>
                </c:pt>
                <c:pt idx="43">
                  <c:v>3.0398130446000002</c:v>
                </c:pt>
                <c:pt idx="44">
                  <c:v>3.1129086967999999</c:v>
                </c:pt>
                <c:pt idx="45">
                  <c:v>3.1860043490000001</c:v>
                </c:pt>
                <c:pt idx="46">
                  <c:v>3.2591000012000002</c:v>
                </c:pt>
                <c:pt idx="47">
                  <c:v>3.3321956533999999</c:v>
                </c:pt>
                <c:pt idx="48">
                  <c:v>3.4052913056</c:v>
                </c:pt>
                <c:pt idx="49">
                  <c:v>3.4783869578000002</c:v>
                </c:pt>
                <c:pt idx="50">
                  <c:v>3.5514826099999999</c:v>
                </c:pt>
                <c:pt idx="51">
                  <c:v>3.6245782622</c:v>
                </c:pt>
                <c:pt idx="52">
                  <c:v>3.6976739144000002</c:v>
                </c:pt>
                <c:pt idx="53">
                  <c:v>3.7707695665999998</c:v>
                </c:pt>
                <c:pt idx="54">
                  <c:v>3.8438652188</c:v>
                </c:pt>
                <c:pt idx="55">
                  <c:v>3.9169608709999997</c:v>
                </c:pt>
                <c:pt idx="56">
                  <c:v>3.9900565231999998</c:v>
                </c:pt>
                <c:pt idx="57">
                  <c:v>4.0631521754</c:v>
                </c:pt>
                <c:pt idx="58">
                  <c:v>4.1362478276000001</c:v>
                </c:pt>
                <c:pt idx="59">
                  <c:v>4.2093434798000002</c:v>
                </c:pt>
                <c:pt idx="60">
                  <c:v>4.2824391320000004</c:v>
                </c:pt>
                <c:pt idx="61">
                  <c:v>4.3555347841999996</c:v>
                </c:pt>
                <c:pt idx="62">
                  <c:v>4.4286304363999998</c:v>
                </c:pt>
                <c:pt idx="63">
                  <c:v>4.5017260885999999</c:v>
                </c:pt>
                <c:pt idx="64">
                  <c:v>4.5748217408</c:v>
                </c:pt>
                <c:pt idx="65">
                  <c:v>4.6479173930000002</c:v>
                </c:pt>
                <c:pt idx="66">
                  <c:v>4.7210130452000003</c:v>
                </c:pt>
                <c:pt idx="67">
                  <c:v>4.7941086974000005</c:v>
                </c:pt>
                <c:pt idx="68">
                  <c:v>4.8672043495999997</c:v>
                </c:pt>
                <c:pt idx="69">
                  <c:v>4.9403000017999998</c:v>
                </c:pt>
              </c:numCache>
            </c:numRef>
          </c:xVal>
          <c:yVal>
            <c:numRef>
              <c:f>'PFOA NH'!ydata2</c:f>
              <c:numCache>
                <c:formatCode>General</c:formatCode>
                <c:ptCount val="70"/>
                <c:pt idx="0">
                  <c:v>0.48052969597936335</c:v>
                </c:pt>
                <c:pt idx="1">
                  <c:v>0.47140889453821833</c:v>
                </c:pt>
                <c:pt idx="2">
                  <c:v>0.46239705528441966</c:v>
                </c:pt>
                <c:pt idx="3">
                  <c:v>0.45350540311835713</c:v>
                </c:pt>
                <c:pt idx="4">
                  <c:v>0.44474630046090075</c:v>
                </c:pt>
                <c:pt idx="5">
                  <c:v>0.43613328886231456</c:v>
                </c:pt>
                <c:pt idx="6">
                  <c:v>0.42768109715571812</c:v>
                </c:pt>
                <c:pt idx="7">
                  <c:v>0.41940560140540128</c:v>
                </c:pt>
                <c:pt idx="8">
                  <c:v>0.41132371946582813</c:v>
                </c:pt>
                <c:pt idx="9">
                  <c:v>0.40345322171985759</c:v>
                </c:pt>
                <c:pt idx="10">
                  <c:v>0.39581244059118886</c:v>
                </c:pt>
                <c:pt idx="11">
                  <c:v>0.38841986600871947</c:v>
                </c:pt>
                <c:pt idx="12">
                  <c:v>0.38129362331237504</c:v>
                </c:pt>
                <c:pt idx="13">
                  <c:v>0.37445084465537948</c:v>
                </c:pt>
                <c:pt idx="14">
                  <c:v>0.36790696395492495</c:v>
                </c:pt>
                <c:pt idx="15">
                  <c:v>0.36167498611118121</c:v>
                </c:pt>
                <c:pt idx="16">
                  <c:v>0.35576479880932849</c:v>
                </c:pt>
                <c:pt idx="17">
                  <c:v>0.35018260394527023</c:v>
                </c:pt>
                <c:pt idx="18">
                  <c:v>0.34493054068932394</c:v>
                </c:pt>
                <c:pt idx="19">
                  <c:v>0.34000655180649414</c:v>
                </c:pt>
                <c:pt idx="20">
                  <c:v>0.33540451225069218</c:v>
                </c:pt>
                <c:pt idx="21">
                  <c:v>0.33111460173229407</c:v>
                </c:pt>
                <c:pt idx="22">
                  <c:v>0.32712387018147193</c:v>
                </c:pt>
                <c:pt idx="23">
                  <c:v>0.32341692434761771</c:v>
                </c:pt>
                <c:pt idx="24">
                  <c:v>0.31997665844850709</c:v>
                </c:pt>
                <c:pt idx="25">
                  <c:v>0.31678496027890063</c:v>
                </c:pt>
                <c:pt idx="26">
                  <c:v>0.31382334166547543</c:v>
                </c:pt>
                <c:pt idx="27">
                  <c:v>0.31107346281396808</c:v>
                </c:pt>
                <c:pt idx="28">
                  <c:v>0.30851753915769931</c:v>
                </c:pt>
                <c:pt idx="29">
                  <c:v>0.30613863398253582</c:v>
                </c:pt>
                <c:pt idx="30">
                  <c:v>0.30392084951651199</c:v>
                </c:pt>
                <c:pt idx="31">
                  <c:v>0.30184943383766</c:v>
                </c:pt>
                <c:pt idx="32">
                  <c:v>0.2999108220372505</c:v>
                </c:pt>
                <c:pt idx="33">
                  <c:v>0.29809262886159765</c:v>
                </c:pt>
                <c:pt idx="34">
                  <c:v>0.29638360763585714</c:v>
                </c:pt>
                <c:pt idx="35">
                  <c:v>0.29477358743505822</c:v>
                </c:pt>
                <c:pt idx="36">
                  <c:v>0.29325339770204634</c:v>
                </c:pt>
                <c:pt idx="37">
                  <c:v>0.29181478707717645</c:v>
                </c:pt>
                <c:pt idx="38">
                  <c:v>0.29045034119958757</c:v>
                </c:pt>
                <c:pt idx="39">
                  <c:v>0.28915340266827294</c:v>
                </c:pt>
                <c:pt idx="40">
                  <c:v>0.28791799516722882</c:v>
                </c:pt>
                <c:pt idx="41">
                  <c:v>0.28673875289760709</c:v>
                </c:pt>
                <c:pt idx="42">
                  <c:v>0.28561085585376839</c:v>
                </c:pt>
                <c:pt idx="43">
                  <c:v>0.28452997106875599</c:v>
                </c:pt>
                <c:pt idx="44">
                  <c:v>0.2834921996872431</c:v>
                </c:pt>
                <c:pt idx="45">
                  <c:v>0.28249402956010555</c:v>
                </c:pt>
                <c:pt idx="46">
                  <c:v>0.28153229296351567</c:v>
                </c:pt>
                <c:pt idx="47">
                  <c:v>0.28060412900377502</c:v>
                </c:pt>
                <c:pt idx="48">
                  <c:v>0.27970695026021558</c:v>
                </c:pt>
                <c:pt idx="49">
                  <c:v>0.27883841323043179</c:v>
                </c:pt>
                <c:pt idx="50">
                  <c:v>0.27799639216647343</c:v>
                </c:pt>
                <c:pt idx="51">
                  <c:v>0.27717895592171554</c:v>
                </c:pt>
                <c:pt idx="52">
                  <c:v>0.27638434746209029</c:v>
                </c:pt>
                <c:pt idx="53">
                  <c:v>0.27561096572973326</c:v>
                </c:pt>
                <c:pt idx="54">
                  <c:v>0.27485734958032682</c:v>
                </c:pt>
                <c:pt idx="55">
                  <c:v>0.27412216354661251</c:v>
                </c:pt>
                <c:pt idx="56">
                  <c:v>0.27340418520922916</c:v>
                </c:pt>
                <c:pt idx="57">
                  <c:v>0.27270229398203538</c:v>
                </c:pt>
                <c:pt idx="58">
                  <c:v>0.27201546114239339</c:v>
                </c:pt>
                <c:pt idx="59">
                  <c:v>0.27134274095763927</c:v>
                </c:pt>
                <c:pt idx="60">
                  <c:v>0.27068326277731775</c:v>
                </c:pt>
                <c:pt idx="61">
                  <c:v>0.27003622397691884</c:v>
                </c:pt>
                <c:pt idx="62">
                  <c:v>0.26940088365304182</c:v>
                </c:pt>
                <c:pt idx="63">
                  <c:v>0.26877655698233072</c:v>
                </c:pt>
                <c:pt idx="64">
                  <c:v>0.26816261016738374</c:v>
                </c:pt>
                <c:pt idx="65">
                  <c:v>0.26755845590231997</c:v>
                </c:pt>
                <c:pt idx="66">
                  <c:v>0.2669635492989571</c:v>
                </c:pt>
                <c:pt idx="67">
                  <c:v>0.26637738422177026</c:v>
                </c:pt>
                <c:pt idx="68">
                  <c:v>0.26579948998609254</c:v>
                </c:pt>
                <c:pt idx="69">
                  <c:v>0.26522942837950986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3-4603-B2A0-4433327CD4A8}"/>
            </c:ext>
          </c:extLst>
        </c:ser>
        <c:ser>
          <c:idx val="5"/>
          <c:order val="5"/>
          <c:tx>
            <c:v>Conf. interval (Obs 95%)</c:v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NH'!xdata3</c:f>
              <c:numCache>
                <c:formatCode>General</c:formatCode>
                <c:ptCount val="100"/>
                <c:pt idx="0">
                  <c:v>-0.1033</c:v>
                </c:pt>
                <c:pt idx="1">
                  <c:v>-5.2354545500000002E-2</c:v>
                </c:pt>
                <c:pt idx="2">
                  <c:v>-1.4090910000000012E-3</c:v>
                </c:pt>
                <c:pt idx="3">
                  <c:v>4.9536363500000014E-2</c:v>
                </c:pt>
                <c:pt idx="4">
                  <c:v>0.100481818</c:v>
                </c:pt>
                <c:pt idx="5">
                  <c:v>0.15142727249999999</c:v>
                </c:pt>
                <c:pt idx="6">
                  <c:v>0.20237272700000003</c:v>
                </c:pt>
                <c:pt idx="7">
                  <c:v>0.25331818150000002</c:v>
                </c:pt>
                <c:pt idx="8">
                  <c:v>0.304263636</c:v>
                </c:pt>
                <c:pt idx="9">
                  <c:v>0.35520909049999999</c:v>
                </c:pt>
                <c:pt idx="10">
                  <c:v>0.40615454499999998</c:v>
                </c:pt>
                <c:pt idx="11">
                  <c:v>0.45709999949999996</c:v>
                </c:pt>
                <c:pt idx="12">
                  <c:v>0.50804545400000012</c:v>
                </c:pt>
                <c:pt idx="13">
                  <c:v>0.55899090849999999</c:v>
                </c:pt>
                <c:pt idx="14">
                  <c:v>0.60993636300000009</c:v>
                </c:pt>
                <c:pt idx="15">
                  <c:v>0.66088181749999997</c:v>
                </c:pt>
                <c:pt idx="16">
                  <c:v>0.71182727200000007</c:v>
                </c:pt>
                <c:pt idx="17">
                  <c:v>0.76277272649999994</c:v>
                </c:pt>
                <c:pt idx="18">
                  <c:v>0.81371818100000004</c:v>
                </c:pt>
                <c:pt idx="19">
                  <c:v>0.86466363549999992</c:v>
                </c:pt>
                <c:pt idx="20">
                  <c:v>0.91560909000000001</c:v>
                </c:pt>
                <c:pt idx="21">
                  <c:v>0.96655454450000011</c:v>
                </c:pt>
                <c:pt idx="22">
                  <c:v>1.017499999</c:v>
                </c:pt>
                <c:pt idx="23">
                  <c:v>1.0684454535000001</c:v>
                </c:pt>
                <c:pt idx="24">
                  <c:v>1.1193909080000002</c:v>
                </c:pt>
                <c:pt idx="25">
                  <c:v>1.1703363625000001</c:v>
                </c:pt>
                <c:pt idx="26">
                  <c:v>1.2212818170000002</c:v>
                </c:pt>
                <c:pt idx="27">
                  <c:v>1.2722272715</c:v>
                </c:pt>
                <c:pt idx="28">
                  <c:v>1.3231727260000001</c:v>
                </c:pt>
                <c:pt idx="29">
                  <c:v>1.3741181805</c:v>
                </c:pt>
                <c:pt idx="30">
                  <c:v>1.4250636350000001</c:v>
                </c:pt>
                <c:pt idx="31">
                  <c:v>1.4760090895</c:v>
                </c:pt>
                <c:pt idx="32">
                  <c:v>1.5269545440000001</c:v>
                </c:pt>
                <c:pt idx="33">
                  <c:v>1.5778999985000002</c:v>
                </c:pt>
                <c:pt idx="34">
                  <c:v>1.6288454530000001</c:v>
                </c:pt>
                <c:pt idx="35">
                  <c:v>1.6797909075000002</c:v>
                </c:pt>
                <c:pt idx="36">
                  <c:v>1.730736362</c:v>
                </c:pt>
                <c:pt idx="37">
                  <c:v>1.7816818165000001</c:v>
                </c:pt>
                <c:pt idx="38">
                  <c:v>1.832627271</c:v>
                </c:pt>
                <c:pt idx="39">
                  <c:v>1.8835727255000001</c:v>
                </c:pt>
                <c:pt idx="40">
                  <c:v>1.93451818</c:v>
                </c:pt>
                <c:pt idx="41">
                  <c:v>1.9854636345000003</c:v>
                </c:pt>
                <c:pt idx="42">
                  <c:v>2.0364090890000002</c:v>
                </c:pt>
                <c:pt idx="43">
                  <c:v>2.0873545435</c:v>
                </c:pt>
                <c:pt idx="44">
                  <c:v>2.1382999979999999</c:v>
                </c:pt>
                <c:pt idx="45">
                  <c:v>2.1892454525000002</c:v>
                </c:pt>
                <c:pt idx="46">
                  <c:v>2.2401909070000001</c:v>
                </c:pt>
                <c:pt idx="47">
                  <c:v>2.2911363615</c:v>
                </c:pt>
                <c:pt idx="48">
                  <c:v>2.3420818160000003</c:v>
                </c:pt>
                <c:pt idx="49">
                  <c:v>2.3930272705000002</c:v>
                </c:pt>
                <c:pt idx="50">
                  <c:v>2.4439727250000001</c:v>
                </c:pt>
                <c:pt idx="51">
                  <c:v>2.4949181794999999</c:v>
                </c:pt>
                <c:pt idx="52">
                  <c:v>2.5458636340000003</c:v>
                </c:pt>
                <c:pt idx="53">
                  <c:v>2.5968090885000001</c:v>
                </c:pt>
                <c:pt idx="54">
                  <c:v>2.647754543</c:v>
                </c:pt>
                <c:pt idx="55">
                  <c:v>2.6986999974999999</c:v>
                </c:pt>
                <c:pt idx="56">
                  <c:v>2.7496454520000002</c:v>
                </c:pt>
                <c:pt idx="57">
                  <c:v>2.8005909065000001</c:v>
                </c:pt>
                <c:pt idx="58">
                  <c:v>2.851536361</c:v>
                </c:pt>
                <c:pt idx="59">
                  <c:v>2.9024818155000003</c:v>
                </c:pt>
                <c:pt idx="60">
                  <c:v>2.9534272700000002</c:v>
                </c:pt>
                <c:pt idx="61">
                  <c:v>3.0043727245</c:v>
                </c:pt>
                <c:pt idx="62">
                  <c:v>3.0553181789999999</c:v>
                </c:pt>
                <c:pt idx="63">
                  <c:v>3.1062636335000002</c:v>
                </c:pt>
                <c:pt idx="64">
                  <c:v>3.1572090880000001</c:v>
                </c:pt>
                <c:pt idx="65">
                  <c:v>3.2081545425</c:v>
                </c:pt>
                <c:pt idx="66">
                  <c:v>3.2590999970000003</c:v>
                </c:pt>
                <c:pt idx="67">
                  <c:v>3.3100454515000002</c:v>
                </c:pt>
                <c:pt idx="68">
                  <c:v>3.3609909060000001</c:v>
                </c:pt>
                <c:pt idx="69">
                  <c:v>3.4119363604999999</c:v>
                </c:pt>
                <c:pt idx="70">
                  <c:v>3.4628818150000003</c:v>
                </c:pt>
                <c:pt idx="71">
                  <c:v>3.5138272695000001</c:v>
                </c:pt>
                <c:pt idx="72">
                  <c:v>3.564772724</c:v>
                </c:pt>
                <c:pt idx="73">
                  <c:v>3.6157181785000003</c:v>
                </c:pt>
                <c:pt idx="74">
                  <c:v>3.6666636330000002</c:v>
                </c:pt>
                <c:pt idx="75">
                  <c:v>3.7176090875000001</c:v>
                </c:pt>
                <c:pt idx="76">
                  <c:v>3.768554542</c:v>
                </c:pt>
                <c:pt idx="77">
                  <c:v>3.8194999965000003</c:v>
                </c:pt>
                <c:pt idx="78">
                  <c:v>3.8704454510000001</c:v>
                </c:pt>
                <c:pt idx="79">
                  <c:v>3.9213909055</c:v>
                </c:pt>
                <c:pt idx="80">
                  <c:v>3.9723363599999999</c:v>
                </c:pt>
                <c:pt idx="81">
                  <c:v>4.0232818144999998</c:v>
                </c:pt>
                <c:pt idx="82">
                  <c:v>4.0742272690000005</c:v>
                </c:pt>
                <c:pt idx="83">
                  <c:v>4.1251727235000004</c:v>
                </c:pt>
                <c:pt idx="84">
                  <c:v>4.1761181780000003</c:v>
                </c:pt>
                <c:pt idx="85">
                  <c:v>4.2270636325000002</c:v>
                </c:pt>
                <c:pt idx="86">
                  <c:v>4.278009087</c:v>
                </c:pt>
                <c:pt idx="87">
                  <c:v>4.3289545414999999</c:v>
                </c:pt>
                <c:pt idx="88">
                  <c:v>4.3798999959999998</c:v>
                </c:pt>
                <c:pt idx="89">
                  <c:v>4.4308454505000006</c:v>
                </c:pt>
                <c:pt idx="90">
                  <c:v>4.4817909050000004</c:v>
                </c:pt>
                <c:pt idx="91">
                  <c:v>4.5327363595000003</c:v>
                </c:pt>
                <c:pt idx="92">
                  <c:v>4.5836818140000002</c:v>
                </c:pt>
                <c:pt idx="93">
                  <c:v>4.6346272685000001</c:v>
                </c:pt>
                <c:pt idx="94">
                  <c:v>4.6855727229999999</c:v>
                </c:pt>
                <c:pt idx="95">
                  <c:v>4.7365181774999998</c:v>
                </c:pt>
                <c:pt idx="96">
                  <c:v>4.7874636320000006</c:v>
                </c:pt>
                <c:pt idx="97">
                  <c:v>4.8384090865000005</c:v>
                </c:pt>
                <c:pt idx="98">
                  <c:v>4.8893545410000003</c:v>
                </c:pt>
                <c:pt idx="99">
                  <c:v>4.9402999955000002</c:v>
                </c:pt>
              </c:numCache>
            </c:numRef>
          </c:xVal>
          <c:yVal>
            <c:numRef>
              <c:f>'PFOA NH'!ydata3</c:f>
              <c:numCache>
                <c:formatCode>General</c:formatCode>
                <c:ptCount val="100"/>
                <c:pt idx="0">
                  <c:v>-2.3144016325267913E-2</c:v>
                </c:pt>
                <c:pt idx="1">
                  <c:v>-2.6152659036896619E-2</c:v>
                </c:pt>
                <c:pt idx="2">
                  <c:v>-2.9191870487057514E-2</c:v>
                </c:pt>
                <c:pt idx="3">
                  <c:v>-3.2261825128392874E-2</c:v>
                </c:pt>
                <c:pt idx="4">
                  <c:v>-3.5362691355082299E-2</c:v>
                </c:pt>
                <c:pt idx="5">
                  <c:v>-3.8494631312477157E-2</c:v>
                </c:pt>
                <c:pt idx="6">
                  <c:v>-4.1657800711523141E-2</c:v>
                </c:pt>
                <c:pt idx="7">
                  <c:v>-4.4852348648438067E-2</c:v>
                </c:pt>
                <c:pt idx="8">
                  <c:v>-4.8078417430108933E-2</c:v>
                </c:pt>
                <c:pt idx="9">
                  <c:v>-5.1336142405661089E-2</c:v>
                </c:pt>
                <c:pt idx="10">
                  <c:v>-5.4625651804648234E-2</c:v>
                </c:pt>
                <c:pt idx="11">
                  <c:v>-5.794706658229698E-2</c:v>
                </c:pt>
                <c:pt idx="12">
                  <c:v>-6.1300500272229108E-2</c:v>
                </c:pt>
                <c:pt idx="13">
                  <c:v>-6.4686058847067518E-2</c:v>
                </c:pt>
                <c:pt idx="14">
                  <c:v>-6.8103840587316167E-2</c:v>
                </c:pt>
                <c:pt idx="15">
                  <c:v>-7.1553935958884984E-2</c:v>
                </c:pt>
                <c:pt idx="16">
                  <c:v>-7.5036427499609704E-2</c:v>
                </c:pt>
                <c:pt idx="17">
                  <c:v>-7.8551389715092679E-2</c:v>
                </c:pt>
                <c:pt idx="18">
                  <c:v>-8.2098888984169671E-2</c:v>
                </c:pt>
                <c:pt idx="19">
                  <c:v>-8.567898347427888E-2</c:v>
                </c:pt>
                <c:pt idx="20">
                  <c:v>-8.9291723066981077E-2</c:v>
                </c:pt>
                <c:pt idx="21">
                  <c:v>-9.2937149293853383E-2</c:v>
                </c:pt>
                <c:pt idx="22">
                  <c:v>-9.6615295282947988E-2</c:v>
                </c:pt>
                <c:pt idx="23">
                  <c:v>-0.10032618571597457</c:v>
                </c:pt>
                <c:pt idx="24">
                  <c:v>-0.10406983679633808</c:v>
                </c:pt>
                <c:pt idx="25">
                  <c:v>-0.10784625622812577</c:v>
                </c:pt>
                <c:pt idx="26">
                  <c:v>-0.11165544320610871</c:v>
                </c:pt>
                <c:pt idx="27">
                  <c:v>-0.11549738841678697</c:v>
                </c:pt>
                <c:pt idx="28">
                  <c:v>-0.11937207405047562</c:v>
                </c:pt>
                <c:pt idx="29">
                  <c:v>-0.12327947382439586</c:v>
                </c:pt>
                <c:pt idx="30">
                  <c:v>-0.12721955301669946</c:v>
                </c:pt>
                <c:pt idx="31">
                  <c:v>-0.13119226851132654</c:v>
                </c:pt>
                <c:pt idx="32">
                  <c:v>-0.13519756885355919</c:v>
                </c:pt>
                <c:pt idx="33">
                  <c:v>-0.13923539431610646</c:v>
                </c:pt>
                <c:pt idx="34">
                  <c:v>-0.14330567697552254</c:v>
                </c:pt>
                <c:pt idx="35">
                  <c:v>-0.14740834079873216</c:v>
                </c:pt>
                <c:pt idx="36">
                  <c:v>-0.15154330173940705</c:v>
                </c:pt>
                <c:pt idx="37">
                  <c:v>-0.1557104678439129</c:v>
                </c:pt>
                <c:pt idx="38">
                  <c:v>-0.15990973936651712</c:v>
                </c:pt>
                <c:pt idx="39">
                  <c:v>-0.16414100889352817</c:v>
                </c:pt>
                <c:pt idx="40">
                  <c:v>-0.16840416147600942</c:v>
                </c:pt>
                <c:pt idx="41">
                  <c:v>-0.17269907477069599</c:v>
                </c:pt>
                <c:pt idx="42">
                  <c:v>-0.17702561918871901</c:v>
                </c:pt>
                <c:pt idx="43">
                  <c:v>-0.18138365805172904</c:v>
                </c:pt>
                <c:pt idx="44">
                  <c:v>-0.18577304775499215</c:v>
                </c:pt>
                <c:pt idx="45">
                  <c:v>-0.19019363793702379</c:v>
                </c:pt>
                <c:pt idx="46">
                  <c:v>-0.19464527165530876</c:v>
                </c:pt>
                <c:pt idx="47">
                  <c:v>-0.19912778556765373</c:v>
                </c:pt>
                <c:pt idx="48">
                  <c:v>-0.20364101011870675</c:v>
                </c:pt>
                <c:pt idx="49">
                  <c:v>-0.20818476973117539</c:v>
                </c:pt>
                <c:pt idx="50">
                  <c:v>-0.21275888300127369</c:v>
                </c:pt>
                <c:pt idx="51">
                  <c:v>-0.21736316289792512</c:v>
                </c:pt>
                <c:pt idx="52">
                  <c:v>-0.22199741696525122</c:v>
                </c:pt>
                <c:pt idx="53">
                  <c:v>-0.22666144752787795</c:v>
                </c:pt>
                <c:pt idx="54">
                  <c:v>-0.23135505189859651</c:v>
                </c:pt>
                <c:pt idx="55">
                  <c:v>-0.23607802258792163</c:v>
                </c:pt>
                <c:pt idx="56">
                  <c:v>-0.24083014751509893</c:v>
                </c:pt>
                <c:pt idx="57">
                  <c:v>-0.24561121022011922</c:v>
                </c:pt>
                <c:pt idx="58">
                  <c:v>-0.25042099007631347</c:v>
                </c:pt>
                <c:pt idx="59">
                  <c:v>-0.25525926250310838</c:v>
                </c:pt>
                <c:pt idx="60">
                  <c:v>-0.26012579917853912</c:v>
                </c:pt>
                <c:pt idx="61">
                  <c:v>-0.26502036825112918</c:v>
                </c:pt>
                <c:pt idx="62">
                  <c:v>-0.26994273455076123</c:v>
                </c:pt>
                <c:pt idx="63">
                  <c:v>-0.27489265979817862</c:v>
                </c:pt>
                <c:pt idx="64">
                  <c:v>-0.27986990281277513</c:v>
                </c:pt>
                <c:pt idx="65">
                  <c:v>-0.28487421971834681</c:v>
                </c:pt>
                <c:pt idx="66">
                  <c:v>-0.28990536414649526</c:v>
                </c:pt>
                <c:pt idx="67">
                  <c:v>-0.29496308743739286</c:v>
                </c:pt>
                <c:pt idx="68">
                  <c:v>-0.30004713883763667</c:v>
                </c:pt>
                <c:pt idx="69">
                  <c:v>-0.30515726569493484</c:v>
                </c:pt>
                <c:pt idx="70">
                  <c:v>-0.31029321364939194</c:v>
                </c:pt>
                <c:pt idx="71">
                  <c:v>-0.31545472682117098</c:v>
                </c:pt>
                <c:pt idx="72">
                  <c:v>-0.32064154799433769</c:v>
                </c:pt>
                <c:pt idx="73">
                  <c:v>-0.32585341879669871</c:v>
                </c:pt>
                <c:pt idx="74">
                  <c:v>-0.33109007987547512</c:v>
                </c:pt>
                <c:pt idx="75">
                  <c:v>-0.33635127106866253</c:v>
                </c:pt>
                <c:pt idx="76">
                  <c:v>-0.34163673157194652</c:v>
                </c:pt>
                <c:pt idx="77">
                  <c:v>-0.34694620010106458</c:v>
                </c:pt>
                <c:pt idx="78">
                  <c:v>-0.35227941504951366</c:v>
                </c:pt>
                <c:pt idx="79">
                  <c:v>-0.35763611464152517</c:v>
                </c:pt>
                <c:pt idx="80">
                  <c:v>-0.36301603708024099</c:v>
                </c:pt>
                <c:pt idx="81">
                  <c:v>-0.36841892069103765</c:v>
                </c:pt>
                <c:pt idx="82">
                  <c:v>-0.37384450405996361</c:v>
                </c:pt>
                <c:pt idx="83">
                  <c:v>-0.37929252616726306</c:v>
                </c:pt>
                <c:pt idx="84">
                  <c:v>-0.38476272651597715</c:v>
                </c:pt>
                <c:pt idx="85">
                  <c:v>-0.39025484525562038</c:v>
                </c:pt>
                <c:pt idx="86">
                  <c:v>-0.39576862330094625</c:v>
                </c:pt>
                <c:pt idx="87">
                  <c:v>-0.40130380244582214</c:v>
                </c:pt>
                <c:pt idx="88">
                  <c:v>-0.40686012547224853</c:v>
                </c:pt>
                <c:pt idx="89">
                  <c:v>-0.41243733625456031</c:v>
                </c:pt>
                <c:pt idx="90">
                  <c:v>-0.41803517985886379</c:v>
                </c:pt>
                <c:pt idx="91">
                  <c:v>-0.42365340263776491</c:v>
                </c:pt>
                <c:pt idx="92">
                  <c:v>-0.42929175232045547</c:v>
                </c:pt>
                <c:pt idx="93">
                  <c:v>-0.434949978098228</c:v>
                </c:pt>
                <c:pt idx="94">
                  <c:v>-0.44062783070549838</c:v>
                </c:pt>
                <c:pt idx="95">
                  <c:v>-0.44632506249641923</c:v>
                </c:pt>
                <c:pt idx="96">
                  <c:v>-0.45204142751717269</c:v>
                </c:pt>
                <c:pt idx="97">
                  <c:v>-0.45777668157403334</c:v>
                </c:pt>
                <c:pt idx="98">
                  <c:v>-0.46353058229730287</c:v>
                </c:pt>
                <c:pt idx="99">
                  <c:v>-0.46930288920120855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A3-4603-B2A0-4433327CD4A8}"/>
            </c:ext>
          </c:extLst>
        </c:ser>
        <c:ser>
          <c:idx val="6"/>
          <c:order val="6"/>
          <c:tx>
            <c:v/>
          </c:tx>
          <c:spPr>
            <a:ln w="6350">
              <a:solidFill>
                <a:srgbClr val="5F5F5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NH'!xdata4</c:f>
              <c:numCache>
                <c:formatCode>General</c:formatCode>
                <c:ptCount val="100"/>
                <c:pt idx="0">
                  <c:v>-0.1033</c:v>
                </c:pt>
                <c:pt idx="1">
                  <c:v>-5.2354545500000002E-2</c:v>
                </c:pt>
                <c:pt idx="2">
                  <c:v>-1.4090910000000012E-3</c:v>
                </c:pt>
                <c:pt idx="3">
                  <c:v>4.9536363500000014E-2</c:v>
                </c:pt>
                <c:pt idx="4">
                  <c:v>0.100481818</c:v>
                </c:pt>
                <c:pt idx="5">
                  <c:v>0.15142727249999999</c:v>
                </c:pt>
                <c:pt idx="6">
                  <c:v>0.20237272700000003</c:v>
                </c:pt>
                <c:pt idx="7">
                  <c:v>0.25331818150000002</c:v>
                </c:pt>
                <c:pt idx="8">
                  <c:v>0.304263636</c:v>
                </c:pt>
                <c:pt idx="9">
                  <c:v>0.35520909049999999</c:v>
                </c:pt>
                <c:pt idx="10">
                  <c:v>0.40615454499999998</c:v>
                </c:pt>
                <c:pt idx="11">
                  <c:v>0.45709999949999996</c:v>
                </c:pt>
                <c:pt idx="12">
                  <c:v>0.50804545400000012</c:v>
                </c:pt>
                <c:pt idx="13">
                  <c:v>0.55899090849999999</c:v>
                </c:pt>
                <c:pt idx="14">
                  <c:v>0.60993636300000009</c:v>
                </c:pt>
                <c:pt idx="15">
                  <c:v>0.66088181749999997</c:v>
                </c:pt>
                <c:pt idx="16">
                  <c:v>0.71182727200000007</c:v>
                </c:pt>
                <c:pt idx="17">
                  <c:v>0.76277272649999994</c:v>
                </c:pt>
                <c:pt idx="18">
                  <c:v>0.81371818100000004</c:v>
                </c:pt>
                <c:pt idx="19">
                  <c:v>0.86466363549999992</c:v>
                </c:pt>
                <c:pt idx="20">
                  <c:v>0.91560909000000001</c:v>
                </c:pt>
                <c:pt idx="21">
                  <c:v>0.96655454450000011</c:v>
                </c:pt>
                <c:pt idx="22">
                  <c:v>1.017499999</c:v>
                </c:pt>
                <c:pt idx="23">
                  <c:v>1.0684454535000001</c:v>
                </c:pt>
                <c:pt idx="24">
                  <c:v>1.1193909080000002</c:v>
                </c:pt>
                <c:pt idx="25">
                  <c:v>1.1703363625000001</c:v>
                </c:pt>
                <c:pt idx="26">
                  <c:v>1.2212818170000002</c:v>
                </c:pt>
                <c:pt idx="27">
                  <c:v>1.2722272715</c:v>
                </c:pt>
                <c:pt idx="28">
                  <c:v>1.3231727260000001</c:v>
                </c:pt>
                <c:pt idx="29">
                  <c:v>1.3741181805</c:v>
                </c:pt>
                <c:pt idx="30">
                  <c:v>1.4250636350000001</c:v>
                </c:pt>
                <c:pt idx="31">
                  <c:v>1.4760090895</c:v>
                </c:pt>
                <c:pt idx="32">
                  <c:v>1.5269545440000001</c:v>
                </c:pt>
                <c:pt idx="33">
                  <c:v>1.5778999985000002</c:v>
                </c:pt>
                <c:pt idx="34">
                  <c:v>1.6288454530000001</c:v>
                </c:pt>
                <c:pt idx="35">
                  <c:v>1.6797909075000002</c:v>
                </c:pt>
                <c:pt idx="36">
                  <c:v>1.730736362</c:v>
                </c:pt>
                <c:pt idx="37">
                  <c:v>1.7816818165000001</c:v>
                </c:pt>
                <c:pt idx="38">
                  <c:v>1.832627271</c:v>
                </c:pt>
                <c:pt idx="39">
                  <c:v>1.8835727255000001</c:v>
                </c:pt>
                <c:pt idx="40">
                  <c:v>1.93451818</c:v>
                </c:pt>
                <c:pt idx="41">
                  <c:v>1.9854636345000003</c:v>
                </c:pt>
                <c:pt idx="42">
                  <c:v>2.0364090890000002</c:v>
                </c:pt>
                <c:pt idx="43">
                  <c:v>2.0873545435</c:v>
                </c:pt>
                <c:pt idx="44">
                  <c:v>2.1382999979999999</c:v>
                </c:pt>
                <c:pt idx="45">
                  <c:v>2.1892454525000002</c:v>
                </c:pt>
                <c:pt idx="46">
                  <c:v>2.2401909070000001</c:v>
                </c:pt>
                <c:pt idx="47">
                  <c:v>2.2911363615</c:v>
                </c:pt>
                <c:pt idx="48">
                  <c:v>2.3420818160000003</c:v>
                </c:pt>
                <c:pt idx="49">
                  <c:v>2.3930272705000002</c:v>
                </c:pt>
                <c:pt idx="50">
                  <c:v>2.4439727250000001</c:v>
                </c:pt>
                <c:pt idx="51">
                  <c:v>2.4949181794999999</c:v>
                </c:pt>
                <c:pt idx="52">
                  <c:v>2.5458636340000003</c:v>
                </c:pt>
                <c:pt idx="53">
                  <c:v>2.5968090885000001</c:v>
                </c:pt>
                <c:pt idx="54">
                  <c:v>2.647754543</c:v>
                </c:pt>
                <c:pt idx="55">
                  <c:v>2.6986999974999999</c:v>
                </c:pt>
                <c:pt idx="56">
                  <c:v>2.7496454520000002</c:v>
                </c:pt>
                <c:pt idx="57">
                  <c:v>2.8005909065000001</c:v>
                </c:pt>
                <c:pt idx="58">
                  <c:v>2.851536361</c:v>
                </c:pt>
                <c:pt idx="59">
                  <c:v>2.9024818155000003</c:v>
                </c:pt>
                <c:pt idx="60">
                  <c:v>2.9534272700000002</c:v>
                </c:pt>
                <c:pt idx="61">
                  <c:v>3.0043727245</c:v>
                </c:pt>
                <c:pt idx="62">
                  <c:v>3.0553181789999999</c:v>
                </c:pt>
                <c:pt idx="63">
                  <c:v>3.1062636335000002</c:v>
                </c:pt>
                <c:pt idx="64">
                  <c:v>3.1572090880000001</c:v>
                </c:pt>
                <c:pt idx="65">
                  <c:v>3.2081545425</c:v>
                </c:pt>
                <c:pt idx="66">
                  <c:v>3.2590999970000003</c:v>
                </c:pt>
                <c:pt idx="67">
                  <c:v>3.3100454515000002</c:v>
                </c:pt>
                <c:pt idx="68">
                  <c:v>3.3609909060000001</c:v>
                </c:pt>
                <c:pt idx="69">
                  <c:v>3.4119363604999999</c:v>
                </c:pt>
                <c:pt idx="70">
                  <c:v>3.4628818150000003</c:v>
                </c:pt>
                <c:pt idx="71">
                  <c:v>3.5138272695000001</c:v>
                </c:pt>
                <c:pt idx="72">
                  <c:v>3.564772724</c:v>
                </c:pt>
                <c:pt idx="73">
                  <c:v>3.6157181785000003</c:v>
                </c:pt>
                <c:pt idx="74">
                  <c:v>3.6666636330000002</c:v>
                </c:pt>
                <c:pt idx="75">
                  <c:v>3.7176090875000001</c:v>
                </c:pt>
                <c:pt idx="76">
                  <c:v>3.768554542</c:v>
                </c:pt>
                <c:pt idx="77">
                  <c:v>3.8194999965000003</c:v>
                </c:pt>
                <c:pt idx="78">
                  <c:v>3.8704454510000001</c:v>
                </c:pt>
                <c:pt idx="79">
                  <c:v>3.9213909055</c:v>
                </c:pt>
                <c:pt idx="80">
                  <c:v>3.9723363599999999</c:v>
                </c:pt>
                <c:pt idx="81">
                  <c:v>4.0232818144999998</c:v>
                </c:pt>
                <c:pt idx="82">
                  <c:v>4.0742272690000005</c:v>
                </c:pt>
                <c:pt idx="83">
                  <c:v>4.1251727235000004</c:v>
                </c:pt>
                <c:pt idx="84">
                  <c:v>4.1761181780000003</c:v>
                </c:pt>
                <c:pt idx="85">
                  <c:v>4.2270636325000002</c:v>
                </c:pt>
                <c:pt idx="86">
                  <c:v>4.278009087</c:v>
                </c:pt>
                <c:pt idx="87">
                  <c:v>4.3289545414999999</c:v>
                </c:pt>
                <c:pt idx="88">
                  <c:v>4.3798999959999998</c:v>
                </c:pt>
                <c:pt idx="89">
                  <c:v>4.4308454505000006</c:v>
                </c:pt>
                <c:pt idx="90">
                  <c:v>4.4817909050000004</c:v>
                </c:pt>
                <c:pt idx="91">
                  <c:v>4.5327363595000003</c:v>
                </c:pt>
                <c:pt idx="92">
                  <c:v>4.5836818140000002</c:v>
                </c:pt>
                <c:pt idx="93">
                  <c:v>4.6346272685000001</c:v>
                </c:pt>
                <c:pt idx="94">
                  <c:v>4.6855727229999999</c:v>
                </c:pt>
                <c:pt idx="95">
                  <c:v>4.7365181774999998</c:v>
                </c:pt>
                <c:pt idx="96">
                  <c:v>4.7874636320000006</c:v>
                </c:pt>
                <c:pt idx="97">
                  <c:v>4.8384090865000005</c:v>
                </c:pt>
                <c:pt idx="98">
                  <c:v>4.8893545410000003</c:v>
                </c:pt>
                <c:pt idx="99">
                  <c:v>4.9402999955000002</c:v>
                </c:pt>
              </c:numCache>
            </c:numRef>
          </c:xVal>
          <c:yVal>
            <c:numRef>
              <c:f>'PFOA NH'!ydata4</c:f>
              <c:numCache>
                <c:formatCode>General</c:formatCode>
                <c:ptCount val="100"/>
                <c:pt idx="0">
                  <c:v>0.75307133674728277</c:v>
                </c:pt>
                <c:pt idx="1">
                  <c:v>0.74853334148681294</c:v>
                </c:pt>
                <c:pt idx="2">
                  <c:v>0.74402591496487502</c:v>
                </c:pt>
                <c:pt idx="3">
                  <c:v>0.73954923163411168</c:v>
                </c:pt>
                <c:pt idx="4">
                  <c:v>0.7351034598887024</c:v>
                </c:pt>
                <c:pt idx="5">
                  <c:v>0.73068876187399856</c:v>
                </c:pt>
                <c:pt idx="6">
                  <c:v>0.72630529330094573</c:v>
                </c:pt>
                <c:pt idx="7">
                  <c:v>0.72195320326576207</c:v>
                </c:pt>
                <c:pt idx="8">
                  <c:v>0.71763263407533406</c:v>
                </c:pt>
                <c:pt idx="9">
                  <c:v>0.71334372107878763</c:v>
                </c:pt>
                <c:pt idx="10">
                  <c:v>0.70908659250567596</c:v>
                </c:pt>
                <c:pt idx="11">
                  <c:v>0.704861369311226</c:v>
                </c:pt>
                <c:pt idx="12">
                  <c:v>0.70066816502905938</c:v>
                </c:pt>
                <c:pt idx="13">
                  <c:v>0.69650708563179919</c:v>
                </c:pt>
                <c:pt idx="14">
                  <c:v>0.69237822939994897</c:v>
                </c:pt>
                <c:pt idx="15">
                  <c:v>0.68828168679941926</c:v>
                </c:pt>
                <c:pt idx="16">
                  <c:v>0.68421754036804516</c:v>
                </c:pt>
                <c:pt idx="17">
                  <c:v>0.68018586461142938</c:v>
                </c:pt>
                <c:pt idx="18">
                  <c:v>0.67618672590840778</c:v>
                </c:pt>
                <c:pt idx="19">
                  <c:v>0.67222018242641823</c:v>
                </c:pt>
                <c:pt idx="20">
                  <c:v>0.66828628404702162</c:v>
                </c:pt>
                <c:pt idx="21">
                  <c:v>0.66438507230179522</c:v>
                </c:pt>
                <c:pt idx="22">
                  <c:v>0.66051658031879112</c:v>
                </c:pt>
                <c:pt idx="23">
                  <c:v>0.65668083277971889</c:v>
                </c:pt>
                <c:pt idx="24">
                  <c:v>0.6528778458879837</c:v>
                </c:pt>
                <c:pt idx="25">
                  <c:v>0.6491076273476728</c:v>
                </c:pt>
                <c:pt idx="26">
                  <c:v>0.64537017635355687</c:v>
                </c:pt>
                <c:pt idx="27">
                  <c:v>0.64166548359213649</c:v>
                </c:pt>
                <c:pt idx="28">
                  <c:v>0.63799353125372638</c:v>
                </c:pt>
                <c:pt idx="29">
                  <c:v>0.63435429305554791</c:v>
                </c:pt>
                <c:pt idx="30">
                  <c:v>0.63074773427575281</c:v>
                </c:pt>
                <c:pt idx="31">
                  <c:v>0.62717381179828124</c:v>
                </c:pt>
                <c:pt idx="32">
                  <c:v>0.62363247416841516</c:v>
                </c:pt>
                <c:pt idx="33">
                  <c:v>0.62012366165886368</c:v>
                </c:pt>
                <c:pt idx="34">
                  <c:v>0.61664730634618103</c:v>
                </c:pt>
                <c:pt idx="35">
                  <c:v>0.61320333219729184</c:v>
                </c:pt>
                <c:pt idx="36">
                  <c:v>0.6097916551658682</c:v>
                </c:pt>
                <c:pt idx="37">
                  <c:v>0.60641218329827518</c:v>
                </c:pt>
                <c:pt idx="38">
                  <c:v>0.60306481684878077</c:v>
                </c:pt>
                <c:pt idx="39">
                  <c:v>0.59974944840369315</c:v>
                </c:pt>
                <c:pt idx="40">
                  <c:v>0.59646596301407562</c:v>
                </c:pt>
                <c:pt idx="41">
                  <c:v>0.59321423833666342</c:v>
                </c:pt>
                <c:pt idx="42">
                  <c:v>0.58999414478258783</c:v>
                </c:pt>
                <c:pt idx="43">
                  <c:v>0.58680554567349907</c:v>
                </c:pt>
                <c:pt idx="44">
                  <c:v>0.58364829740466351</c:v>
                </c:pt>
                <c:pt idx="45">
                  <c:v>0.58052224961459631</c:v>
                </c:pt>
                <c:pt idx="46">
                  <c:v>0.5774272453607826</c:v>
                </c:pt>
                <c:pt idx="47">
                  <c:v>0.57436312130102884</c:v>
                </c:pt>
                <c:pt idx="48">
                  <c:v>0.57132970787998316</c:v>
                </c:pt>
                <c:pt idx="49">
                  <c:v>0.56832682952035307</c:v>
                </c:pt>
                <c:pt idx="50">
                  <c:v>0.56535430481835269</c:v>
                </c:pt>
                <c:pt idx="51">
                  <c:v>0.5624119467429054</c:v>
                </c:pt>
                <c:pt idx="52">
                  <c:v>0.55949956283813274</c:v>
                </c:pt>
                <c:pt idx="53">
                  <c:v>0.55661695542866074</c:v>
                </c:pt>
                <c:pt idx="54">
                  <c:v>0.55376392182728063</c:v>
                </c:pt>
                <c:pt idx="55">
                  <c:v>0.55094025454450701</c:v>
                </c:pt>
                <c:pt idx="56">
                  <c:v>0.54814574149958561</c:v>
                </c:pt>
                <c:pt idx="57">
                  <c:v>0.54538016623250718</c:v>
                </c:pt>
                <c:pt idx="58">
                  <c:v>0.54264330811660277</c:v>
                </c:pt>
                <c:pt idx="59">
                  <c:v>0.53993494257129893</c:v>
                </c:pt>
                <c:pt idx="60">
                  <c:v>0.53725484127463097</c:v>
                </c:pt>
                <c:pt idx="61">
                  <c:v>0.53460277237512233</c:v>
                </c:pt>
                <c:pt idx="62">
                  <c:v>0.53197850070265562</c:v>
                </c:pt>
                <c:pt idx="63">
                  <c:v>0.52938178797797431</c:v>
                </c:pt>
                <c:pt idx="64">
                  <c:v>0.52681239302047211</c:v>
                </c:pt>
                <c:pt idx="65">
                  <c:v>0.52427007195394504</c:v>
                </c:pt>
                <c:pt idx="66">
                  <c:v>0.52175457840999473</c:v>
                </c:pt>
                <c:pt idx="67">
                  <c:v>0.51926566372879368</c:v>
                </c:pt>
                <c:pt idx="68">
                  <c:v>0.51680307715693874</c:v>
                </c:pt>
                <c:pt idx="69">
                  <c:v>0.51436656604213826</c:v>
                </c:pt>
                <c:pt idx="70">
                  <c:v>0.51195587602449644</c:v>
                </c:pt>
                <c:pt idx="71">
                  <c:v>0.50957075122417694</c:v>
                </c:pt>
                <c:pt idx="72">
                  <c:v>0.5072109344252449</c:v>
                </c:pt>
                <c:pt idx="73">
                  <c:v>0.5048761672555071</c:v>
                </c:pt>
                <c:pt idx="74">
                  <c:v>0.50256619036218486</c:v>
                </c:pt>
                <c:pt idx="75">
                  <c:v>0.50028074358327346</c:v>
                </c:pt>
                <c:pt idx="76">
                  <c:v>0.49801956611445886</c:v>
                </c:pt>
                <c:pt idx="77">
                  <c:v>0.49578239667147816</c:v>
                </c:pt>
                <c:pt idx="78">
                  <c:v>0.49356897364782848</c:v>
                </c:pt>
                <c:pt idx="79">
                  <c:v>0.49137903526774135</c:v>
                </c:pt>
                <c:pt idx="80">
                  <c:v>0.48921231973435841</c:v>
                </c:pt>
                <c:pt idx="81">
                  <c:v>0.48706856537305643</c:v>
                </c:pt>
                <c:pt idx="82">
                  <c:v>0.48494751076988352</c:v>
                </c:pt>
                <c:pt idx="83">
                  <c:v>0.48284889490508431</c:v>
                </c:pt>
                <c:pt idx="84">
                  <c:v>0.48077245728169965</c:v>
                </c:pt>
                <c:pt idx="85">
                  <c:v>0.47871793804924423</c:v>
                </c:pt>
                <c:pt idx="86">
                  <c:v>0.47668507812247135</c:v>
                </c:pt>
                <c:pt idx="87">
                  <c:v>0.47467361929524859</c:v>
                </c:pt>
                <c:pt idx="88">
                  <c:v>0.47268330434957623</c:v>
                </c:pt>
                <c:pt idx="89">
                  <c:v>0.47071387715978924</c:v>
                </c:pt>
                <c:pt idx="90">
                  <c:v>0.46876508279199397</c:v>
                </c:pt>
                <c:pt idx="91">
                  <c:v>0.46683666759879644</c:v>
                </c:pt>
                <c:pt idx="92">
                  <c:v>0.46492837930938824</c:v>
                </c:pt>
                <c:pt idx="93">
                  <c:v>0.46303996711506212</c:v>
                </c:pt>
                <c:pt idx="94">
                  <c:v>0.46117118175023375</c:v>
                </c:pt>
                <c:pt idx="95">
                  <c:v>0.45932177556905596</c:v>
                </c:pt>
                <c:pt idx="96">
                  <c:v>0.45749150261771054</c:v>
                </c:pt>
                <c:pt idx="97">
                  <c:v>0.45568011870247255</c:v>
                </c:pt>
                <c:pt idx="98">
                  <c:v>0.45388738145364332</c:v>
                </c:pt>
                <c:pt idx="99">
                  <c:v>0.45211305038545035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3-4603-B2A0-4433327CD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04880"/>
        <c:axId val="854406192"/>
      </c:scatterChart>
      <c:valAx>
        <c:axId val="854404880"/>
        <c:scaling>
          <c:orientation val="minMax"/>
          <c:max val="5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406192"/>
        <c:crosses val="autoZero"/>
        <c:crossBetween val="midCat"/>
      </c:valAx>
      <c:valAx>
        <c:axId val="854406192"/>
        <c:scaling>
          <c:orientation val="minMax"/>
          <c:max val="0.8"/>
          <c:min val="-0.60000000000000009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4048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X1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NH'!$D$93:$D$115</c:f>
              <c:numCache>
                <c:formatCode>0.000</c:formatCode>
                <c:ptCount val="23"/>
                <c:pt idx="0">
                  <c:v>0.54</c:v>
                </c:pt>
                <c:pt idx="1">
                  <c:v>0.57999999999999996</c:v>
                </c:pt>
                <c:pt idx="2">
                  <c:v>0.74</c:v>
                </c:pt>
                <c:pt idx="3">
                  <c:v>1.36</c:v>
                </c:pt>
                <c:pt idx="4">
                  <c:v>1.46</c:v>
                </c:pt>
                <c:pt idx="5">
                  <c:v>0.496</c:v>
                </c:pt>
                <c:pt idx="6">
                  <c:v>0.317</c:v>
                </c:pt>
                <c:pt idx="7">
                  <c:v>0.89700000000000002</c:v>
                </c:pt>
                <c:pt idx="8">
                  <c:v>0.629</c:v>
                </c:pt>
                <c:pt idx="9">
                  <c:v>0.74199999999999999</c:v>
                </c:pt>
                <c:pt idx="10">
                  <c:v>0.57699999999999996</c:v>
                </c:pt>
                <c:pt idx="11">
                  <c:v>0.71099999999999997</c:v>
                </c:pt>
                <c:pt idx="12">
                  <c:v>0.75</c:v>
                </c:pt>
                <c:pt idx="13">
                  <c:v>2.15</c:v>
                </c:pt>
                <c:pt idx="14">
                  <c:v>4.5</c:v>
                </c:pt>
                <c:pt idx="15">
                  <c:v>4.5199999999999996</c:v>
                </c:pt>
                <c:pt idx="16">
                  <c:v>1.29</c:v>
                </c:pt>
                <c:pt idx="17">
                  <c:v>0.63700000000000001</c:v>
                </c:pt>
                <c:pt idx="18">
                  <c:v>0.57699999999999996</c:v>
                </c:pt>
                <c:pt idx="19">
                  <c:v>1.2</c:v>
                </c:pt>
                <c:pt idx="20">
                  <c:v>0.626</c:v>
                </c:pt>
                <c:pt idx="21">
                  <c:v>0.42799999999999999</c:v>
                </c:pt>
                <c:pt idx="22">
                  <c:v>0.49399999999999999</c:v>
                </c:pt>
              </c:numCache>
            </c:numRef>
          </c:xVal>
          <c:yVal>
            <c:numRef>
              <c:f>'PFOA NH'!$H$93:$H$115</c:f>
              <c:numCache>
                <c:formatCode>0.000</c:formatCode>
                <c:ptCount val="23"/>
                <c:pt idx="0">
                  <c:v>-9.7200069072446979E-2</c:v>
                </c:pt>
                <c:pt idx="1">
                  <c:v>-1.7644576811774635</c:v>
                </c:pt>
                <c:pt idx="2">
                  <c:v>-1.6418115772972979</c:v>
                </c:pt>
                <c:pt idx="3">
                  <c:v>0.29982678539407626</c:v>
                </c:pt>
                <c:pt idx="4">
                  <c:v>-1.3986166803956537</c:v>
                </c:pt>
                <c:pt idx="5">
                  <c:v>0.55806258029013833</c:v>
                </c:pt>
                <c:pt idx="6">
                  <c:v>7.1842683962467582E-2</c:v>
                </c:pt>
                <c:pt idx="7">
                  <c:v>1.0173371786866592</c:v>
                </c:pt>
                <c:pt idx="8">
                  <c:v>0.3702171518559863</c:v>
                </c:pt>
                <c:pt idx="9">
                  <c:v>0.87269810588377972</c:v>
                </c:pt>
                <c:pt idx="10">
                  <c:v>0.55708097738654794</c:v>
                </c:pt>
                <c:pt idx="11">
                  <c:v>1.4382790278612352</c:v>
                </c:pt>
                <c:pt idx="12">
                  <c:v>0.86260573261098117</c:v>
                </c:pt>
                <c:pt idx="13">
                  <c:v>-0.7864657857118571</c:v>
                </c:pt>
                <c:pt idx="14">
                  <c:v>0.28197428728559815</c:v>
                </c:pt>
                <c:pt idx="15">
                  <c:v>0.41393661750632127</c:v>
                </c:pt>
                <c:pt idx="16">
                  <c:v>-1.1715932379174565</c:v>
                </c:pt>
                <c:pt idx="17">
                  <c:v>0.98852863729232687</c:v>
                </c:pt>
                <c:pt idx="18">
                  <c:v>-1.3220269383834944</c:v>
                </c:pt>
                <c:pt idx="19">
                  <c:v>-0.52415740657145748</c:v>
                </c:pt>
                <c:pt idx="20">
                  <c:v>1.4611964987708457</c:v>
                </c:pt>
                <c:pt idx="21">
                  <c:v>0.12165354807724843</c:v>
                </c:pt>
                <c:pt idx="22">
                  <c:v>-0.60891043633708453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FE-4700-AB48-1CABE5328F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0.57999999999999996</c:v>
              </c:pt>
            </c:numLit>
          </c:xVal>
          <c:yVal>
            <c:numLit>
              <c:formatCode>General</c:formatCode>
              <c:ptCount val="1"/>
              <c:pt idx="0">
                <c:v>-1.7644576811774635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AFE-4700-AB48-1CABE5328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97008"/>
        <c:axId val="854397664"/>
      </c:scatterChart>
      <c:valAx>
        <c:axId val="854397008"/>
        <c:scaling>
          <c:orientation val="minMax"/>
          <c:max val="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X1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397664"/>
        <c:crosses val="autoZero"/>
        <c:crossBetween val="midCat"/>
      </c:valAx>
      <c:valAx>
        <c:axId val="854397664"/>
        <c:scaling>
          <c:orientation val="minMax"/>
          <c:max val="1.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39700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Var1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NH'!$E$93:$E$115</c:f>
              <c:numCache>
                <c:formatCode>0.000</c:formatCode>
                <c:ptCount val="23"/>
                <c:pt idx="0">
                  <c:v>0.3</c:v>
                </c:pt>
                <c:pt idx="1">
                  <c:v>0</c:v>
                </c:pt>
                <c:pt idx="2">
                  <c:v>0.01</c:v>
                </c:pt>
                <c:pt idx="3">
                  <c:v>0.31</c:v>
                </c:pt>
                <c:pt idx="4">
                  <c:v>0</c:v>
                </c:pt>
                <c:pt idx="5">
                  <c:v>0.42</c:v>
                </c:pt>
                <c:pt idx="6">
                  <c:v>0.34663321723259949</c:v>
                </c:pt>
                <c:pt idx="7">
                  <c:v>0.47212360740792686</c:v>
                </c:pt>
                <c:pt idx="8">
                  <c:v>0.37668283977339023</c:v>
                </c:pt>
                <c:pt idx="9">
                  <c:v>0.45783502725359165</c:v>
                </c:pt>
                <c:pt idx="10">
                  <c:v>0.41382578356720823</c:v>
                </c:pt>
                <c:pt idx="11">
                  <c:v>0.56089454177272535</c:v>
                </c:pt>
                <c:pt idx="12">
                  <c:v>0.45544445070836626</c:v>
                </c:pt>
                <c:pt idx="13">
                  <c:v>5.7954899654687198E-2</c:v>
                </c:pt>
                <c:pt idx="14">
                  <c:v>7.4252606663895201E-2</c:v>
                </c:pt>
                <c:pt idx="15">
                  <c:v>9.6281599195187598E-2</c:v>
                </c:pt>
                <c:pt idx="16">
                  <c:v>5.3037522702604006E-2</c:v>
                </c:pt>
                <c:pt idx="17">
                  <c:v>0.48624822331883399</c:v>
                </c:pt>
                <c:pt idx="18">
                  <c:v>7.9045326846006125E-2</c:v>
                </c:pt>
                <c:pt idx="19">
                  <c:v>0.17505013231292918</c:v>
                </c:pt>
                <c:pt idx="20">
                  <c:v>0.57127309944168991</c:v>
                </c:pt>
                <c:pt idx="21">
                  <c:v>0.34728617277316615</c:v>
                </c:pt>
                <c:pt idx="22">
                  <c:v>0.21224109444833675</c:v>
                </c:pt>
              </c:numCache>
            </c:numRef>
          </c:xVal>
          <c:yVal>
            <c:numRef>
              <c:f>'PFOA NH'!$H$93:$H$115</c:f>
              <c:numCache>
                <c:formatCode>0.000</c:formatCode>
                <c:ptCount val="23"/>
                <c:pt idx="0">
                  <c:v>-9.7200069072446979E-2</c:v>
                </c:pt>
                <c:pt idx="1">
                  <c:v>-1.7644576811774635</c:v>
                </c:pt>
                <c:pt idx="2">
                  <c:v>-1.6418115772972979</c:v>
                </c:pt>
                <c:pt idx="3">
                  <c:v>0.29982678539407626</c:v>
                </c:pt>
                <c:pt idx="4">
                  <c:v>-1.3986166803956537</c:v>
                </c:pt>
                <c:pt idx="5">
                  <c:v>0.55806258029013833</c:v>
                </c:pt>
                <c:pt idx="6">
                  <c:v>7.1842683962467582E-2</c:v>
                </c:pt>
                <c:pt idx="7">
                  <c:v>1.0173371786866592</c:v>
                </c:pt>
                <c:pt idx="8">
                  <c:v>0.3702171518559863</c:v>
                </c:pt>
                <c:pt idx="9">
                  <c:v>0.87269810588377972</c:v>
                </c:pt>
                <c:pt idx="10">
                  <c:v>0.55708097738654794</c:v>
                </c:pt>
                <c:pt idx="11">
                  <c:v>1.4382790278612352</c:v>
                </c:pt>
                <c:pt idx="12">
                  <c:v>0.86260573261098117</c:v>
                </c:pt>
                <c:pt idx="13">
                  <c:v>-0.7864657857118571</c:v>
                </c:pt>
                <c:pt idx="14">
                  <c:v>0.28197428728559815</c:v>
                </c:pt>
                <c:pt idx="15">
                  <c:v>0.41393661750632127</c:v>
                </c:pt>
                <c:pt idx="16">
                  <c:v>-1.1715932379174565</c:v>
                </c:pt>
                <c:pt idx="17">
                  <c:v>0.98852863729232687</c:v>
                </c:pt>
                <c:pt idx="18">
                  <c:v>-1.3220269383834944</c:v>
                </c:pt>
                <c:pt idx="19">
                  <c:v>-0.52415740657145748</c:v>
                </c:pt>
                <c:pt idx="20">
                  <c:v>1.4611964987708457</c:v>
                </c:pt>
                <c:pt idx="21">
                  <c:v>0.12165354807724843</c:v>
                </c:pt>
                <c:pt idx="22">
                  <c:v>-0.60891043633708453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21-4ABA-9621-94F2F196B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-1.7644576811774635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221-4ABA-9621-94F2F196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02912"/>
        <c:axId val="854414392"/>
      </c:scatterChart>
      <c:valAx>
        <c:axId val="854402912"/>
        <c:scaling>
          <c:orientation val="minMax"/>
          <c:max val="0.60000000000000009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414392"/>
        <c:crosses val="autoZero"/>
        <c:crossBetween val="midCat"/>
      </c:valAx>
      <c:valAx>
        <c:axId val="854414392"/>
        <c:scaling>
          <c:orientation val="minMax"/>
          <c:max val="1.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40291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NH'!$F$93:$F$115</c:f>
              <c:numCache>
                <c:formatCode>0.000</c:formatCode>
                <c:ptCount val="23"/>
                <c:pt idx="0">
                  <c:v>0.31731709139444036</c:v>
                </c:pt>
                <c:pt idx="1">
                  <c:v>0.31435445692737568</c:v>
                </c:pt>
                <c:pt idx="2">
                  <c:v>0.30250391905911705</c:v>
                </c:pt>
                <c:pt idx="3">
                  <c:v>0.25658308481961484</c:v>
                </c:pt>
                <c:pt idx="4">
                  <c:v>0.24917649865195318</c:v>
                </c:pt>
                <c:pt idx="5">
                  <c:v>0.32057598930821152</c:v>
                </c:pt>
                <c:pt idx="6">
                  <c:v>0.33383377854832585</c:v>
                </c:pt>
                <c:pt idx="7">
                  <c:v>0.29087557877588827</c:v>
                </c:pt>
                <c:pt idx="8">
                  <c:v>0.31072522970522148</c:v>
                </c:pt>
                <c:pt idx="9">
                  <c:v>0.30235578733576385</c:v>
                </c:pt>
                <c:pt idx="10">
                  <c:v>0.31457665451240557</c:v>
                </c:pt>
                <c:pt idx="11">
                  <c:v>0.30465182904773896</c:v>
                </c:pt>
                <c:pt idx="12">
                  <c:v>0.30176326044235091</c:v>
                </c:pt>
                <c:pt idx="13">
                  <c:v>0.19807105409508782</c:v>
                </c:pt>
                <c:pt idx="14">
                  <c:v>2.4016279155039011E-2</c:v>
                </c:pt>
                <c:pt idx="15">
                  <c:v>2.2534961921506724E-2</c:v>
                </c:pt>
                <c:pt idx="16">
                  <c:v>0.26176769513697801</c:v>
                </c:pt>
                <c:pt idx="17">
                  <c:v>0.31013270281180855</c:v>
                </c:pt>
                <c:pt idx="18">
                  <c:v>0.31457665451240557</c:v>
                </c:pt>
                <c:pt idx="19">
                  <c:v>0.26843362268787346</c:v>
                </c:pt>
                <c:pt idx="20">
                  <c:v>0.31094742729025132</c:v>
                </c:pt>
                <c:pt idx="21">
                  <c:v>0.32561246790222143</c:v>
                </c:pt>
                <c:pt idx="22">
                  <c:v>0.32072412103156472</c:v>
                </c:pt>
              </c:numCache>
            </c:numRef>
          </c:xVal>
          <c:yVal>
            <c:numRef>
              <c:f>'PFOA NH'!$H$93:$H$115</c:f>
              <c:numCache>
                <c:formatCode>0.000</c:formatCode>
                <c:ptCount val="23"/>
                <c:pt idx="0">
                  <c:v>-9.7200069072446979E-2</c:v>
                </c:pt>
                <c:pt idx="1">
                  <c:v>-1.7644576811774635</c:v>
                </c:pt>
                <c:pt idx="2">
                  <c:v>-1.6418115772972979</c:v>
                </c:pt>
                <c:pt idx="3">
                  <c:v>0.29982678539407626</c:v>
                </c:pt>
                <c:pt idx="4">
                  <c:v>-1.3986166803956537</c:v>
                </c:pt>
                <c:pt idx="5">
                  <c:v>0.55806258029013833</c:v>
                </c:pt>
                <c:pt idx="6">
                  <c:v>7.1842683962467582E-2</c:v>
                </c:pt>
                <c:pt idx="7">
                  <c:v>1.0173371786866592</c:v>
                </c:pt>
                <c:pt idx="8">
                  <c:v>0.3702171518559863</c:v>
                </c:pt>
                <c:pt idx="9">
                  <c:v>0.87269810588377972</c:v>
                </c:pt>
                <c:pt idx="10">
                  <c:v>0.55708097738654794</c:v>
                </c:pt>
                <c:pt idx="11">
                  <c:v>1.4382790278612352</c:v>
                </c:pt>
                <c:pt idx="12">
                  <c:v>0.86260573261098117</c:v>
                </c:pt>
                <c:pt idx="13">
                  <c:v>-0.7864657857118571</c:v>
                </c:pt>
                <c:pt idx="14">
                  <c:v>0.28197428728559815</c:v>
                </c:pt>
                <c:pt idx="15">
                  <c:v>0.41393661750632127</c:v>
                </c:pt>
                <c:pt idx="16">
                  <c:v>-1.1715932379174565</c:v>
                </c:pt>
                <c:pt idx="17">
                  <c:v>0.98852863729232687</c:v>
                </c:pt>
                <c:pt idx="18">
                  <c:v>-1.3220269383834944</c:v>
                </c:pt>
                <c:pt idx="19">
                  <c:v>-0.52415740657145748</c:v>
                </c:pt>
                <c:pt idx="20">
                  <c:v>1.4611964987708457</c:v>
                </c:pt>
                <c:pt idx="21">
                  <c:v>0.12165354807724843</c:v>
                </c:pt>
                <c:pt idx="22">
                  <c:v>-0.60891043633708453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7-4323-AA45-F8751B951A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0.31435445692737568</c:v>
              </c:pt>
            </c:numLit>
          </c:xVal>
          <c:yVal>
            <c:numLit>
              <c:formatCode>General</c:formatCode>
              <c:ptCount val="1"/>
              <c:pt idx="0">
                <c:v>-1.7644576811774635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A77-4323-AA45-F8751B951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14064"/>
        <c:axId val="854417016"/>
      </c:scatterChart>
      <c:valAx>
        <c:axId val="854414064"/>
        <c:scaling>
          <c:orientation val="minMax"/>
          <c:max val="0.35000000000000003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417016"/>
        <c:crosses val="autoZero"/>
        <c:crossBetween val="midCat"/>
      </c:valAx>
      <c:valAx>
        <c:axId val="854417016"/>
        <c:scaling>
          <c:orientation val="minMax"/>
          <c:max val="1.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414064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Pred(Var1) - Var1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Ref>
              <c:f>'PFOA NH'!$F$93:$F$115</c:f>
              <c:numCache>
                <c:formatCode>0.000</c:formatCode>
                <c:ptCount val="23"/>
                <c:pt idx="0">
                  <c:v>0.31731709139444036</c:v>
                </c:pt>
                <c:pt idx="1">
                  <c:v>0.31435445692737568</c:v>
                </c:pt>
                <c:pt idx="2">
                  <c:v>0.30250391905911705</c:v>
                </c:pt>
                <c:pt idx="3">
                  <c:v>0.25658308481961484</c:v>
                </c:pt>
                <c:pt idx="4">
                  <c:v>0.24917649865195318</c:v>
                </c:pt>
                <c:pt idx="5">
                  <c:v>0.32057598930821152</c:v>
                </c:pt>
                <c:pt idx="6">
                  <c:v>0.33383377854832585</c:v>
                </c:pt>
                <c:pt idx="7">
                  <c:v>0.29087557877588827</c:v>
                </c:pt>
                <c:pt idx="8">
                  <c:v>0.31072522970522148</c:v>
                </c:pt>
                <c:pt idx="9">
                  <c:v>0.30235578733576385</c:v>
                </c:pt>
                <c:pt idx="10">
                  <c:v>0.31457665451240557</c:v>
                </c:pt>
                <c:pt idx="11">
                  <c:v>0.30465182904773896</c:v>
                </c:pt>
                <c:pt idx="12">
                  <c:v>0.30176326044235091</c:v>
                </c:pt>
                <c:pt idx="13">
                  <c:v>0.19807105409508782</c:v>
                </c:pt>
                <c:pt idx="14">
                  <c:v>2.4016279155039011E-2</c:v>
                </c:pt>
                <c:pt idx="15">
                  <c:v>2.2534961921506724E-2</c:v>
                </c:pt>
                <c:pt idx="16">
                  <c:v>0.26176769513697801</c:v>
                </c:pt>
                <c:pt idx="17">
                  <c:v>0.31013270281180855</c:v>
                </c:pt>
                <c:pt idx="18">
                  <c:v>0.31457665451240557</c:v>
                </c:pt>
                <c:pt idx="19">
                  <c:v>0.26843362268787346</c:v>
                </c:pt>
                <c:pt idx="20">
                  <c:v>0.31094742729025132</c:v>
                </c:pt>
                <c:pt idx="21">
                  <c:v>0.32561246790222143</c:v>
                </c:pt>
                <c:pt idx="22">
                  <c:v>0.32072412103156472</c:v>
                </c:pt>
              </c:numCache>
            </c:numRef>
          </c:xVal>
          <c:yVal>
            <c:numRef>
              <c:f>'PFOA NH'!$E$93:$E$115</c:f>
              <c:numCache>
                <c:formatCode>0.000</c:formatCode>
                <c:ptCount val="23"/>
                <c:pt idx="0">
                  <c:v>0.3</c:v>
                </c:pt>
                <c:pt idx="1">
                  <c:v>0</c:v>
                </c:pt>
                <c:pt idx="2">
                  <c:v>0.01</c:v>
                </c:pt>
                <c:pt idx="3">
                  <c:v>0.31</c:v>
                </c:pt>
                <c:pt idx="4">
                  <c:v>0</c:v>
                </c:pt>
                <c:pt idx="5">
                  <c:v>0.42</c:v>
                </c:pt>
                <c:pt idx="6">
                  <c:v>0.34663321723259949</c:v>
                </c:pt>
                <c:pt idx="7">
                  <c:v>0.47212360740792686</c:v>
                </c:pt>
                <c:pt idx="8">
                  <c:v>0.37668283977339023</c:v>
                </c:pt>
                <c:pt idx="9">
                  <c:v>0.45783502725359165</c:v>
                </c:pt>
                <c:pt idx="10">
                  <c:v>0.41382578356720823</c:v>
                </c:pt>
                <c:pt idx="11">
                  <c:v>0.56089454177272535</c:v>
                </c:pt>
                <c:pt idx="12">
                  <c:v>0.45544445070836626</c:v>
                </c:pt>
                <c:pt idx="13">
                  <c:v>5.7954899654687198E-2</c:v>
                </c:pt>
                <c:pt idx="14">
                  <c:v>7.4252606663895201E-2</c:v>
                </c:pt>
                <c:pt idx="15">
                  <c:v>9.6281599195187598E-2</c:v>
                </c:pt>
                <c:pt idx="16">
                  <c:v>5.3037522702604006E-2</c:v>
                </c:pt>
                <c:pt idx="17">
                  <c:v>0.48624822331883399</c:v>
                </c:pt>
                <c:pt idx="18">
                  <c:v>7.9045326846006125E-2</c:v>
                </c:pt>
                <c:pt idx="19">
                  <c:v>0.17505013231292918</c:v>
                </c:pt>
                <c:pt idx="20">
                  <c:v>0.57127309944168991</c:v>
                </c:pt>
                <c:pt idx="21">
                  <c:v>0.34728617277316615</c:v>
                </c:pt>
                <c:pt idx="22">
                  <c:v>0.21224109444833675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1-421F-87CA-B12E870985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003CE6"/>
              </a:solidFill>
              <a:ln>
                <a:solidFill>
                  <a:srgbClr val="003CE6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0.31435445692737568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E31-421F-87CA-B12E8709850D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NH'!xdata5</c:f>
              <c:numCache>
                <c:formatCode>General</c:formatCode>
                <c:ptCount val="70"/>
                <c:pt idx="0">
                  <c:v>1.0083009299999999E-2</c:v>
                </c:pt>
                <c:pt idx="1">
                  <c:v>1.5742683599999998E-2</c:v>
                </c:pt>
                <c:pt idx="2">
                  <c:v>2.1402357899999998E-2</c:v>
                </c:pt>
                <c:pt idx="3">
                  <c:v>2.7062032199999995E-2</c:v>
                </c:pt>
                <c:pt idx="4">
                  <c:v>3.2721706499999996E-2</c:v>
                </c:pt>
                <c:pt idx="5">
                  <c:v>3.8381380799999996E-2</c:v>
                </c:pt>
                <c:pt idx="6">
                  <c:v>4.4041055099999997E-2</c:v>
                </c:pt>
                <c:pt idx="7">
                  <c:v>4.9700729399999997E-2</c:v>
                </c:pt>
                <c:pt idx="8">
                  <c:v>5.5360403699999998E-2</c:v>
                </c:pt>
                <c:pt idx="9">
                  <c:v>6.1020077999999998E-2</c:v>
                </c:pt>
                <c:pt idx="10">
                  <c:v>6.6679752299999992E-2</c:v>
                </c:pt>
                <c:pt idx="11">
                  <c:v>7.2339426599999992E-2</c:v>
                </c:pt>
                <c:pt idx="12">
                  <c:v>7.7999100899999993E-2</c:v>
                </c:pt>
                <c:pt idx="13">
                  <c:v>8.3658775199999993E-2</c:v>
                </c:pt>
                <c:pt idx="14">
                  <c:v>8.9318449499999994E-2</c:v>
                </c:pt>
                <c:pt idx="15">
                  <c:v>9.4978123799999994E-2</c:v>
                </c:pt>
                <c:pt idx="16">
                  <c:v>0.10063779809999999</c:v>
                </c:pt>
                <c:pt idx="17">
                  <c:v>0.1062974724</c:v>
                </c:pt>
                <c:pt idx="18">
                  <c:v>0.1119571467</c:v>
                </c:pt>
                <c:pt idx="19">
                  <c:v>0.117616821</c:v>
                </c:pt>
                <c:pt idx="20">
                  <c:v>0.1232764953</c:v>
                </c:pt>
                <c:pt idx="21">
                  <c:v>0.12893616959999998</c:v>
                </c:pt>
                <c:pt idx="22">
                  <c:v>0.13459584389999998</c:v>
                </c:pt>
                <c:pt idx="23">
                  <c:v>0.14025551819999998</c:v>
                </c:pt>
                <c:pt idx="24">
                  <c:v>0.14591519249999998</c:v>
                </c:pt>
                <c:pt idx="25">
                  <c:v>0.15157486679999999</c:v>
                </c:pt>
                <c:pt idx="26">
                  <c:v>0.15723454109999999</c:v>
                </c:pt>
                <c:pt idx="27">
                  <c:v>0.16289421539999999</c:v>
                </c:pt>
                <c:pt idx="28">
                  <c:v>0.16855388969999999</c:v>
                </c:pt>
                <c:pt idx="29">
                  <c:v>0.17421356399999999</c:v>
                </c:pt>
                <c:pt idx="30">
                  <c:v>0.17987323829999999</c:v>
                </c:pt>
                <c:pt idx="31">
                  <c:v>0.18553291259999999</c:v>
                </c:pt>
                <c:pt idx="32">
                  <c:v>0.19119258689999999</c:v>
                </c:pt>
                <c:pt idx="33">
                  <c:v>0.19685226119999999</c:v>
                </c:pt>
                <c:pt idx="34">
                  <c:v>0.20251193549999999</c:v>
                </c:pt>
                <c:pt idx="35">
                  <c:v>0.20817160979999999</c:v>
                </c:pt>
                <c:pt idx="36">
                  <c:v>0.21383128409999999</c:v>
                </c:pt>
                <c:pt idx="37">
                  <c:v>0.21949095839999999</c:v>
                </c:pt>
                <c:pt idx="38">
                  <c:v>0.22515063269999999</c:v>
                </c:pt>
                <c:pt idx="39">
                  <c:v>0.23081030699999999</c:v>
                </c:pt>
                <c:pt idx="40">
                  <c:v>0.23646998129999999</c:v>
                </c:pt>
                <c:pt idx="41">
                  <c:v>0.24212965559999999</c:v>
                </c:pt>
                <c:pt idx="42">
                  <c:v>0.24778932989999999</c:v>
                </c:pt>
                <c:pt idx="43">
                  <c:v>0.25344900419999999</c:v>
                </c:pt>
                <c:pt idx="44">
                  <c:v>0.25910867849999997</c:v>
                </c:pt>
                <c:pt idx="45">
                  <c:v>0.2647683528</c:v>
                </c:pt>
                <c:pt idx="46">
                  <c:v>0.27042802709999997</c:v>
                </c:pt>
                <c:pt idx="47">
                  <c:v>0.2760877014</c:v>
                </c:pt>
                <c:pt idx="48">
                  <c:v>0.28174737569999997</c:v>
                </c:pt>
                <c:pt idx="49">
                  <c:v>0.28740705</c:v>
                </c:pt>
                <c:pt idx="50">
                  <c:v>0.29306672429999997</c:v>
                </c:pt>
                <c:pt idx="51">
                  <c:v>0.2987263986</c:v>
                </c:pt>
                <c:pt idx="52">
                  <c:v>0.30438607289999997</c:v>
                </c:pt>
                <c:pt idx="53">
                  <c:v>0.3100457472</c:v>
                </c:pt>
                <c:pt idx="54">
                  <c:v>0.31570542149999997</c:v>
                </c:pt>
                <c:pt idx="55">
                  <c:v>0.3213650958</c:v>
                </c:pt>
                <c:pt idx="56">
                  <c:v>0.32702477009999997</c:v>
                </c:pt>
                <c:pt idx="57">
                  <c:v>0.3326844444</c:v>
                </c:pt>
                <c:pt idx="58">
                  <c:v>0.33834411869999997</c:v>
                </c:pt>
                <c:pt idx="59">
                  <c:v>0.344003793</c:v>
                </c:pt>
                <c:pt idx="60">
                  <c:v>0.34966346729999997</c:v>
                </c:pt>
                <c:pt idx="61">
                  <c:v>0.3553231416</c:v>
                </c:pt>
                <c:pt idx="62">
                  <c:v>0.36098281589999998</c:v>
                </c:pt>
                <c:pt idx="63">
                  <c:v>0.3666424902</c:v>
                </c:pt>
                <c:pt idx="64">
                  <c:v>0.37230216449999998</c:v>
                </c:pt>
                <c:pt idx="65">
                  <c:v>0.37796183879999995</c:v>
                </c:pt>
                <c:pt idx="66">
                  <c:v>0.38362151309999998</c:v>
                </c:pt>
                <c:pt idx="67">
                  <c:v>0.38928118739999995</c:v>
                </c:pt>
                <c:pt idx="68">
                  <c:v>0.39494086169999998</c:v>
                </c:pt>
                <c:pt idx="69">
                  <c:v>0.40060053599999995</c:v>
                </c:pt>
              </c:numCache>
            </c:numRef>
          </c:xVal>
          <c:yVal>
            <c:numRef>
              <c:f>'PFOA NH'!ydata5</c:f>
              <c:numCache>
                <c:formatCode>General</c:formatCode>
                <c:ptCount val="70"/>
                <c:pt idx="0">
                  <c:v>-0.44091223450256301</c:v>
                </c:pt>
                <c:pt idx="1">
                  <c:v>-0.43240178942292468</c:v>
                </c:pt>
                <c:pt idx="2">
                  <c:v>-0.42393575220304341</c:v>
                </c:pt>
                <c:pt idx="3">
                  <c:v>-0.41551496760907281</c:v>
                </c:pt>
                <c:pt idx="4">
                  <c:v>-0.40714028782383715</c:v>
                </c:pt>
                <c:pt idx="5">
                  <c:v>-0.39881257179058743</c:v>
                </c:pt>
                <c:pt idx="6">
                  <c:v>-0.39053268450435308</c:v>
                </c:pt>
                <c:pt idx="7">
                  <c:v>-0.38230149624974979</c:v>
                </c:pt>
                <c:pt idx="8">
                  <c:v>-0.37411988178427752</c:v>
                </c:pt>
                <c:pt idx="9">
                  <c:v>-0.36598871946636324</c:v>
                </c:pt>
                <c:pt idx="10">
                  <c:v>-0.35790889032763396</c:v>
                </c:pt>
                <c:pt idx="11">
                  <c:v>-0.34988127708916966</c:v>
                </c:pt>
                <c:pt idx="12">
                  <c:v>-0.34190676312177387</c:v>
                </c:pt>
                <c:pt idx="13">
                  <c:v>-0.33398623135061273</c:v>
                </c:pt>
                <c:pt idx="14">
                  <c:v>-0.32612056310491183</c:v>
                </c:pt>
                <c:pt idx="15">
                  <c:v>-0.31831063691376621</c:v>
                </c:pt>
                <c:pt idx="16">
                  <c:v>-0.3105573272495003</c:v>
                </c:pt>
                <c:pt idx="17">
                  <c:v>-0.30286150322042543</c:v>
                </c:pt>
                <c:pt idx="18">
                  <c:v>-0.29522402721526625</c:v>
                </c:pt>
                <c:pt idx="19">
                  <c:v>-0.28764575350197247</c:v>
                </c:pt>
                <c:pt idx="20">
                  <c:v>-0.28012752678408021</c:v>
                </c:pt>
                <c:pt idx="21">
                  <c:v>-0.27267018071826044</c:v>
                </c:pt>
                <c:pt idx="22">
                  <c:v>-0.26527453639715026</c:v>
                </c:pt>
                <c:pt idx="23">
                  <c:v>-0.25794140080203803</c:v>
                </c:pt>
                <c:pt idx="24">
                  <c:v>-0.25067156523043355</c:v>
                </c:pt>
                <c:pt idx="25">
                  <c:v>-0.24346580370400472</c:v>
                </c:pt>
                <c:pt idx="26">
                  <c:v>-0.23632487136279898</c:v>
                </c:pt>
                <c:pt idx="27">
                  <c:v>-0.22924950285208084</c:v>
                </c:pt>
                <c:pt idx="28">
                  <c:v>-0.22224041070849512</c:v>
                </c:pt>
                <c:pt idx="29">
                  <c:v>-0.21529828375261562</c:v>
                </c:pt>
                <c:pt idx="30">
                  <c:v>-0.20842378549524163</c:v>
                </c:pt>
                <c:pt idx="31">
                  <c:v>-0.20161755256505953</c:v>
                </c:pt>
                <c:pt idx="32">
                  <c:v>-0.19488019316548902</c:v>
                </c:pt>
                <c:pt idx="33">
                  <c:v>-0.18821228556867209</c:v>
                </c:pt>
                <c:pt idx="34">
                  <c:v>-0.18161437665464034</c:v>
                </c:pt>
                <c:pt idx="35">
                  <c:v>-0.17508698050370008</c:v>
                </c:pt>
                <c:pt idx="36">
                  <c:v>-0.16863057705000886</c:v>
                </c:pt>
                <c:pt idx="37">
                  <c:v>-0.16224561080417227</c:v>
                </c:pt>
                <c:pt idx="38">
                  <c:v>-0.15593248965247167</c:v>
                </c:pt>
                <c:pt idx="39">
                  <c:v>-0.14969158374003272</c:v>
                </c:pt>
                <c:pt idx="40">
                  <c:v>-0.14352322444487217</c:v>
                </c:pt>
                <c:pt idx="41">
                  <c:v>-0.13742770344930566</c:v>
                </c:pt>
                <c:pt idx="42">
                  <c:v>-0.13140527191468346</c:v>
                </c:pt>
                <c:pt idx="43">
                  <c:v>-0.12545613976482273</c:v>
                </c:pt>
                <c:pt idx="44">
                  <c:v>-0.11958047508286102</c:v>
                </c:pt>
                <c:pt idx="45">
                  <c:v>-0.11377840362554148</c:v>
                </c:pt>
                <c:pt idx="46">
                  <c:v>-0.10805000845819029</c:v>
                </c:pt>
                <c:pt idx="47">
                  <c:v>-0.10239532971284815</c:v>
                </c:pt>
                <c:pt idx="48">
                  <c:v>-9.68143644711979E-2</c:v>
                </c:pt>
                <c:pt idx="49">
                  <c:v>-9.1307066773082257E-2</c:v>
                </c:pt>
                <c:pt idx="50">
                  <c:v>-8.5873347750555273E-2</c:v>
                </c:pt>
                <c:pt idx="51">
                  <c:v>-8.0513075886554653E-2</c:v>
                </c:pt>
                <c:pt idx="52">
                  <c:v>-7.522607739644438E-2</c:v>
                </c:pt>
                <c:pt idx="53">
                  <c:v>-7.0012136729851182E-2</c:v>
                </c:pt>
                <c:pt idx="54">
                  <c:v>-6.4870997189435009E-2</c:v>
                </c:pt>
                <c:pt idx="55">
                  <c:v>-5.9802361662478043E-2</c:v>
                </c:pt>
                <c:pt idx="56">
                  <c:v>-5.4805893460481758E-2</c:v>
                </c:pt>
                <c:pt idx="57">
                  <c:v>-4.9881217261314725E-2</c:v>
                </c:pt>
                <c:pt idx="58">
                  <c:v>-4.5027920147873213E-2</c:v>
                </c:pt>
                <c:pt idx="59">
                  <c:v>-4.0245552736703549E-2</c:v>
                </c:pt>
                <c:pt idx="60">
                  <c:v>-3.5533630389596116E-2</c:v>
                </c:pt>
                <c:pt idx="61">
                  <c:v>-3.0891634500793019E-2</c:v>
                </c:pt>
                <c:pt idx="62">
                  <c:v>-2.6319013852167616E-2</c:v>
                </c:pt>
                <c:pt idx="63">
                  <c:v>-2.1815186028520894E-2</c:v>
                </c:pt>
                <c:pt idx="64">
                  <c:v>-1.7379538885008261E-2</c:v>
                </c:pt>
                <c:pt idx="65">
                  <c:v>-1.3011432058654404E-2</c:v>
                </c:pt>
                <c:pt idx="66">
                  <c:v>-8.7101985159255824E-3</c:v>
                </c:pt>
                <c:pt idx="67">
                  <c:v>-4.4751461284180949E-3</c:v>
                </c:pt>
                <c:pt idx="68">
                  <c:v>-3.0555926886566276E-4</c:v>
                </c:pt>
                <c:pt idx="69">
                  <c:v>3.7992995801185425E-3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1-421F-87CA-B12E8709850D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0C0C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'PFOA NH'!xdata6</c:f>
              <c:numCache>
                <c:formatCode>General</c:formatCode>
                <c:ptCount val="70"/>
                <c:pt idx="0">
                  <c:v>1.8027969500000001E-2</c:v>
                </c:pt>
                <c:pt idx="1">
                  <c:v>2.3572499400000002E-2</c:v>
                </c:pt>
                <c:pt idx="2">
                  <c:v>2.91170293E-2</c:v>
                </c:pt>
                <c:pt idx="3">
                  <c:v>3.4661559199999997E-2</c:v>
                </c:pt>
                <c:pt idx="4">
                  <c:v>4.0206089100000002E-2</c:v>
                </c:pt>
                <c:pt idx="5">
                  <c:v>4.5750619000000006E-2</c:v>
                </c:pt>
                <c:pt idx="6">
                  <c:v>5.1295148900000004E-2</c:v>
                </c:pt>
                <c:pt idx="7">
                  <c:v>5.6839678800000001E-2</c:v>
                </c:pt>
                <c:pt idx="8">
                  <c:v>6.2384208699999999E-2</c:v>
                </c:pt>
                <c:pt idx="9">
                  <c:v>6.7928738599999997E-2</c:v>
                </c:pt>
                <c:pt idx="10">
                  <c:v>7.3473268500000008E-2</c:v>
                </c:pt>
                <c:pt idx="11">
                  <c:v>7.9017798400000006E-2</c:v>
                </c:pt>
                <c:pt idx="12">
                  <c:v>8.4562328300000003E-2</c:v>
                </c:pt>
                <c:pt idx="13">
                  <c:v>9.0106858200000001E-2</c:v>
                </c:pt>
                <c:pt idx="14">
                  <c:v>9.5651388100000012E-2</c:v>
                </c:pt>
                <c:pt idx="15">
                  <c:v>0.10119591800000001</c:v>
                </c:pt>
                <c:pt idx="16">
                  <c:v>0.10674044790000001</c:v>
                </c:pt>
                <c:pt idx="17">
                  <c:v>0.1122849778</c:v>
                </c:pt>
                <c:pt idx="18">
                  <c:v>0.1178295077</c:v>
                </c:pt>
                <c:pt idx="19">
                  <c:v>0.12337403760000001</c:v>
                </c:pt>
                <c:pt idx="20">
                  <c:v>0.1289185675</c:v>
                </c:pt>
                <c:pt idx="21">
                  <c:v>0.13446309740000001</c:v>
                </c:pt>
                <c:pt idx="22">
                  <c:v>0.14000762729999999</c:v>
                </c:pt>
                <c:pt idx="23">
                  <c:v>0.1455521572</c:v>
                </c:pt>
                <c:pt idx="24">
                  <c:v>0.15109668709999999</c:v>
                </c:pt>
                <c:pt idx="25">
                  <c:v>0.156641217</c:v>
                </c:pt>
                <c:pt idx="26">
                  <c:v>0.16218574689999998</c:v>
                </c:pt>
                <c:pt idx="27">
                  <c:v>0.16773027679999999</c:v>
                </c:pt>
                <c:pt idx="28">
                  <c:v>0.17327480670000001</c:v>
                </c:pt>
                <c:pt idx="29">
                  <c:v>0.17881933659999999</c:v>
                </c:pt>
                <c:pt idx="30">
                  <c:v>0.1843638665</c:v>
                </c:pt>
                <c:pt idx="31">
                  <c:v>0.18990839639999998</c:v>
                </c:pt>
                <c:pt idx="32">
                  <c:v>0.1954529263</c:v>
                </c:pt>
                <c:pt idx="33">
                  <c:v>0.20099745620000001</c:v>
                </c:pt>
                <c:pt idx="34">
                  <c:v>0.20654198609999999</c:v>
                </c:pt>
                <c:pt idx="35">
                  <c:v>0.212086516</c:v>
                </c:pt>
                <c:pt idx="36">
                  <c:v>0.21763104589999999</c:v>
                </c:pt>
                <c:pt idx="37">
                  <c:v>0.2231755758</c:v>
                </c:pt>
                <c:pt idx="38">
                  <c:v>0.22872010570000001</c:v>
                </c:pt>
                <c:pt idx="39">
                  <c:v>0.23426463559999999</c:v>
                </c:pt>
                <c:pt idx="40">
                  <c:v>0.2398091655</c:v>
                </c:pt>
                <c:pt idx="41">
                  <c:v>0.24535369539999999</c:v>
                </c:pt>
                <c:pt idx="42">
                  <c:v>0.2508982253</c:v>
                </c:pt>
                <c:pt idx="43">
                  <c:v>0.25644275520000004</c:v>
                </c:pt>
                <c:pt idx="44">
                  <c:v>0.26198728510000002</c:v>
                </c:pt>
                <c:pt idx="45">
                  <c:v>0.26753181500000001</c:v>
                </c:pt>
                <c:pt idx="46">
                  <c:v>0.27307634490000005</c:v>
                </c:pt>
                <c:pt idx="47">
                  <c:v>0.27862087480000003</c:v>
                </c:pt>
                <c:pt idx="48">
                  <c:v>0.28416540470000001</c:v>
                </c:pt>
                <c:pt idx="49">
                  <c:v>0.28970993460000005</c:v>
                </c:pt>
                <c:pt idx="50">
                  <c:v>0.29525446450000004</c:v>
                </c:pt>
                <c:pt idx="51">
                  <c:v>0.30079899440000002</c:v>
                </c:pt>
                <c:pt idx="52">
                  <c:v>0.3063435243</c:v>
                </c:pt>
                <c:pt idx="53">
                  <c:v>0.31188805420000004</c:v>
                </c:pt>
                <c:pt idx="54">
                  <c:v>0.31743258410000003</c:v>
                </c:pt>
                <c:pt idx="55">
                  <c:v>0.32297711400000001</c:v>
                </c:pt>
                <c:pt idx="56">
                  <c:v>0.32852164390000005</c:v>
                </c:pt>
                <c:pt idx="57">
                  <c:v>0.33406617380000003</c:v>
                </c:pt>
                <c:pt idx="58">
                  <c:v>0.33961070370000002</c:v>
                </c:pt>
                <c:pt idx="59">
                  <c:v>0.34515523360000006</c:v>
                </c:pt>
                <c:pt idx="60">
                  <c:v>0.35069976350000004</c:v>
                </c:pt>
                <c:pt idx="61">
                  <c:v>0.35624429340000002</c:v>
                </c:pt>
                <c:pt idx="62">
                  <c:v>0.36178882330000001</c:v>
                </c:pt>
                <c:pt idx="63">
                  <c:v>0.36733335320000005</c:v>
                </c:pt>
                <c:pt idx="64">
                  <c:v>0.37287788310000003</c:v>
                </c:pt>
                <c:pt idx="65">
                  <c:v>0.37842241300000001</c:v>
                </c:pt>
                <c:pt idx="66">
                  <c:v>0.38396694290000005</c:v>
                </c:pt>
                <c:pt idx="67">
                  <c:v>0.38951147280000004</c:v>
                </c:pt>
                <c:pt idx="68">
                  <c:v>0.39505600270000002</c:v>
                </c:pt>
                <c:pt idx="69">
                  <c:v>0.4006005326</c:v>
                </c:pt>
              </c:numCache>
            </c:numRef>
          </c:xVal>
          <c:yVal>
            <c:numRef>
              <c:f>'PFOA NH'!ydata6</c:f>
              <c:numCache>
                <c:formatCode>General</c:formatCode>
                <c:ptCount val="70"/>
                <c:pt idx="0">
                  <c:v>0.46503388525467609</c:v>
                </c:pt>
                <c:pt idx="1">
                  <c:v>0.46784649586555604</c:v>
                </c:pt>
                <c:pt idx="2">
                  <c:v>0.4707028492988099</c:v>
                </c:pt>
                <c:pt idx="3">
                  <c:v>0.4736037492265569</c:v>
                </c:pt>
                <c:pt idx="4">
                  <c:v>0.47655000531671876</c:v>
                </c:pt>
                <c:pt idx="5">
                  <c:v>0.47954243257665097</c:v>
                </c:pt>
                <c:pt idx="6">
                  <c:v>0.48258185064912784</c:v>
                </c:pt>
                <c:pt idx="7">
                  <c:v>0.48566908305990686</c:v>
                </c:pt>
                <c:pt idx="8">
                  <c:v>0.48880495641628574</c:v>
                </c:pt>
                <c:pt idx="9">
                  <c:v>0.4919902995562721</c:v>
                </c:pt>
                <c:pt idx="10">
                  <c:v>0.49522594264821229</c:v>
                </c:pt>
                <c:pt idx="11">
                  <c:v>0.49851271624097981</c:v>
                </c:pt>
                <c:pt idx="12">
                  <c:v>0.50185145026509126</c:v>
                </c:pt>
                <c:pt idx="13">
                  <c:v>0.50524297298541276</c:v>
                </c:pt>
                <c:pt idx="14">
                  <c:v>0.50868810990642999</c:v>
                </c:pt>
                <c:pt idx="15">
                  <c:v>0.51218768263138681</c:v>
                </c:pt>
                <c:pt idx="16">
                  <c:v>0.51574250767694585</c:v>
                </c:pt>
                <c:pt idx="17">
                  <c:v>0.51935339524538693</c:v>
                </c:pt>
                <c:pt idx="18">
                  <c:v>0.52302114795673516</c:v>
                </c:pt>
                <c:pt idx="19">
                  <c:v>0.52674655954359906</c:v>
                </c:pt>
                <c:pt idx="20">
                  <c:v>0.53053041351189156</c:v>
                </c:pt>
                <c:pt idx="21">
                  <c:v>0.53437348177100308</c:v>
                </c:pt>
                <c:pt idx="22">
                  <c:v>0.53827652323739539</c:v>
                </c:pt>
                <c:pt idx="23">
                  <c:v>0.54224028241597411</c:v>
                </c:pt>
                <c:pt idx="24">
                  <c:v>0.54626548796398666</c:v>
                </c:pt>
                <c:pt idx="25">
                  <c:v>0.5503528512425534</c:v>
                </c:pt>
                <c:pt idx="26">
                  <c:v>0.55450306486129941</c:v>
                </c:pt>
                <c:pt idx="27">
                  <c:v>0.55871680122187406</c:v>
                </c:pt>
                <c:pt idx="28">
                  <c:v>0.56299471106644394</c:v>
                </c:pt>
                <c:pt idx="29">
                  <c:v>0.56733742203750959</c:v>
                </c:pt>
                <c:pt idx="30">
                  <c:v>0.57174553725561272</c:v>
                </c:pt>
                <c:pt idx="31">
                  <c:v>0.5762196339216854</c:v>
                </c:pt>
                <c:pt idx="32">
                  <c:v>0.58076026195091446</c:v>
                </c:pt>
                <c:pt idx="33">
                  <c:v>0.58536794264507164</c:v>
                </c:pt>
                <c:pt idx="34">
                  <c:v>0.59004316741027929</c:v>
                </c:pt>
                <c:pt idx="35">
                  <c:v>0.59478639652713405</c:v>
                </c:pt>
                <c:pt idx="36">
                  <c:v>0.59959805798000909</c:v>
                </c:pt>
                <c:pt idx="37">
                  <c:v>0.6044785463521859</c:v>
                </c:pt>
                <c:pt idx="38">
                  <c:v>0.60942822179323053</c:v>
                </c:pt>
                <c:pt idx="39">
                  <c:v>0.61444740906473283</c:v>
                </c:pt>
                <c:pt idx="40">
                  <c:v>0.61953639667016536</c:v>
                </c:pt>
                <c:pt idx="41">
                  <c:v>0.6246954360741952</c:v>
                </c:pt>
                <c:pt idx="42">
                  <c:v>0.62992474101630269</c:v>
                </c:pt>
                <c:pt idx="43">
                  <c:v>0.63522448692302969</c:v>
                </c:pt>
                <c:pt idx="44">
                  <c:v>0.64059481042259292</c:v>
                </c:pt>
                <c:pt idx="45">
                  <c:v>0.64603580896498147</c:v>
                </c:pt>
                <c:pt idx="46">
                  <c:v>0.65154754054998854</c:v>
                </c:pt>
                <c:pt idx="47">
                  <c:v>0.65713002356494743</c:v>
                </c:pt>
                <c:pt idx="48">
                  <c:v>0.66278323673322914</c:v>
                </c:pt>
                <c:pt idx="49">
                  <c:v>0.66850711917383543</c:v>
                </c:pt>
                <c:pt idx="50">
                  <c:v>0.67430157057169948</c:v>
                </c:pt>
                <c:pt idx="51">
                  <c:v>0.68016645145758714</c:v>
                </c:pt>
                <c:pt idx="52">
                  <c:v>0.68610158359577644</c:v>
                </c:pt>
                <c:pt idx="53">
                  <c:v>0.69210675047701498</c:v>
                </c:pt>
                <c:pt idx="54">
                  <c:v>0.69818169791359197</c:v>
                </c:pt>
                <c:pt idx="55">
                  <c:v>0.70432613473274353</c:v>
                </c:pt>
                <c:pt idx="56">
                  <c:v>0.71053973356402822</c:v>
                </c:pt>
                <c:pt idx="57">
                  <c:v>0.71682213171578302</c:v>
                </c:pt>
                <c:pt idx="58">
                  <c:v>0.72317293213529332</c:v>
                </c:pt>
                <c:pt idx="59">
                  <c:v>0.72959170444689014</c:v>
                </c:pt>
                <c:pt idx="60">
                  <c:v>0.73607798606183561</c:v>
                </c:pt>
                <c:pt idx="61">
                  <c:v>0.74263128335355888</c:v>
                </c:pt>
                <c:pt idx="62">
                  <c:v>0.74925107289157999</c:v>
                </c:pt>
                <c:pt idx="63">
                  <c:v>0.75593680272728903</c:v>
                </c:pt>
                <c:pt idx="64">
                  <c:v>0.76268789372465406</c:v>
                </c:pt>
                <c:pt idx="65">
                  <c:v>0.76950374092888707</c:v>
                </c:pt>
                <c:pt idx="66">
                  <c:v>0.77638371496612202</c:v>
                </c:pt>
                <c:pt idx="67">
                  <c:v>0.78332716346723585</c:v>
                </c:pt>
                <c:pt idx="68">
                  <c:v>0.79033341250907729</c:v>
                </c:pt>
                <c:pt idx="69">
                  <c:v>0.79740176806654794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31-421F-87CA-B12E8709850D}"/>
            </c:ext>
          </c:extLst>
        </c:ser>
        <c:ser>
          <c:idx val="4"/>
          <c:order val="4"/>
          <c:spPr>
            <a:ln w="3175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-0.60000000000000009</c:v>
              </c:pt>
              <c:pt idx="1">
                <c:v>0.8</c:v>
              </c:pt>
            </c:numLit>
          </c:xVal>
          <c:yVal>
            <c:numLit>
              <c:formatCode>General</c:formatCode>
              <c:ptCount val="2"/>
              <c:pt idx="0">
                <c:v>-0.60000000000000009</c:v>
              </c:pt>
              <c:pt idx="1">
                <c:v>0.8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0E31-421F-87CA-B12E87098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12096"/>
        <c:axId val="854407832"/>
      </c:scatterChart>
      <c:valAx>
        <c:axId val="854412096"/>
        <c:scaling>
          <c:orientation val="minMax"/>
          <c:max val="0.8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Pred(Var1)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407832"/>
        <c:crosses val="autoZero"/>
        <c:crossBetween val="midCat"/>
      </c:valAx>
      <c:valAx>
        <c:axId val="854407832"/>
        <c:scaling>
          <c:orientation val="minMax"/>
          <c:max val="0.8"/>
          <c:min val="-0.60000000000000009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Var1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4120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nb-NO"/>
              <a:t>Standardized residuals / Var1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003CE6"/>
            </a:solidFill>
            <a:ln>
              <a:solidFill>
                <a:srgbClr val="003CE6"/>
              </a:solidFill>
              <a:prstDash val="solid"/>
            </a:ln>
          </c:spPr>
          <c:invertIfNegative val="0"/>
          <c:cat>
            <c:strRef>
              <c:f>'PFOA NH'!$B$93:$B$115</c:f>
              <c:strCache>
                <c:ptCount val="23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</c:strCache>
            </c:strRef>
          </c:cat>
          <c:val>
            <c:numRef>
              <c:f>'PFOA NH'!$H$93:$H$115</c:f>
              <c:numCache>
                <c:formatCode>0.000</c:formatCode>
                <c:ptCount val="23"/>
                <c:pt idx="0">
                  <c:v>-9.7200069072446979E-2</c:v>
                </c:pt>
                <c:pt idx="1">
                  <c:v>-1.7644576811774635</c:v>
                </c:pt>
                <c:pt idx="2">
                  <c:v>-1.6418115772972979</c:v>
                </c:pt>
                <c:pt idx="3">
                  <c:v>0.29982678539407626</c:v>
                </c:pt>
                <c:pt idx="4">
                  <c:v>-1.3986166803956537</c:v>
                </c:pt>
                <c:pt idx="5">
                  <c:v>0.55806258029013833</c:v>
                </c:pt>
                <c:pt idx="6">
                  <c:v>7.1842683962467582E-2</c:v>
                </c:pt>
                <c:pt idx="7">
                  <c:v>1.0173371786866592</c:v>
                </c:pt>
                <c:pt idx="8">
                  <c:v>0.3702171518559863</c:v>
                </c:pt>
                <c:pt idx="9">
                  <c:v>0.87269810588377972</c:v>
                </c:pt>
                <c:pt idx="10">
                  <c:v>0.55708097738654794</c:v>
                </c:pt>
                <c:pt idx="11">
                  <c:v>1.4382790278612352</c:v>
                </c:pt>
                <c:pt idx="12">
                  <c:v>0.86260573261098117</c:v>
                </c:pt>
                <c:pt idx="13">
                  <c:v>-0.7864657857118571</c:v>
                </c:pt>
                <c:pt idx="14">
                  <c:v>0.28197428728559815</c:v>
                </c:pt>
                <c:pt idx="15">
                  <c:v>0.41393661750632127</c:v>
                </c:pt>
                <c:pt idx="16">
                  <c:v>-1.1715932379174565</c:v>
                </c:pt>
                <c:pt idx="17">
                  <c:v>0.98852863729232687</c:v>
                </c:pt>
                <c:pt idx="18">
                  <c:v>-1.3220269383834944</c:v>
                </c:pt>
                <c:pt idx="19">
                  <c:v>-0.52415740657145748</c:v>
                </c:pt>
                <c:pt idx="20">
                  <c:v>1.4611964987708457</c:v>
                </c:pt>
                <c:pt idx="21">
                  <c:v>0.12165354807724843</c:v>
                </c:pt>
                <c:pt idx="22">
                  <c:v>-0.60891043633708453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5-4031-BC0D-EE2F5F683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854418656"/>
        <c:axId val="854424232"/>
      </c:barChart>
      <c:catAx>
        <c:axId val="854418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NO"/>
          </a:p>
        </c:txPr>
        <c:crossAx val="854424232"/>
        <c:crosses val="autoZero"/>
        <c:auto val="1"/>
        <c:lblAlgn val="ctr"/>
        <c:lblOffset val="100"/>
        <c:noMultiLvlLbl val="0"/>
      </c:catAx>
      <c:valAx>
        <c:axId val="854424232"/>
        <c:scaling>
          <c:orientation val="minMax"/>
          <c:max val="2"/>
          <c:min val="-2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nb-NO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NO"/>
          </a:p>
        </c:txPr>
        <c:crossAx val="85441865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image" Target="../media/image3.png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2" Type="http://schemas.openxmlformats.org/officeDocument/2006/relationships/image" Target="../media/image2.png"/><Relationship Id="rId16" Type="http://schemas.openxmlformats.org/officeDocument/2006/relationships/chart" Target="../charts/chart15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image" Target="../media/image5.png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4" Type="http://schemas.openxmlformats.org/officeDocument/2006/relationships/image" Target="../media/image4.png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3" Type="http://schemas.openxmlformats.org/officeDocument/2006/relationships/image" Target="../media/image3.png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image" Target="../media/image2.png"/><Relationship Id="rId16" Type="http://schemas.openxmlformats.org/officeDocument/2006/relationships/chart" Target="../charts/chart26.xml"/><Relationship Id="rId1" Type="http://schemas.openxmlformats.org/officeDocument/2006/relationships/image" Target="../media/image1.png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image" Target="../media/image5.png"/><Relationship Id="rId15" Type="http://schemas.openxmlformats.org/officeDocument/2006/relationships/chart" Target="../charts/chart25.xml"/><Relationship Id="rId10" Type="http://schemas.openxmlformats.org/officeDocument/2006/relationships/chart" Target="../charts/chart20.xml"/><Relationship Id="rId4" Type="http://schemas.openxmlformats.org/officeDocument/2006/relationships/image" Target="../media/image4.png"/><Relationship Id="rId9" Type="http://schemas.openxmlformats.org/officeDocument/2006/relationships/chart" Target="../charts/chart19.xml"/><Relationship Id="rId14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image" Target="../media/image3.png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image" Target="../media/image2.png"/><Relationship Id="rId16" Type="http://schemas.openxmlformats.org/officeDocument/2006/relationships/chart" Target="../charts/chart37.xml"/><Relationship Id="rId1" Type="http://schemas.openxmlformats.org/officeDocument/2006/relationships/image" Target="../media/image1.png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image" Target="../media/image5.png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image" Target="../media/image4.png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3" Type="http://schemas.openxmlformats.org/officeDocument/2006/relationships/image" Target="../media/image3.png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2" Type="http://schemas.openxmlformats.org/officeDocument/2006/relationships/image" Target="../media/image2.png"/><Relationship Id="rId16" Type="http://schemas.openxmlformats.org/officeDocument/2006/relationships/chart" Target="../charts/chart48.xml"/><Relationship Id="rId1" Type="http://schemas.openxmlformats.org/officeDocument/2006/relationships/image" Target="../media/image1.png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5" Type="http://schemas.openxmlformats.org/officeDocument/2006/relationships/image" Target="../media/image5.png"/><Relationship Id="rId15" Type="http://schemas.openxmlformats.org/officeDocument/2006/relationships/chart" Target="../charts/chart47.xml"/><Relationship Id="rId10" Type="http://schemas.openxmlformats.org/officeDocument/2006/relationships/chart" Target="../charts/chart42.xml"/><Relationship Id="rId4" Type="http://schemas.openxmlformats.org/officeDocument/2006/relationships/image" Target="../media/image4.png"/><Relationship Id="rId9" Type="http://schemas.openxmlformats.org/officeDocument/2006/relationships/chart" Target="../charts/chart41.xml"/><Relationship Id="rId14" Type="http://schemas.openxmlformats.org/officeDocument/2006/relationships/chart" Target="../charts/chart4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13" Type="http://schemas.openxmlformats.org/officeDocument/2006/relationships/chart" Target="../charts/chart56.xml"/><Relationship Id="rId3" Type="http://schemas.openxmlformats.org/officeDocument/2006/relationships/image" Target="../media/image3.png"/><Relationship Id="rId7" Type="http://schemas.openxmlformats.org/officeDocument/2006/relationships/chart" Target="../charts/chart50.xml"/><Relationship Id="rId12" Type="http://schemas.openxmlformats.org/officeDocument/2006/relationships/chart" Target="../charts/chart55.xml"/><Relationship Id="rId2" Type="http://schemas.openxmlformats.org/officeDocument/2006/relationships/image" Target="../media/image2.png"/><Relationship Id="rId16" Type="http://schemas.openxmlformats.org/officeDocument/2006/relationships/chart" Target="../charts/chart59.xml"/><Relationship Id="rId1" Type="http://schemas.openxmlformats.org/officeDocument/2006/relationships/image" Target="../media/image1.png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5" Type="http://schemas.openxmlformats.org/officeDocument/2006/relationships/image" Target="../media/image5.png"/><Relationship Id="rId15" Type="http://schemas.openxmlformats.org/officeDocument/2006/relationships/chart" Target="../charts/chart58.xml"/><Relationship Id="rId10" Type="http://schemas.openxmlformats.org/officeDocument/2006/relationships/chart" Target="../charts/chart53.xml"/><Relationship Id="rId4" Type="http://schemas.openxmlformats.org/officeDocument/2006/relationships/image" Target="../media/image4.png"/><Relationship Id="rId9" Type="http://schemas.openxmlformats.org/officeDocument/2006/relationships/chart" Target="../charts/chart52.xml"/><Relationship Id="rId14" Type="http://schemas.openxmlformats.org/officeDocument/2006/relationships/chart" Target="../charts/chart5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image" Target="../media/image3.png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image" Target="../media/image2.png"/><Relationship Id="rId16" Type="http://schemas.openxmlformats.org/officeDocument/2006/relationships/chart" Target="../charts/chart70.xml"/><Relationship Id="rId1" Type="http://schemas.openxmlformats.org/officeDocument/2006/relationships/image" Target="../media/image1.png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image" Target="../media/image5.png"/><Relationship Id="rId15" Type="http://schemas.openxmlformats.org/officeDocument/2006/relationships/chart" Target="../charts/chart69.xml"/><Relationship Id="rId10" Type="http://schemas.openxmlformats.org/officeDocument/2006/relationships/chart" Target="../charts/chart64.xml"/><Relationship Id="rId4" Type="http://schemas.openxmlformats.org/officeDocument/2006/relationships/image" Target="../media/image4.png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3" Type="http://schemas.openxmlformats.org/officeDocument/2006/relationships/image" Target="../media/image3.png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2" Type="http://schemas.openxmlformats.org/officeDocument/2006/relationships/image" Target="../media/image2.png"/><Relationship Id="rId16" Type="http://schemas.openxmlformats.org/officeDocument/2006/relationships/chart" Target="../charts/chart81.xml"/><Relationship Id="rId1" Type="http://schemas.openxmlformats.org/officeDocument/2006/relationships/image" Target="../media/image1.png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5" Type="http://schemas.openxmlformats.org/officeDocument/2006/relationships/image" Target="../media/image5.png"/><Relationship Id="rId15" Type="http://schemas.openxmlformats.org/officeDocument/2006/relationships/chart" Target="../charts/chart80.xml"/><Relationship Id="rId10" Type="http://schemas.openxmlformats.org/officeDocument/2006/relationships/chart" Target="../charts/chart75.xml"/><Relationship Id="rId4" Type="http://schemas.openxmlformats.org/officeDocument/2006/relationships/image" Target="../media/image4.png"/><Relationship Id="rId9" Type="http://schemas.openxmlformats.org/officeDocument/2006/relationships/chart" Target="../charts/chart74.xml"/><Relationship Id="rId14" Type="http://schemas.openxmlformats.org/officeDocument/2006/relationships/chart" Target="../charts/chart7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13" Type="http://schemas.openxmlformats.org/officeDocument/2006/relationships/chart" Target="../charts/chart89.xml"/><Relationship Id="rId3" Type="http://schemas.openxmlformats.org/officeDocument/2006/relationships/image" Target="../media/image3.png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2" Type="http://schemas.openxmlformats.org/officeDocument/2006/relationships/image" Target="../media/image2.png"/><Relationship Id="rId16" Type="http://schemas.openxmlformats.org/officeDocument/2006/relationships/chart" Target="../charts/chart92.xml"/><Relationship Id="rId1" Type="http://schemas.openxmlformats.org/officeDocument/2006/relationships/image" Target="../media/image1.png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5" Type="http://schemas.openxmlformats.org/officeDocument/2006/relationships/image" Target="../media/image5.png"/><Relationship Id="rId15" Type="http://schemas.openxmlformats.org/officeDocument/2006/relationships/chart" Target="../charts/chart91.xml"/><Relationship Id="rId10" Type="http://schemas.openxmlformats.org/officeDocument/2006/relationships/chart" Target="../charts/chart86.xml"/><Relationship Id="rId4" Type="http://schemas.openxmlformats.org/officeDocument/2006/relationships/image" Target="../media/image4.png"/><Relationship Id="rId9" Type="http://schemas.openxmlformats.org/officeDocument/2006/relationships/chart" Target="../charts/chart85.xml"/><Relationship Id="rId14" Type="http://schemas.openxmlformats.org/officeDocument/2006/relationships/chart" Target="../charts/chart9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image" Target="../media/image3.png"/><Relationship Id="rId7" Type="http://schemas.openxmlformats.org/officeDocument/2006/relationships/chart" Target="../charts/chart9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3.xml"/><Relationship Id="rId5" Type="http://schemas.openxmlformats.org/officeDocument/2006/relationships/image" Target="../media/image5.png"/><Relationship Id="rId10" Type="http://schemas.openxmlformats.org/officeDocument/2006/relationships/chart" Target="../charts/chart97.xml"/><Relationship Id="rId4" Type="http://schemas.openxmlformats.org/officeDocument/2006/relationships/image" Target="../media/image4.png"/><Relationship Id="rId9" Type="http://schemas.openxmlformats.org/officeDocument/2006/relationships/chart" Target="../charts/chart9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3" Type="http://schemas.openxmlformats.org/officeDocument/2006/relationships/image" Target="../media/image3.png"/><Relationship Id="rId7" Type="http://schemas.openxmlformats.org/officeDocument/2006/relationships/chart" Target="../charts/chart99.xml"/><Relationship Id="rId12" Type="http://schemas.openxmlformats.org/officeDocument/2006/relationships/chart" Target="../charts/chart10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5" Type="http://schemas.openxmlformats.org/officeDocument/2006/relationships/image" Target="../media/image5.png"/><Relationship Id="rId10" Type="http://schemas.openxmlformats.org/officeDocument/2006/relationships/chart" Target="../charts/chart102.xml"/><Relationship Id="rId4" Type="http://schemas.openxmlformats.org/officeDocument/2006/relationships/image" Target="../media/image4.png"/><Relationship Id="rId9" Type="http://schemas.openxmlformats.org/officeDocument/2006/relationships/chart" Target="../charts/chart101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3" Type="http://schemas.openxmlformats.org/officeDocument/2006/relationships/image" Target="../media/image3.png"/><Relationship Id="rId7" Type="http://schemas.openxmlformats.org/officeDocument/2006/relationships/chart" Target="../charts/chart106.xml"/><Relationship Id="rId12" Type="http://schemas.openxmlformats.org/officeDocument/2006/relationships/chart" Target="../charts/chart11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5.xml"/><Relationship Id="rId11" Type="http://schemas.openxmlformats.org/officeDocument/2006/relationships/chart" Target="../charts/chart110.xml"/><Relationship Id="rId5" Type="http://schemas.openxmlformats.org/officeDocument/2006/relationships/image" Target="../media/image5.png"/><Relationship Id="rId10" Type="http://schemas.openxmlformats.org/officeDocument/2006/relationships/chart" Target="../charts/chart109.xml"/><Relationship Id="rId4" Type="http://schemas.openxmlformats.org/officeDocument/2006/relationships/image" Target="../media/image4.png"/><Relationship Id="rId9" Type="http://schemas.openxmlformats.org/officeDocument/2006/relationships/chart" Target="../charts/chart10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4.xml"/><Relationship Id="rId3" Type="http://schemas.openxmlformats.org/officeDocument/2006/relationships/image" Target="../media/image3.png"/><Relationship Id="rId7" Type="http://schemas.openxmlformats.org/officeDocument/2006/relationships/chart" Target="../charts/chart113.xml"/><Relationship Id="rId12" Type="http://schemas.openxmlformats.org/officeDocument/2006/relationships/chart" Target="../charts/chart11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2.xml"/><Relationship Id="rId11" Type="http://schemas.openxmlformats.org/officeDocument/2006/relationships/chart" Target="../charts/chart117.xml"/><Relationship Id="rId5" Type="http://schemas.openxmlformats.org/officeDocument/2006/relationships/image" Target="../media/image5.png"/><Relationship Id="rId10" Type="http://schemas.openxmlformats.org/officeDocument/2006/relationships/chart" Target="../charts/chart116.xml"/><Relationship Id="rId4" Type="http://schemas.openxmlformats.org/officeDocument/2006/relationships/image" Target="../media/image4.png"/><Relationship Id="rId9" Type="http://schemas.openxmlformats.org/officeDocument/2006/relationships/chart" Target="../charts/chart115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13" Type="http://schemas.openxmlformats.org/officeDocument/2006/relationships/chart" Target="../charts/chart126.xml"/><Relationship Id="rId3" Type="http://schemas.openxmlformats.org/officeDocument/2006/relationships/image" Target="../media/image3.png"/><Relationship Id="rId7" Type="http://schemas.openxmlformats.org/officeDocument/2006/relationships/chart" Target="../charts/chart120.xml"/><Relationship Id="rId12" Type="http://schemas.openxmlformats.org/officeDocument/2006/relationships/chart" Target="../charts/chart125.xml"/><Relationship Id="rId2" Type="http://schemas.openxmlformats.org/officeDocument/2006/relationships/image" Target="../media/image2.png"/><Relationship Id="rId16" Type="http://schemas.openxmlformats.org/officeDocument/2006/relationships/chart" Target="../charts/chart129.xml"/><Relationship Id="rId1" Type="http://schemas.openxmlformats.org/officeDocument/2006/relationships/image" Target="../media/image1.png"/><Relationship Id="rId6" Type="http://schemas.openxmlformats.org/officeDocument/2006/relationships/chart" Target="../charts/chart119.xml"/><Relationship Id="rId11" Type="http://schemas.openxmlformats.org/officeDocument/2006/relationships/chart" Target="../charts/chart124.xml"/><Relationship Id="rId5" Type="http://schemas.openxmlformats.org/officeDocument/2006/relationships/image" Target="../media/image5.png"/><Relationship Id="rId15" Type="http://schemas.openxmlformats.org/officeDocument/2006/relationships/chart" Target="../charts/chart128.xml"/><Relationship Id="rId10" Type="http://schemas.openxmlformats.org/officeDocument/2006/relationships/chart" Target="../charts/chart123.xml"/><Relationship Id="rId4" Type="http://schemas.openxmlformats.org/officeDocument/2006/relationships/image" Target="../media/image4.png"/><Relationship Id="rId9" Type="http://schemas.openxmlformats.org/officeDocument/2006/relationships/chart" Target="../charts/chart122.xml"/><Relationship Id="rId14" Type="http://schemas.openxmlformats.org/officeDocument/2006/relationships/chart" Target="../charts/chart127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3" Type="http://schemas.openxmlformats.org/officeDocument/2006/relationships/image" Target="../media/image3.png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image" Target="../media/image5.png"/><Relationship Id="rId10" Type="http://schemas.openxmlformats.org/officeDocument/2006/relationships/chart" Target="../charts/chart134.xml"/><Relationship Id="rId4" Type="http://schemas.openxmlformats.org/officeDocument/2006/relationships/image" Target="../media/image4.png"/><Relationship Id="rId9" Type="http://schemas.openxmlformats.org/officeDocument/2006/relationships/chart" Target="../charts/chart133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9.xml"/><Relationship Id="rId3" Type="http://schemas.openxmlformats.org/officeDocument/2006/relationships/image" Target="../media/image3.png"/><Relationship Id="rId7" Type="http://schemas.openxmlformats.org/officeDocument/2006/relationships/chart" Target="../charts/chart138.xml"/><Relationship Id="rId12" Type="http://schemas.openxmlformats.org/officeDocument/2006/relationships/chart" Target="../charts/chart14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7.xml"/><Relationship Id="rId11" Type="http://schemas.openxmlformats.org/officeDocument/2006/relationships/chart" Target="../charts/chart142.xml"/><Relationship Id="rId5" Type="http://schemas.openxmlformats.org/officeDocument/2006/relationships/image" Target="../media/image5.png"/><Relationship Id="rId10" Type="http://schemas.openxmlformats.org/officeDocument/2006/relationships/chart" Target="../charts/chart141.xml"/><Relationship Id="rId4" Type="http://schemas.openxmlformats.org/officeDocument/2006/relationships/image" Target="../media/image4.png"/><Relationship Id="rId9" Type="http://schemas.openxmlformats.org/officeDocument/2006/relationships/chart" Target="../charts/chart140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6.xml"/><Relationship Id="rId3" Type="http://schemas.openxmlformats.org/officeDocument/2006/relationships/image" Target="../media/image3.png"/><Relationship Id="rId7" Type="http://schemas.openxmlformats.org/officeDocument/2006/relationships/chart" Target="../charts/chart145.xml"/><Relationship Id="rId12" Type="http://schemas.openxmlformats.org/officeDocument/2006/relationships/chart" Target="../charts/chart15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4.xml"/><Relationship Id="rId11" Type="http://schemas.openxmlformats.org/officeDocument/2006/relationships/chart" Target="../charts/chart149.xml"/><Relationship Id="rId5" Type="http://schemas.openxmlformats.org/officeDocument/2006/relationships/image" Target="../media/image5.png"/><Relationship Id="rId10" Type="http://schemas.openxmlformats.org/officeDocument/2006/relationships/chart" Target="../charts/chart148.xml"/><Relationship Id="rId4" Type="http://schemas.openxmlformats.org/officeDocument/2006/relationships/image" Target="../media/image4.png"/><Relationship Id="rId9" Type="http://schemas.openxmlformats.org/officeDocument/2006/relationships/chart" Target="../charts/chart147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3.xml"/><Relationship Id="rId3" Type="http://schemas.openxmlformats.org/officeDocument/2006/relationships/image" Target="../media/image3.png"/><Relationship Id="rId7" Type="http://schemas.openxmlformats.org/officeDocument/2006/relationships/chart" Target="../charts/chart152.xml"/><Relationship Id="rId12" Type="http://schemas.openxmlformats.org/officeDocument/2006/relationships/chart" Target="../charts/chart15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1.xml"/><Relationship Id="rId11" Type="http://schemas.openxmlformats.org/officeDocument/2006/relationships/chart" Target="../charts/chart156.xml"/><Relationship Id="rId5" Type="http://schemas.openxmlformats.org/officeDocument/2006/relationships/image" Target="../media/image5.png"/><Relationship Id="rId10" Type="http://schemas.openxmlformats.org/officeDocument/2006/relationships/chart" Target="../charts/chart155.xml"/><Relationship Id="rId4" Type="http://schemas.openxmlformats.org/officeDocument/2006/relationships/image" Target="../media/image4.png"/><Relationship Id="rId9" Type="http://schemas.openxmlformats.org/officeDocument/2006/relationships/chart" Target="../charts/chart154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3" Type="http://schemas.openxmlformats.org/officeDocument/2006/relationships/image" Target="../media/image3.png"/><Relationship Id="rId7" Type="http://schemas.openxmlformats.org/officeDocument/2006/relationships/chart" Target="../charts/chart159.xml"/><Relationship Id="rId12" Type="http://schemas.openxmlformats.org/officeDocument/2006/relationships/chart" Target="../charts/chart16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8.xml"/><Relationship Id="rId11" Type="http://schemas.openxmlformats.org/officeDocument/2006/relationships/chart" Target="../charts/chart163.xml"/><Relationship Id="rId5" Type="http://schemas.openxmlformats.org/officeDocument/2006/relationships/image" Target="../media/image5.png"/><Relationship Id="rId10" Type="http://schemas.openxmlformats.org/officeDocument/2006/relationships/chart" Target="../charts/chart162.xml"/><Relationship Id="rId4" Type="http://schemas.openxmlformats.org/officeDocument/2006/relationships/image" Target="../media/image4.png"/><Relationship Id="rId9" Type="http://schemas.openxmlformats.org/officeDocument/2006/relationships/chart" Target="../charts/chart161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7.xml"/><Relationship Id="rId3" Type="http://schemas.openxmlformats.org/officeDocument/2006/relationships/image" Target="../media/image3.png"/><Relationship Id="rId7" Type="http://schemas.openxmlformats.org/officeDocument/2006/relationships/chart" Target="../charts/chart166.xml"/><Relationship Id="rId12" Type="http://schemas.openxmlformats.org/officeDocument/2006/relationships/chart" Target="../charts/chart17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5.xml"/><Relationship Id="rId11" Type="http://schemas.openxmlformats.org/officeDocument/2006/relationships/chart" Target="../charts/chart170.xml"/><Relationship Id="rId5" Type="http://schemas.openxmlformats.org/officeDocument/2006/relationships/image" Target="../media/image5.png"/><Relationship Id="rId10" Type="http://schemas.openxmlformats.org/officeDocument/2006/relationships/chart" Target="../charts/chart169.xml"/><Relationship Id="rId4" Type="http://schemas.openxmlformats.org/officeDocument/2006/relationships/image" Target="../media/image4.png"/><Relationship Id="rId9" Type="http://schemas.openxmlformats.org/officeDocument/2006/relationships/chart" Target="../charts/chart168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4.xml"/><Relationship Id="rId3" Type="http://schemas.openxmlformats.org/officeDocument/2006/relationships/image" Target="../media/image3.png"/><Relationship Id="rId7" Type="http://schemas.openxmlformats.org/officeDocument/2006/relationships/chart" Target="../charts/chart173.xml"/><Relationship Id="rId12" Type="http://schemas.openxmlformats.org/officeDocument/2006/relationships/chart" Target="../charts/chart17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2.xml"/><Relationship Id="rId11" Type="http://schemas.openxmlformats.org/officeDocument/2006/relationships/chart" Target="../charts/chart177.xml"/><Relationship Id="rId5" Type="http://schemas.openxmlformats.org/officeDocument/2006/relationships/image" Target="../media/image5.png"/><Relationship Id="rId10" Type="http://schemas.openxmlformats.org/officeDocument/2006/relationships/chart" Target="../charts/chart176.xml"/><Relationship Id="rId4" Type="http://schemas.openxmlformats.org/officeDocument/2006/relationships/image" Target="../media/image4.png"/><Relationship Id="rId9" Type="http://schemas.openxmlformats.org/officeDocument/2006/relationships/chart" Target="../charts/chart17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0</xdr:row>
      <xdr:rowOff>6345</xdr:rowOff>
    </xdr:from>
    <xdr:ext cx="0" cy="5454652"/>
    <xdr:sp macro="" textlink="">
      <xdr:nvSpPr>
        <xdr:cNvPr id="2" name="Text Box 274">
          <a:extLst>
            <a:ext uri="{FF2B5EF4-FFF2-40B4-BE49-F238E27FC236}">
              <a16:creationId xmlns:a16="http://schemas.microsoft.com/office/drawing/2014/main" id="{EFFD90D4-91DA-445E-A911-49DDC7F20DC2}"/>
            </a:ext>
          </a:extLst>
        </xdr:cNvPr>
        <xdr:cNvSpPr txBox="1"/>
      </xdr:nvSpPr>
      <xdr:spPr>
        <a:xfrm>
          <a:off x="10534650" y="6345"/>
          <a:ext cx="0" cy="5454652"/>
        </a:xfrm>
        <a:prstGeom prst="rect">
          <a:avLst/>
        </a:prstGeom>
        <a:solidFill>
          <a:srgbClr val="E3E3E3"/>
        </a:solidFill>
        <a:ln w="9528" cap="flat">
          <a:solidFill>
            <a:srgbClr val="000000"/>
          </a:solidFill>
          <a:prstDash val="solid"/>
          <a:miter/>
        </a:ln>
      </xdr:spPr>
      <xdr:txBody>
        <a:bodyPr vert="horz" wrap="square" lIns="36576" tIns="27432" rIns="36576" bIns="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N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Y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E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R</a:t>
          </a:r>
        </a:p>
      </xdr:txBody>
    </xdr:sp>
    <xdr:clientData/>
  </xdr:oneCellAnchor>
  <xdr:oneCellAnchor>
    <xdr:from>
      <xdr:col>9</xdr:col>
      <xdr:colOff>0</xdr:colOff>
      <xdr:row>0</xdr:row>
      <xdr:rowOff>6345</xdr:rowOff>
    </xdr:from>
    <xdr:ext cx="0" cy="5454652"/>
    <xdr:sp macro="" textlink="">
      <xdr:nvSpPr>
        <xdr:cNvPr id="3" name="Text Box 274">
          <a:extLst>
            <a:ext uri="{FF2B5EF4-FFF2-40B4-BE49-F238E27FC236}">
              <a16:creationId xmlns:a16="http://schemas.microsoft.com/office/drawing/2014/main" id="{EB0A64C5-6574-4357-8B43-965CE498C4D6}"/>
            </a:ext>
          </a:extLst>
        </xdr:cNvPr>
        <xdr:cNvSpPr txBox="1"/>
      </xdr:nvSpPr>
      <xdr:spPr>
        <a:xfrm>
          <a:off x="10534650" y="6345"/>
          <a:ext cx="0" cy="5454652"/>
        </a:xfrm>
        <a:prstGeom prst="rect">
          <a:avLst/>
        </a:prstGeom>
        <a:solidFill>
          <a:srgbClr val="E3E3E3"/>
        </a:solidFill>
        <a:ln w="9528" cap="flat">
          <a:solidFill>
            <a:srgbClr val="000000"/>
          </a:solidFill>
          <a:prstDash val="solid"/>
          <a:miter/>
        </a:ln>
      </xdr:spPr>
      <xdr:txBody>
        <a:bodyPr vert="horz" wrap="square" lIns="36576" tIns="27432" rIns="36576" bIns="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N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Y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E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R</a:t>
          </a:r>
        </a:p>
      </xdr:txBody>
    </xdr:sp>
    <xdr:clientData/>
  </xdr:oneCellAnchor>
  <xdr:oneCellAnchor>
    <xdr:from>
      <xdr:col>9</xdr:col>
      <xdr:colOff>0</xdr:colOff>
      <xdr:row>178</xdr:row>
      <xdr:rowOff>6345</xdr:rowOff>
    </xdr:from>
    <xdr:ext cx="0" cy="5454652"/>
    <xdr:sp macro="" textlink="">
      <xdr:nvSpPr>
        <xdr:cNvPr id="4" name="Text Box 274">
          <a:extLst>
            <a:ext uri="{FF2B5EF4-FFF2-40B4-BE49-F238E27FC236}">
              <a16:creationId xmlns:a16="http://schemas.microsoft.com/office/drawing/2014/main" id="{D59797AE-6D4E-40EB-B85D-7DA39EE30F84}"/>
            </a:ext>
          </a:extLst>
        </xdr:cNvPr>
        <xdr:cNvSpPr txBox="1"/>
      </xdr:nvSpPr>
      <xdr:spPr>
        <a:xfrm>
          <a:off x="6690360" y="6345"/>
          <a:ext cx="0" cy="5454652"/>
        </a:xfrm>
        <a:prstGeom prst="rect">
          <a:avLst/>
        </a:prstGeom>
        <a:solidFill>
          <a:srgbClr val="E3E3E3"/>
        </a:solidFill>
        <a:ln w="9528" cap="flat">
          <a:solidFill>
            <a:srgbClr val="000000"/>
          </a:solidFill>
          <a:prstDash val="solid"/>
          <a:miter/>
        </a:ln>
      </xdr:spPr>
      <xdr:txBody>
        <a:bodyPr vert="horz" wrap="square" lIns="36576" tIns="27432" rIns="36576" bIns="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N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Y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E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R</a:t>
          </a:r>
        </a:p>
      </xdr:txBody>
    </xdr:sp>
    <xdr:clientData/>
  </xdr:oneCellAnchor>
  <xdr:oneCellAnchor>
    <xdr:from>
      <xdr:col>9</xdr:col>
      <xdr:colOff>0</xdr:colOff>
      <xdr:row>178</xdr:row>
      <xdr:rowOff>6345</xdr:rowOff>
    </xdr:from>
    <xdr:ext cx="0" cy="5454652"/>
    <xdr:sp macro="" textlink="">
      <xdr:nvSpPr>
        <xdr:cNvPr id="5" name="Text Box 274">
          <a:extLst>
            <a:ext uri="{FF2B5EF4-FFF2-40B4-BE49-F238E27FC236}">
              <a16:creationId xmlns:a16="http://schemas.microsoft.com/office/drawing/2014/main" id="{65DDF572-99CE-41A9-B85E-1A7093FE05C9}"/>
            </a:ext>
          </a:extLst>
        </xdr:cNvPr>
        <xdr:cNvSpPr txBox="1"/>
      </xdr:nvSpPr>
      <xdr:spPr>
        <a:xfrm>
          <a:off x="6690360" y="6345"/>
          <a:ext cx="0" cy="5454652"/>
        </a:xfrm>
        <a:prstGeom prst="rect">
          <a:avLst/>
        </a:prstGeom>
        <a:solidFill>
          <a:srgbClr val="E3E3E3"/>
        </a:solidFill>
        <a:ln w="9528" cap="flat">
          <a:solidFill>
            <a:srgbClr val="000000"/>
          </a:solidFill>
          <a:prstDash val="solid"/>
          <a:miter/>
        </a:ln>
      </xdr:spPr>
      <xdr:txBody>
        <a:bodyPr vert="horz" wrap="square" lIns="36576" tIns="27432" rIns="36576" bIns="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N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Y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E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R</a:t>
          </a:r>
        </a:p>
      </xdr:txBody>
    </xdr:sp>
    <xdr:clientData/>
  </xdr:oneCellAnchor>
  <xdr:twoCellAnchor>
    <xdr:from>
      <xdr:col>21</xdr:col>
      <xdr:colOff>40005</xdr:colOff>
      <xdr:row>290</xdr:row>
      <xdr:rowOff>148590</xdr:rowOff>
    </xdr:from>
    <xdr:to>
      <xdr:col>30</xdr:col>
      <xdr:colOff>13335</xdr:colOff>
      <xdr:row>304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CDEEAB-E230-4927-A182-006A72484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487680</xdr:colOff>
      <xdr:row>275</xdr:row>
      <xdr:rowOff>161925</xdr:rowOff>
    </xdr:from>
    <xdr:to>
      <xdr:col>39</xdr:col>
      <xdr:colOff>198120</xdr:colOff>
      <xdr:row>290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7197CF-4F7C-4F71-905F-1ADD717E2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0</xdr:row>
      <xdr:rowOff>6345</xdr:rowOff>
    </xdr:from>
    <xdr:ext cx="0" cy="5454652"/>
    <xdr:sp macro="" textlink="">
      <xdr:nvSpPr>
        <xdr:cNvPr id="2" name="Text Box 274">
          <a:extLst>
            <a:ext uri="{FF2B5EF4-FFF2-40B4-BE49-F238E27FC236}">
              <a16:creationId xmlns:a16="http://schemas.microsoft.com/office/drawing/2014/main" id="{7088A720-B631-4D43-8AB0-B8512F2195B8}"/>
            </a:ext>
          </a:extLst>
        </xdr:cNvPr>
        <xdr:cNvSpPr txBox="1"/>
      </xdr:nvSpPr>
      <xdr:spPr>
        <a:xfrm>
          <a:off x="6486525" y="33972495"/>
          <a:ext cx="0" cy="5454652"/>
        </a:xfrm>
        <a:prstGeom prst="rect">
          <a:avLst/>
        </a:prstGeom>
        <a:solidFill>
          <a:srgbClr val="E3E3E3"/>
        </a:solidFill>
        <a:ln w="9528" cap="flat">
          <a:solidFill>
            <a:srgbClr val="000000"/>
          </a:solidFill>
          <a:prstDash val="solid"/>
          <a:miter/>
        </a:ln>
      </xdr:spPr>
      <xdr:txBody>
        <a:bodyPr vert="horz" wrap="square" lIns="36576" tIns="27432" rIns="36576" bIns="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N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Y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E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R</a:t>
          </a:r>
        </a:p>
      </xdr:txBody>
    </xdr:sp>
    <xdr:clientData/>
  </xdr:oneCellAnchor>
  <xdr:oneCellAnchor>
    <xdr:from>
      <xdr:col>9</xdr:col>
      <xdr:colOff>0</xdr:colOff>
      <xdr:row>0</xdr:row>
      <xdr:rowOff>6345</xdr:rowOff>
    </xdr:from>
    <xdr:ext cx="0" cy="5454652"/>
    <xdr:sp macro="" textlink="">
      <xdr:nvSpPr>
        <xdr:cNvPr id="3" name="Text Box 274">
          <a:extLst>
            <a:ext uri="{FF2B5EF4-FFF2-40B4-BE49-F238E27FC236}">
              <a16:creationId xmlns:a16="http://schemas.microsoft.com/office/drawing/2014/main" id="{9E3DBC71-62C5-4284-9726-34B7D6AC22BE}"/>
            </a:ext>
          </a:extLst>
        </xdr:cNvPr>
        <xdr:cNvSpPr txBox="1"/>
      </xdr:nvSpPr>
      <xdr:spPr>
        <a:xfrm>
          <a:off x="6486525" y="33972495"/>
          <a:ext cx="0" cy="5454652"/>
        </a:xfrm>
        <a:prstGeom prst="rect">
          <a:avLst/>
        </a:prstGeom>
        <a:solidFill>
          <a:srgbClr val="E3E3E3"/>
        </a:solidFill>
        <a:ln w="9528" cap="flat">
          <a:solidFill>
            <a:srgbClr val="000000"/>
          </a:solidFill>
          <a:prstDash val="solid"/>
          <a:miter/>
        </a:ln>
      </xdr:spPr>
      <xdr:txBody>
        <a:bodyPr vert="horz" wrap="square" lIns="36576" tIns="27432" rIns="36576" bIns="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N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Y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E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0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nb-NO" sz="1200" b="1" i="0" u="none" strike="noStrike" kern="0" cap="none" spc="0" baseline="0">
              <a:solidFill>
                <a:srgbClr val="000000"/>
              </a:solidFill>
              <a:uFillTx/>
              <a:latin typeface="Arial"/>
              <a:cs typeface="Arial"/>
            </a:rPr>
            <a:t>R</a:t>
          </a:r>
        </a:p>
      </xdr:txBody>
    </xdr:sp>
    <xdr:clientData/>
  </xdr:oneCellAnchor>
  <xdr:twoCellAnchor>
    <xdr:from>
      <xdr:col>21</xdr:col>
      <xdr:colOff>40005</xdr:colOff>
      <xdr:row>111</xdr:row>
      <xdr:rowOff>148590</xdr:rowOff>
    </xdr:from>
    <xdr:to>
      <xdr:col>30</xdr:col>
      <xdr:colOff>13335</xdr:colOff>
      <xdr:row>125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5750F-5E58-46F6-82EF-F839C0735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487680</xdr:colOff>
      <xdr:row>96</xdr:row>
      <xdr:rowOff>161925</xdr:rowOff>
    </xdr:from>
    <xdr:to>
      <xdr:col>39</xdr:col>
      <xdr:colOff>198120</xdr:colOff>
      <xdr:row>111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5932B0-F4A7-4BE8-8633-4DBA801AA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109458" hidden="1">
          <a:extLst>
            <a:ext uri="{FF2B5EF4-FFF2-40B4-BE49-F238E27FC236}">
              <a16:creationId xmlns:a16="http://schemas.microsoft.com/office/drawing/2014/main" id="{4799833F-7320-D77D-540A-CD029D5B2771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RefEdit_Y,RefEdit0,'Sheet1'!$AB$181:$AB$198,True,000000010200_General,True,Y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RefEdit_X,RefEdit0,'Sheet1'!$R$181:$R$198,True,000002050200_General,True,X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109458">
          <a:extLst>
            <a:ext uri="{FF2B5EF4-FFF2-40B4-BE49-F238E27FC236}">
              <a16:creationId xmlns:a16="http://schemas.microsoft.com/office/drawing/2014/main" id="{AED841CC-EB78-58EB-B545-46FDBB874FD8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109458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2BC7FBC5-B1B2-44AD-8000-BA8995CF7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109458" descr="A green square with white lines&#10;&#10;Description automatically generated">
          <a:extLst>
            <a:ext uri="{FF2B5EF4-FFF2-40B4-BE49-F238E27FC236}">
              <a16:creationId xmlns:a16="http://schemas.microsoft.com/office/drawing/2014/main" id="{6A75D8E3-70FB-436C-92C5-E2A03D741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109458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F7D1E0B0-1DAF-4599-9A58-BAFBECE559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109458" descr="A logo of a computer&#10;&#10;Description automatically generated">
          <a:extLst>
            <a:ext uri="{FF2B5EF4-FFF2-40B4-BE49-F238E27FC236}">
              <a16:creationId xmlns:a16="http://schemas.microsoft.com/office/drawing/2014/main" id="{9EA54681-2F64-4F11-8546-918314F2AF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109458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42E53A99-7352-437D-A9E3-FC535ECEC2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58C7B1A-6BE2-CDC3-5633-4F71294C2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123</xdr:row>
      <xdr:rowOff>0</xdr:rowOff>
    </xdr:from>
    <xdr:to>
      <xdr:col>7</xdr:col>
      <xdr:colOff>0</xdr:colOff>
      <xdr:row>140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2A610C7-14EB-11B9-721F-EF150B785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123</xdr:row>
      <xdr:rowOff>0</xdr:rowOff>
    </xdr:from>
    <xdr:to>
      <xdr:col>13</xdr:col>
      <xdr:colOff>127000</xdr:colOff>
      <xdr:row>140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86CD8C-2754-C0E0-9F35-173BEF5F5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142</xdr:row>
      <xdr:rowOff>0</xdr:rowOff>
    </xdr:from>
    <xdr:to>
      <xdr:col>7</xdr:col>
      <xdr:colOff>0</xdr:colOff>
      <xdr:row>159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7C00B1-0D2F-1B4E-FE22-C83037F19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142</xdr:row>
      <xdr:rowOff>0</xdr:rowOff>
    </xdr:from>
    <xdr:to>
      <xdr:col>13</xdr:col>
      <xdr:colOff>127000</xdr:colOff>
      <xdr:row>159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0742727-FA5A-FA9B-31BE-AE359B394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142</xdr:row>
      <xdr:rowOff>0</xdr:rowOff>
    </xdr:from>
    <xdr:to>
      <xdr:col>19</xdr:col>
      <xdr:colOff>254000</xdr:colOff>
      <xdr:row>159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6975D6B-EE8B-C731-E6D6-F2FB23F0B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7</xdr:col>
      <xdr:colOff>0</xdr:colOff>
      <xdr:row>178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636881-8D62-0EFE-7151-F67D29F66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203</xdr:row>
      <xdr:rowOff>0</xdr:rowOff>
    </xdr:from>
    <xdr:to>
      <xdr:col>7</xdr:col>
      <xdr:colOff>0</xdr:colOff>
      <xdr:row>220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F25C75-CA04-D3FE-7186-5D2B2DA0D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203</xdr:row>
      <xdr:rowOff>0</xdr:rowOff>
    </xdr:from>
    <xdr:to>
      <xdr:col>13</xdr:col>
      <xdr:colOff>127000</xdr:colOff>
      <xdr:row>220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56B8F2-BF9C-8EC7-32DA-84DC960BC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222</xdr:row>
      <xdr:rowOff>0</xdr:rowOff>
    </xdr:from>
    <xdr:to>
      <xdr:col>7</xdr:col>
      <xdr:colOff>0</xdr:colOff>
      <xdr:row>239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8535B35-1C62-C254-78D2-1A85E7087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222</xdr:row>
      <xdr:rowOff>0</xdr:rowOff>
    </xdr:from>
    <xdr:to>
      <xdr:col>13</xdr:col>
      <xdr:colOff>127000</xdr:colOff>
      <xdr:row>239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FA66751-CD0D-0DE7-4BCC-DA8F25AE8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407788" hidden="1">
          <a:extLst>
            <a:ext uri="{FF2B5EF4-FFF2-40B4-BE49-F238E27FC236}">
              <a16:creationId xmlns:a16="http://schemas.microsoft.com/office/drawing/2014/main" id="{016B1FB3-5612-21B3-147E-E42962638728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RefEdit_Y,RefEdit0,'Sheet1'!$AB$199:$AB$225,True,000000010200_General,True,Y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RefEdit_X,RefEdit0,'Sheet1'!$R$199:$R$225,True,000002050200_General,True,X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407788">
          <a:extLst>
            <a:ext uri="{FF2B5EF4-FFF2-40B4-BE49-F238E27FC236}">
              <a16:creationId xmlns:a16="http://schemas.microsoft.com/office/drawing/2014/main" id="{0479B3AF-5DD2-647D-4DFF-73AAB22DD0AB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407788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13E9E1C2-674B-443B-A27C-44145D6E0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407788" descr="A green square with white lines&#10;&#10;Description automatically generated">
          <a:extLst>
            <a:ext uri="{FF2B5EF4-FFF2-40B4-BE49-F238E27FC236}">
              <a16:creationId xmlns:a16="http://schemas.microsoft.com/office/drawing/2014/main" id="{CE8CBC3D-439B-4A0E-8403-F05312FF58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407788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FE4A53FE-CBAC-4161-9AC7-2037CEF622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407788" descr="A logo of a computer&#10;&#10;Description automatically generated">
          <a:extLst>
            <a:ext uri="{FF2B5EF4-FFF2-40B4-BE49-F238E27FC236}">
              <a16:creationId xmlns:a16="http://schemas.microsoft.com/office/drawing/2014/main" id="{1698783D-D6C4-48B6-959C-3886C3D4B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407788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14A30309-4E0C-4487-8355-3EF53BDDD7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BCB5657-8793-8523-0F21-4414997E0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7</xdr:col>
      <xdr:colOff>0</xdr:colOff>
      <xdr:row>149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EE8EB6-7639-BD77-C665-E62FB6CB9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132</xdr:row>
      <xdr:rowOff>0</xdr:rowOff>
    </xdr:from>
    <xdr:to>
      <xdr:col>13</xdr:col>
      <xdr:colOff>127000</xdr:colOff>
      <xdr:row>149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04093D0-EDFE-9FC5-185E-439D276B0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151</xdr:row>
      <xdr:rowOff>0</xdr:rowOff>
    </xdr:from>
    <xdr:to>
      <xdr:col>7</xdr:col>
      <xdr:colOff>0</xdr:colOff>
      <xdr:row>168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E911DB5-A514-EC4F-9DD2-CEA5BEA45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151</xdr:row>
      <xdr:rowOff>0</xdr:rowOff>
    </xdr:from>
    <xdr:to>
      <xdr:col>13</xdr:col>
      <xdr:colOff>127000</xdr:colOff>
      <xdr:row>168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4D20A8-DAD8-ABAA-0FAC-CABF0C1D5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151</xdr:row>
      <xdr:rowOff>0</xdr:rowOff>
    </xdr:from>
    <xdr:to>
      <xdr:col>19</xdr:col>
      <xdr:colOff>254000</xdr:colOff>
      <xdr:row>168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DE513BF-0D02-021A-3E29-48CA18BE0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170</xdr:row>
      <xdr:rowOff>0</xdr:rowOff>
    </xdr:from>
    <xdr:to>
      <xdr:col>7</xdr:col>
      <xdr:colOff>0</xdr:colOff>
      <xdr:row>187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F4AA51-EF06-D86C-83F2-B833B26C4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221</xdr:row>
      <xdr:rowOff>0</xdr:rowOff>
    </xdr:from>
    <xdr:to>
      <xdr:col>7</xdr:col>
      <xdr:colOff>0</xdr:colOff>
      <xdr:row>238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DD212AA-E94C-C214-E657-56EBD533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221</xdr:row>
      <xdr:rowOff>0</xdr:rowOff>
    </xdr:from>
    <xdr:to>
      <xdr:col>13</xdr:col>
      <xdr:colOff>127000</xdr:colOff>
      <xdr:row>238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C5959D-88C3-9CD7-536E-34F590229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7</xdr:col>
      <xdr:colOff>0</xdr:colOff>
      <xdr:row>257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BA14F8E-5EF5-67DC-EED5-76079EDD1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240</xdr:row>
      <xdr:rowOff>0</xdr:rowOff>
    </xdr:from>
    <xdr:to>
      <xdr:col>13</xdr:col>
      <xdr:colOff>127000</xdr:colOff>
      <xdr:row>257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A889F3B-D3A2-EC94-D537-F9E43AF86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468297" hidden="1">
          <a:extLst>
            <a:ext uri="{FF2B5EF4-FFF2-40B4-BE49-F238E27FC236}">
              <a16:creationId xmlns:a16="http://schemas.microsoft.com/office/drawing/2014/main" id="{D77AA03C-5016-D16B-8517-51EE82B6B6AC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RefEdit_Y,RefEdit0,'Sheet1'!$AB$226:$AB$246,True,000000010200_General,True,Y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RefEdit_X,RefEdit0,'Sheet1'!$R$226:$R$246,True,000002050200_General,True,X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468297">
          <a:extLst>
            <a:ext uri="{FF2B5EF4-FFF2-40B4-BE49-F238E27FC236}">
              <a16:creationId xmlns:a16="http://schemas.microsoft.com/office/drawing/2014/main" id="{7F504C49-B228-043C-214D-9263736044E0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468297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319A5276-D857-4BF9-ABC3-B3ED0382E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468297" descr="A green square with white lines&#10;&#10;Description automatically generated">
          <a:extLst>
            <a:ext uri="{FF2B5EF4-FFF2-40B4-BE49-F238E27FC236}">
              <a16:creationId xmlns:a16="http://schemas.microsoft.com/office/drawing/2014/main" id="{FC1D2DEF-989E-44BA-8019-91F786126E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468297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9C1FEFCF-5DCD-4F67-86C7-BFA49E580C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468297" descr="A logo of a computer&#10;&#10;Description automatically generated">
          <a:extLst>
            <a:ext uri="{FF2B5EF4-FFF2-40B4-BE49-F238E27FC236}">
              <a16:creationId xmlns:a16="http://schemas.microsoft.com/office/drawing/2014/main" id="{23B7BA4E-1D28-4C4D-A9DB-4B2F5EDFB6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468297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02779B4F-6E3A-4B4C-8146-5AE2731B5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28A706-B45D-C4DA-E321-96247FEA7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126</xdr:row>
      <xdr:rowOff>0</xdr:rowOff>
    </xdr:from>
    <xdr:to>
      <xdr:col>7</xdr:col>
      <xdr:colOff>0</xdr:colOff>
      <xdr:row>143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E02E6DE-CDD6-39E4-1DF8-2056DFEF3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126</xdr:row>
      <xdr:rowOff>0</xdr:rowOff>
    </xdr:from>
    <xdr:to>
      <xdr:col>13</xdr:col>
      <xdr:colOff>127000</xdr:colOff>
      <xdr:row>143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158261-49AC-6018-2B23-A32B0BDC9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7</xdr:col>
      <xdr:colOff>0</xdr:colOff>
      <xdr:row>162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654A11D-2FDD-3E5E-C48A-97F9CC048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145</xdr:row>
      <xdr:rowOff>0</xdr:rowOff>
    </xdr:from>
    <xdr:to>
      <xdr:col>13</xdr:col>
      <xdr:colOff>127000</xdr:colOff>
      <xdr:row>162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C17C725-A061-6D7D-76F8-CE6A6AE5D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145</xdr:row>
      <xdr:rowOff>0</xdr:rowOff>
    </xdr:from>
    <xdr:to>
      <xdr:col>19</xdr:col>
      <xdr:colOff>254000</xdr:colOff>
      <xdr:row>162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5271570-3934-A233-A4EE-DB83B2E32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7</xdr:col>
      <xdr:colOff>0</xdr:colOff>
      <xdr:row>181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1088332-89C3-1FC1-1D3C-ABDB647B2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209</xdr:row>
      <xdr:rowOff>0</xdr:rowOff>
    </xdr:from>
    <xdr:to>
      <xdr:col>7</xdr:col>
      <xdr:colOff>0</xdr:colOff>
      <xdr:row>226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FED3D98-CF77-352A-693E-FDDFD4D7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209</xdr:row>
      <xdr:rowOff>0</xdr:rowOff>
    </xdr:from>
    <xdr:to>
      <xdr:col>13</xdr:col>
      <xdr:colOff>127000</xdr:colOff>
      <xdr:row>226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6311AD8-862F-1655-4FC1-0D0CE3194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7</xdr:col>
      <xdr:colOff>0</xdr:colOff>
      <xdr:row>245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0B9EDEB-92D0-0256-06A2-791164618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228</xdr:row>
      <xdr:rowOff>0</xdr:rowOff>
    </xdr:from>
    <xdr:to>
      <xdr:col>13</xdr:col>
      <xdr:colOff>127000</xdr:colOff>
      <xdr:row>245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13CF6D8-A5B9-4A75-A3D0-C2D963528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547401" hidden="1">
          <a:extLst>
            <a:ext uri="{FF2B5EF4-FFF2-40B4-BE49-F238E27FC236}">
              <a16:creationId xmlns:a16="http://schemas.microsoft.com/office/drawing/2014/main" id="{655BE7C1-62E5-5B71-8CDE-6C67FB8A00E1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RefEdit_Y,RefEdit0,'Sheet1'!$AB$247:$AB$269,True,000000010200_General,True,Y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RefEdit_X,RefEdit0,'Sheet1'!$R$247:$R$269,True,000002050200_General,True,X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547401">
          <a:extLst>
            <a:ext uri="{FF2B5EF4-FFF2-40B4-BE49-F238E27FC236}">
              <a16:creationId xmlns:a16="http://schemas.microsoft.com/office/drawing/2014/main" id="{9D868D6B-0D71-9C5E-475F-F1E9AA2202A8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547401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8BB80C9E-2E03-4A70-BA87-10C6E0C32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547401" descr="A green square with white lines&#10;&#10;Description automatically generated">
          <a:extLst>
            <a:ext uri="{FF2B5EF4-FFF2-40B4-BE49-F238E27FC236}">
              <a16:creationId xmlns:a16="http://schemas.microsoft.com/office/drawing/2014/main" id="{6F024E2D-BBDD-4D01-BEC8-18D159C66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547401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704CA4DF-5EA7-40B6-979B-73A2FF2691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547401" descr="A logo of a computer&#10;&#10;Description automatically generated">
          <a:extLst>
            <a:ext uri="{FF2B5EF4-FFF2-40B4-BE49-F238E27FC236}">
              <a16:creationId xmlns:a16="http://schemas.microsoft.com/office/drawing/2014/main" id="{4FEA3D9A-70E0-4F7C-A46F-593AD52949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547401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B25D7A31-2810-4E0B-9A1D-09CF9F5E62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28289D7-BF2F-F703-CAA1-4D39F459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128</xdr:row>
      <xdr:rowOff>0</xdr:rowOff>
    </xdr:from>
    <xdr:to>
      <xdr:col>7</xdr:col>
      <xdr:colOff>0</xdr:colOff>
      <xdr:row>145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0ADD01A-D0AD-3E61-EA8E-2E50034EF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128</xdr:row>
      <xdr:rowOff>0</xdr:rowOff>
    </xdr:from>
    <xdr:to>
      <xdr:col>13</xdr:col>
      <xdr:colOff>127000</xdr:colOff>
      <xdr:row>145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53C8B31-9608-1D4C-16BE-D8052D88A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147</xdr:row>
      <xdr:rowOff>0</xdr:rowOff>
    </xdr:from>
    <xdr:to>
      <xdr:col>7</xdr:col>
      <xdr:colOff>0</xdr:colOff>
      <xdr:row>164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98E3102-ED5D-AD43-A09A-7383EB376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147</xdr:row>
      <xdr:rowOff>0</xdr:rowOff>
    </xdr:from>
    <xdr:to>
      <xdr:col>13</xdr:col>
      <xdr:colOff>127000</xdr:colOff>
      <xdr:row>164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77174E3-F2D7-D539-4C4E-CE0940566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147</xdr:row>
      <xdr:rowOff>0</xdr:rowOff>
    </xdr:from>
    <xdr:to>
      <xdr:col>19</xdr:col>
      <xdr:colOff>254000</xdr:colOff>
      <xdr:row>164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109E7F2-18D5-0913-2E45-449839E93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166</xdr:row>
      <xdr:rowOff>0</xdr:rowOff>
    </xdr:from>
    <xdr:to>
      <xdr:col>7</xdr:col>
      <xdr:colOff>0</xdr:colOff>
      <xdr:row>183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EB49A95-9E02-9B69-7E67-551CD8346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213</xdr:row>
      <xdr:rowOff>0</xdr:rowOff>
    </xdr:from>
    <xdr:to>
      <xdr:col>7</xdr:col>
      <xdr:colOff>0</xdr:colOff>
      <xdr:row>230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F34AE54-02EF-9EB1-0BDE-84EBE53A7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213</xdr:row>
      <xdr:rowOff>0</xdr:rowOff>
    </xdr:from>
    <xdr:to>
      <xdr:col>13</xdr:col>
      <xdr:colOff>127000</xdr:colOff>
      <xdr:row>230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B725933-7EBB-4691-B58D-428BC1A9D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232</xdr:row>
      <xdr:rowOff>0</xdr:rowOff>
    </xdr:from>
    <xdr:to>
      <xdr:col>7</xdr:col>
      <xdr:colOff>0</xdr:colOff>
      <xdr:row>249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6C8721A-A23F-BCC0-1ADA-09899820B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232</xdr:row>
      <xdr:rowOff>0</xdr:rowOff>
    </xdr:from>
    <xdr:to>
      <xdr:col>13</xdr:col>
      <xdr:colOff>127000</xdr:colOff>
      <xdr:row>249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56CEE4F-A171-6838-681D-BDD1DD300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724316" hidden="1">
          <a:extLst>
            <a:ext uri="{FF2B5EF4-FFF2-40B4-BE49-F238E27FC236}">
              <a16:creationId xmlns:a16="http://schemas.microsoft.com/office/drawing/2014/main" id="{3371D649-7D28-297D-508F-2860E611E491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RefEdit_Y,RefEdit0,'Sheet1'!$AB$270:$AB$275,True,000000010200_General,True,Y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RefEdit_X,RefEdit0,'Sheet1'!$R$270:$R$275,True,000002050200_General,True,X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724316">
          <a:extLst>
            <a:ext uri="{FF2B5EF4-FFF2-40B4-BE49-F238E27FC236}">
              <a16:creationId xmlns:a16="http://schemas.microsoft.com/office/drawing/2014/main" id="{7061A516-8619-59A4-EBD6-B9D9477D61C9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724316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D173C265-2F42-4914-8790-77C5A5206D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724316" descr="A green square with white lines&#10;&#10;Description automatically generated">
          <a:extLst>
            <a:ext uri="{FF2B5EF4-FFF2-40B4-BE49-F238E27FC236}">
              <a16:creationId xmlns:a16="http://schemas.microsoft.com/office/drawing/2014/main" id="{E6048F22-09C0-4A23-8133-A594DD096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724316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293C9E35-A055-46BF-855A-572DB29B63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724316" descr="A logo of a computer&#10;&#10;Description automatically generated">
          <a:extLst>
            <a:ext uri="{FF2B5EF4-FFF2-40B4-BE49-F238E27FC236}">
              <a16:creationId xmlns:a16="http://schemas.microsoft.com/office/drawing/2014/main" id="{AAC889D1-FB0B-4D57-A639-8C5372989A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724316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BBA6A726-8E55-4616-A8D3-46D57D2515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4B87F1-FB91-F9B0-000E-36262D232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111</xdr:row>
      <xdr:rowOff>0</xdr:rowOff>
    </xdr:from>
    <xdr:to>
      <xdr:col>7</xdr:col>
      <xdr:colOff>0</xdr:colOff>
      <xdr:row>128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1CEFF0A-7F3C-39DD-D6F9-3A0CD2632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111</xdr:row>
      <xdr:rowOff>0</xdr:rowOff>
    </xdr:from>
    <xdr:to>
      <xdr:col>13</xdr:col>
      <xdr:colOff>127000</xdr:colOff>
      <xdr:row>128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13C7CC3-D078-A52A-1469-4DE62E786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7</xdr:col>
      <xdr:colOff>0</xdr:colOff>
      <xdr:row>147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69CAB0-297F-B67E-A762-B5ACC2E4D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130</xdr:row>
      <xdr:rowOff>0</xdr:rowOff>
    </xdr:from>
    <xdr:to>
      <xdr:col>13</xdr:col>
      <xdr:colOff>127000</xdr:colOff>
      <xdr:row>147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B846012-C9CA-3821-B16B-139236B71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130</xdr:row>
      <xdr:rowOff>0</xdr:rowOff>
    </xdr:from>
    <xdr:to>
      <xdr:col>19</xdr:col>
      <xdr:colOff>254000</xdr:colOff>
      <xdr:row>147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9EEEFE7-BAA2-7652-6607-6864F1B51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149</xdr:row>
      <xdr:rowOff>0</xdr:rowOff>
    </xdr:from>
    <xdr:to>
      <xdr:col>7</xdr:col>
      <xdr:colOff>0</xdr:colOff>
      <xdr:row>166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B41ED13-BA63-3B8C-6B9E-F1CD005F2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179</xdr:row>
      <xdr:rowOff>0</xdr:rowOff>
    </xdr:from>
    <xdr:to>
      <xdr:col>7</xdr:col>
      <xdr:colOff>0</xdr:colOff>
      <xdr:row>196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8183FC4-8938-CBFD-21AC-04C28DA81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179</xdr:row>
      <xdr:rowOff>0</xdr:rowOff>
    </xdr:from>
    <xdr:to>
      <xdr:col>13</xdr:col>
      <xdr:colOff>127000</xdr:colOff>
      <xdr:row>196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C781324-C336-4CC6-C96C-E7ADAFF90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198</xdr:row>
      <xdr:rowOff>0</xdr:rowOff>
    </xdr:from>
    <xdr:to>
      <xdr:col>7</xdr:col>
      <xdr:colOff>0</xdr:colOff>
      <xdr:row>215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AD56447-FF71-3E32-B6E4-24E1BAE18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198</xdr:row>
      <xdr:rowOff>0</xdr:rowOff>
    </xdr:from>
    <xdr:to>
      <xdr:col>13</xdr:col>
      <xdr:colOff>127000</xdr:colOff>
      <xdr:row>215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BCFE83D-D71E-83AE-D535-F7CA0753F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957113" hidden="1">
          <a:extLst>
            <a:ext uri="{FF2B5EF4-FFF2-40B4-BE49-F238E27FC236}">
              <a16:creationId xmlns:a16="http://schemas.microsoft.com/office/drawing/2014/main" id="{BE3C6349-C0E0-A3C6-EC57-863529440291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RefEdit_Y,RefEdit0,'Sheet1'!$AO$180:$AO$275,True,000000010200_General,True,Y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RefEdit_X,RefEdit0,'Sheet1'!$H$180:$H$275,True,000002050200_General,True,X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957113">
          <a:extLst>
            <a:ext uri="{FF2B5EF4-FFF2-40B4-BE49-F238E27FC236}">
              <a16:creationId xmlns:a16="http://schemas.microsoft.com/office/drawing/2014/main" id="{0E21E961-E198-F125-6940-5ACAE79A9235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957113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BD7E8951-CD31-4B51-B1D1-6DFE192C2B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957113" descr="A green square with white lines&#10;&#10;Description automatically generated">
          <a:extLst>
            <a:ext uri="{FF2B5EF4-FFF2-40B4-BE49-F238E27FC236}">
              <a16:creationId xmlns:a16="http://schemas.microsoft.com/office/drawing/2014/main" id="{2DA0A732-D8C6-4D8D-96E2-79B816121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957113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BD3C0045-D62A-477A-86A3-5E8417D966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957113" descr="A logo of a computer&#10;&#10;Description automatically generated">
          <a:extLst>
            <a:ext uri="{FF2B5EF4-FFF2-40B4-BE49-F238E27FC236}">
              <a16:creationId xmlns:a16="http://schemas.microsoft.com/office/drawing/2014/main" id="{B7D721BD-9C2B-4CC5-9B00-F4EAE4A43B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957113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8B230062-AB67-4468-86B2-BB8F3525B4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AF4CF7-8383-B067-FA2C-CD39DFD5C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0</xdr:colOff>
      <xdr:row>217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B5FEF3F-0DDD-641A-0243-15B6B748E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200</xdr:row>
      <xdr:rowOff>0</xdr:rowOff>
    </xdr:from>
    <xdr:to>
      <xdr:col>13</xdr:col>
      <xdr:colOff>127000</xdr:colOff>
      <xdr:row>217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95EBEE-6529-2E45-6C80-BF291B04E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219</xdr:row>
      <xdr:rowOff>0</xdr:rowOff>
    </xdr:from>
    <xdr:to>
      <xdr:col>7</xdr:col>
      <xdr:colOff>0</xdr:colOff>
      <xdr:row>236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52151F5-206F-DE67-46DE-464C61F32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219</xdr:row>
      <xdr:rowOff>0</xdr:rowOff>
    </xdr:from>
    <xdr:to>
      <xdr:col>13</xdr:col>
      <xdr:colOff>127000</xdr:colOff>
      <xdr:row>236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4A86EE-2719-EAA4-676C-FFD88A4FB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219</xdr:row>
      <xdr:rowOff>0</xdr:rowOff>
    </xdr:from>
    <xdr:to>
      <xdr:col>19</xdr:col>
      <xdr:colOff>254000</xdr:colOff>
      <xdr:row>236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E7545CF-2D4F-C0B8-0E8D-893D8DF8F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238</xdr:row>
      <xdr:rowOff>0</xdr:rowOff>
    </xdr:from>
    <xdr:to>
      <xdr:col>7</xdr:col>
      <xdr:colOff>0</xdr:colOff>
      <xdr:row>255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8A7DA2-B886-CAE6-096D-756EA3289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357</xdr:row>
      <xdr:rowOff>0</xdr:rowOff>
    </xdr:from>
    <xdr:to>
      <xdr:col>7</xdr:col>
      <xdr:colOff>0</xdr:colOff>
      <xdr:row>374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C18DB11-FAFF-1A5A-DEA5-96059FF11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357</xdr:row>
      <xdr:rowOff>0</xdr:rowOff>
    </xdr:from>
    <xdr:to>
      <xdr:col>13</xdr:col>
      <xdr:colOff>127000</xdr:colOff>
      <xdr:row>374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7E0AA4E-E273-3415-01DD-2F9461417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7</xdr:col>
      <xdr:colOff>0</xdr:colOff>
      <xdr:row>393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5CEA6F1-F257-EFCA-F6D1-7FEB8413F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376</xdr:row>
      <xdr:rowOff>0</xdr:rowOff>
    </xdr:from>
    <xdr:to>
      <xdr:col>13</xdr:col>
      <xdr:colOff>127000</xdr:colOff>
      <xdr:row>393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ED7D107-B2D0-277D-223E-21935F075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855450" hidden="1">
          <a:extLst>
            <a:ext uri="{FF2B5EF4-FFF2-40B4-BE49-F238E27FC236}">
              <a16:creationId xmlns:a16="http://schemas.microsoft.com/office/drawing/2014/main" id="{1DDBBC79-D5D2-DDA4-2AFA-8637472DED98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RefEdit_Y,RefEdit0,'Sheet1'!$AB$180:$AB$275,True,000000010200_General,True,Y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RefEdit_X,RefEdit0,'Sheet1'!$Q$180:$Q$275,True,000002050200_General,True,X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855450">
          <a:extLst>
            <a:ext uri="{FF2B5EF4-FFF2-40B4-BE49-F238E27FC236}">
              <a16:creationId xmlns:a16="http://schemas.microsoft.com/office/drawing/2014/main" id="{B1A011C2-D7C4-7EC5-0F2E-0E3D6D52D555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855450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EC4EB012-F118-4B27-85CB-67FBD6A003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855450" descr="A green square with white lines&#10;&#10;Description automatically generated">
          <a:extLst>
            <a:ext uri="{FF2B5EF4-FFF2-40B4-BE49-F238E27FC236}">
              <a16:creationId xmlns:a16="http://schemas.microsoft.com/office/drawing/2014/main" id="{46A853C3-F926-4572-A4EB-61006318E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855450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C0322586-D717-4ED1-A17A-18BD799C7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855450" descr="A logo of a computer&#10;&#10;Description automatically generated">
          <a:extLst>
            <a:ext uri="{FF2B5EF4-FFF2-40B4-BE49-F238E27FC236}">
              <a16:creationId xmlns:a16="http://schemas.microsoft.com/office/drawing/2014/main" id="{52528DA1-D65C-47A6-916E-F1F07353D8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855450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A422775F-3725-43E4-AD25-1DDF5C5A43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9919C3-5F99-7A1F-B6FE-88122A061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0</xdr:colOff>
      <xdr:row>217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278CE90-B7AC-B710-5619-CD139B717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200</xdr:row>
      <xdr:rowOff>0</xdr:rowOff>
    </xdr:from>
    <xdr:to>
      <xdr:col>13</xdr:col>
      <xdr:colOff>127000</xdr:colOff>
      <xdr:row>217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D4B844E-B55C-CEC9-3859-5F7455A13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219</xdr:row>
      <xdr:rowOff>0</xdr:rowOff>
    </xdr:from>
    <xdr:to>
      <xdr:col>7</xdr:col>
      <xdr:colOff>0</xdr:colOff>
      <xdr:row>236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ED00A34-A683-FE43-B618-82F208B5F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219</xdr:row>
      <xdr:rowOff>0</xdr:rowOff>
    </xdr:from>
    <xdr:to>
      <xdr:col>13</xdr:col>
      <xdr:colOff>127000</xdr:colOff>
      <xdr:row>236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4B82312-E5A0-AF09-BEEC-67C243CB7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219</xdr:row>
      <xdr:rowOff>0</xdr:rowOff>
    </xdr:from>
    <xdr:to>
      <xdr:col>19</xdr:col>
      <xdr:colOff>254000</xdr:colOff>
      <xdr:row>236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D091A95-2F9D-B3FD-3D1F-390FDDB57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238</xdr:row>
      <xdr:rowOff>0</xdr:rowOff>
    </xdr:from>
    <xdr:to>
      <xdr:col>7</xdr:col>
      <xdr:colOff>0</xdr:colOff>
      <xdr:row>255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FF6B2AB-CD77-A4B8-6F83-6F9A39674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357</xdr:row>
      <xdr:rowOff>0</xdr:rowOff>
    </xdr:from>
    <xdr:to>
      <xdr:col>7</xdr:col>
      <xdr:colOff>0</xdr:colOff>
      <xdr:row>374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1BE29AE-70CE-0697-BC64-FF994E8FA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357</xdr:row>
      <xdr:rowOff>0</xdr:rowOff>
    </xdr:from>
    <xdr:to>
      <xdr:col>13</xdr:col>
      <xdr:colOff>127000</xdr:colOff>
      <xdr:row>374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8C15812-E595-660D-5090-68B14C87C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7</xdr:col>
      <xdr:colOff>0</xdr:colOff>
      <xdr:row>393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45BAF4B-CDF1-39A5-A73A-14FE008A3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376</xdr:row>
      <xdr:rowOff>0</xdr:rowOff>
    </xdr:from>
    <xdr:to>
      <xdr:col>13</xdr:col>
      <xdr:colOff>127000</xdr:colOff>
      <xdr:row>393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5146BD9-C3A7-8BDC-4967-16B948803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946144" hidden="1">
          <a:extLst>
            <a:ext uri="{FF2B5EF4-FFF2-40B4-BE49-F238E27FC236}">
              <a16:creationId xmlns:a16="http://schemas.microsoft.com/office/drawing/2014/main" id="{1EC9E900-BDB7-9CB2-09D4-2FF2DD7C7595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RefEdit_Y,RefEdit0,'Sheet1'!$AB$180:$AB$275,True,000000010200_General,True,Y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946144">
          <a:extLst>
            <a:ext uri="{FF2B5EF4-FFF2-40B4-BE49-F238E27FC236}">
              <a16:creationId xmlns:a16="http://schemas.microsoft.com/office/drawing/2014/main" id="{86E39B0F-8488-4FD0-45C4-4D59553E37CB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946144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5801F742-B494-44CB-8199-563FB4B1B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946144" descr="A green square with white lines&#10;&#10;Description automatically generated">
          <a:extLst>
            <a:ext uri="{FF2B5EF4-FFF2-40B4-BE49-F238E27FC236}">
              <a16:creationId xmlns:a16="http://schemas.microsoft.com/office/drawing/2014/main" id="{74D75F50-781F-4ABD-958F-75BC430EAC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946144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645A9989-1DC7-4B9A-B43D-92D67D96AD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946144" descr="A logo of a computer&#10;&#10;Description automatically generated">
          <a:extLst>
            <a:ext uri="{FF2B5EF4-FFF2-40B4-BE49-F238E27FC236}">
              <a16:creationId xmlns:a16="http://schemas.microsoft.com/office/drawing/2014/main" id="{767FC19C-DBD1-45DE-8468-F86776F561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946144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C215796B-02EA-40EC-8FAF-13B5B446B6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FFD203-5C5A-E5F0-075B-1E1916314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0</xdr:colOff>
      <xdr:row>217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8E8923-A022-1D0C-6362-F4B8FE08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200</xdr:row>
      <xdr:rowOff>0</xdr:rowOff>
    </xdr:from>
    <xdr:to>
      <xdr:col>13</xdr:col>
      <xdr:colOff>127000</xdr:colOff>
      <xdr:row>217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4E8709-658F-9918-ABA6-34D941721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219</xdr:row>
      <xdr:rowOff>0</xdr:rowOff>
    </xdr:from>
    <xdr:to>
      <xdr:col>7</xdr:col>
      <xdr:colOff>0</xdr:colOff>
      <xdr:row>236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7C2A6-AD50-C16C-F230-FB6A6C656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219</xdr:row>
      <xdr:rowOff>0</xdr:rowOff>
    </xdr:from>
    <xdr:to>
      <xdr:col>13</xdr:col>
      <xdr:colOff>127000</xdr:colOff>
      <xdr:row>236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5762308-1F42-833F-787D-95F2E9BD8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219</xdr:row>
      <xdr:rowOff>0</xdr:rowOff>
    </xdr:from>
    <xdr:to>
      <xdr:col>19</xdr:col>
      <xdr:colOff>254000</xdr:colOff>
      <xdr:row>236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D717B32-8A9E-43A3-78D8-BA3ADA028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238</xdr:row>
      <xdr:rowOff>0</xdr:rowOff>
    </xdr:from>
    <xdr:to>
      <xdr:col>7</xdr:col>
      <xdr:colOff>0</xdr:colOff>
      <xdr:row>255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B48A933-E369-73B8-2192-1A5B54AD4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357</xdr:row>
      <xdr:rowOff>0</xdr:rowOff>
    </xdr:from>
    <xdr:to>
      <xdr:col>7</xdr:col>
      <xdr:colOff>0</xdr:colOff>
      <xdr:row>374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B3200B9-78D9-C394-9386-A53BA2C6C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357</xdr:row>
      <xdr:rowOff>0</xdr:rowOff>
    </xdr:from>
    <xdr:to>
      <xdr:col>13</xdr:col>
      <xdr:colOff>127000</xdr:colOff>
      <xdr:row>374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6009DCC-76F4-56BA-BA69-E3B151A06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7</xdr:col>
      <xdr:colOff>0</xdr:colOff>
      <xdr:row>393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D731346-0F5C-E0BE-A988-12A8D6E1B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376</xdr:row>
      <xdr:rowOff>0</xdr:rowOff>
    </xdr:from>
    <xdr:to>
      <xdr:col>13</xdr:col>
      <xdr:colOff>127000</xdr:colOff>
      <xdr:row>393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F10167D-9235-FFDE-9978-F84F0D148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</xdr:row>
      <xdr:rowOff>0</xdr:rowOff>
    </xdr:from>
    <xdr:to>
      <xdr:col>2</xdr:col>
      <xdr:colOff>38100</xdr:colOff>
      <xdr:row>6</xdr:row>
      <xdr:rowOff>25400</xdr:rowOff>
    </xdr:to>
    <xdr:sp macro="" textlink="">
      <xdr:nvSpPr>
        <xdr:cNvPr id="2" name="TX326336" hidden="1">
          <a:extLst>
            <a:ext uri="{FF2B5EF4-FFF2-40B4-BE49-F238E27FC236}">
              <a16:creationId xmlns:a16="http://schemas.microsoft.com/office/drawing/2014/main" id="{1CCD95C8-C94B-5FA6-0D75-205A36913365}"/>
            </a:ext>
          </a:extLst>
        </xdr:cNvPr>
        <xdr:cNvSpPr txBox="1"/>
      </xdr:nvSpPr>
      <xdr:spPr>
        <a:xfrm>
          <a:off x="955675" y="1143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RunProcPCA
Form22.txt
CheckBoxTrans,CheckBox,False,False,03,False,Trans,False,
TextBoxList,TextBox,,False,04,False,,False,
RefEditT,RefEdit0,'Sheet1'!$Q$180:$AA$275,True,000000000100_General,True,,False,
RefEdit_W,RefEdit0,,True,000000000601_General,True,Weights:,False,
CheckBox_W,CheckBox,False,True,000000000501_General,True,Weights,False,
CheckBox_ObsLabels,CheckBox,True,True,000000000301_General,True,Observation labels,False,
RefEdit_ObsLabels,RefEdit0,'Sheet1'!$P$180:$P$275,True,000000000401_General,True,Observation labels:,False,
OptionButtonOV,OptionButton,True,True,000000010500_General,True,Observations/variables table,False,
OptionButtonCorr,OptionButton,False,True,000000020500_General,True,Correlation matrix,False,
OptionButtonCov,OptionButton,False,True,000000030500_General,True,Covariance matrix,False,
ComboBoxType,ComboBox,0,True,000000000700_General,True,Select the type of PCA to perform,False,
CheckBox_Desc,CheckBox,True,True,400000000000_Outputs,True,Descriptive statistics,False,
CheckBox_Corr,CheckBox,False,True,400000000100_Outputs,True,Correlations,False,
CheckBoxSig,CheckBox,False,True,400000000200_Outputs,True,Test significance,False,
TextBox_conf,TextBox,5,True,400000010300_Outputs,True,Significance level (%):,False,
CheckBoxBartlett,CheckBox,False,True,400000000400_Outputs,True,Bartlett's sphericity test,False,
CheckBoxKMO,CheckBox,False,True,400000000500_Outputs,True,Kaiser-Meyer-Olkin,False,
CheckBox_RankedMat,CheckBox,False,False,400000000600_Outputs,False,Ranks matrix,False,
CheckBoxLoadings,CheckBox,True,True,400000000101_Outputs,True,Factor loadings,False,
CheckBoxScores,CheckBox,True,True,400000000301_Outputs,True,Factor scores,False,
CheckBoxCorrFactVar,CheckBox,True,True,400000000201_Outputs,True,Variables/Factors correlations,False,
CheckBoxEigen,CheckBox,True,True,400000000001_Outputs,True,Eigenvalues,False,
CheckBoxContrib,CheckBox,True,True,400000000401_Outputs,True,Contributions,False,
CheckBoxCos,CheckBox,True,True,400000000501_Outputs,True,Squared cosines,False,
CheckBoxSuppObs,CheckBox,False,True,200000000000_Supplementary data,True,Supplementary observations,False,
RefEdit_SuppObs,RefEdit0,,True,200000000100_Supplementary data,True,,False,
CheckBox_VarLabelsSuppObs,CheckBox,False,True,200000000200_Supplementary data,True,Var. labels for supp. obs,False,
CheckBox_ObsLabelsSuppObs,CheckBox,False,True,200000000300_Supplementary data,True,Supp. obs labels,False,
RefEdit_ObsSuppLabels,RefEdit0,,True,200000000400_Supplementary data,True,,False,
CheckBoxSuppVar,CheckBox,False,True,200000000001_Supplementary data,True,Supplementary variables,False,
RefEdit_Q,RefEdit0,,True,200000000401_Supplementary data,True,Qualitative:,False,
CheckBox_Q,CheckBox,False,True,200000000301_Supplementary data,True,Qualitative,False,
RefEdit_X,RefEdit0,,True,200000000201_Supplementary data,True,Quantitative:,False,
CheckBox_X,CheckBox,False,True,200000000101_Supplementary data,True,Quantitative,False,
CheckBoxCentroids,CheckBox,False,True,200000000501_Supplementary data,True,Display centroids,False,
OptionButton_MVRemove,OptionButton,False,True,300000000100_Data options,True,Remove the observations,False,
OptionButton_MVRefuse,OptionButton,True,True,300000000000_Data options,True,Do not accept missing data,False,
OptionButton_MeanMode,OptionButton,True,True,300000000400_Data options,True,Mean or mode,False,
OptionButton_NN,OptionButton,False,True,300000010400_Data options,True,Nearest neighbor,False,
OptionButton_MVEstimate,OptionButton,False,True,300000000300_Data options,True,Estimate missing data,False,
OptionButton_MVPair,OptionButton,False,True,300000000200_Data options,True,Pairwise deletion,False,
OptionButton_MVReplace0,OptionButton,False,False,300000000500_Data options,False,Replace missing data by 0,False,
RefEditGroups,RefEdit0,,True,300000000101_Data options,True,,False,
CheckBoxByGroup,CheckBox,False,True,300000000001_Data options,True,By group analysis,False,
OptionButton_ByGroups,OptionButton,True,True,300000000301_Data options,True,One PCA per group,False,
OptionButton_ByGroupsSelected,OptionButton,False,True,300000010301_Data options,True,One PCA per selected group,False,
OptionButton_GroupsMerged,OptionButton,False,True,300000020301_Data options,True,One PCA on merged groups,False,
CheckBoxIndCharts,CheckBox,True,True,510000000000_Charts|Observations,True,Observations charts,False,
CheckBoxLabelsInd,CheckBox,True,True,510000000100_Charts|Observations,True,Labels,False,
CheckBoxColorsLabelObs,CheckBox,False,True,510000000200_Charts|Observations,True,Colored labels,False,
CheckBoxSizeObs,CheckBox,False,True,510000000300_Charts|Observations,True,Resize points with Cos2,False,
CheckBoxColorObsGroup,CheckBox,False,True,510000000400_Charts|Observations,True,Color by group,False,
RefEditColorObsGroup,RefEdit0,,True,510000000500_Charts|Observations,True,Color by group,False,
CheckBoxEllipseGroup,CheckBox,False,True,510000000600_Charts|Observations,True,Confidence ellipses,False,
TextBox_Conf_Ellipse,TextBox,95,True,510000010700_Charts|Observations,True,,False,
RefEditGroupFilter,RefEdit0,,True,510000000501_Charts|Observations,True,Group variable:,False,
TextBoxPoints,TextBox,0.5,True,510000000301_Charts|Observations,True,Sum(Cos2)&gt;,False,
ComboBoxFilter,ComboBox,4,True,510000000101_Charts|Observations,True,Select the filtering option,False,
CheckBoxChartsFilter,CheckBox,False,True,510000000001_Charts|Observations,True,Filter,False,
CheckBoxVectors,CheckBox,True,True,500000000000_Charts|Variables,True,Vectors,False,
CheckBoxCorrCharts,CheckBox,True,True,500000000100_Charts|Variables,True,Correlation charts,False,
CheckBoxColorsVar,CheckBox,False,True,500000000200_Charts|Variables,True,Colored labels,False,
CheckBoxColorVarGroup,CheckBox,False,True,500000000300_Charts|Variables,True,Color by group,False,
RefEditColorVarGroup,RefEdit,,True,500000000400_Charts|Variables,True,Color by group,False,
CheckBoxSizeVar,CheckBox,False,True,500000000500_Charts|Variables,True,Resize points with Cos2,False,
CheckBoxLabelAngle,CheckBox,False,True,500000000600_Charts|Variables,True,Orientate labels,False,
RefEditGroupFilterVar,RefEdit,,True,500000000501_Charts|Variables,True,Group variable:,False,
TextBoxPointsVar,TextBox,0.5,True,500000000301_Charts|Variables,True,Sum(Cos2)&gt;,False,
ComboBoxFilterVar,ComboBox,4,True,500000000101_Charts|Variables,True,Select the filtering option,False,
CheckBoxChartsFilterVar,CheckBox,False,True,500000000001_Charts|Variables,True,Filter,False,
CheckBoxBiplotVectorsVar,CheckBox,True,True,520000000000_Charts|Biplots,True,Vectors,False,
CheckBoxBiplotLabelsVar,CheckBox,True,True,520000000100_Charts|Biplots,True,Labels,False,
CheckBoxBiplots,CheckBox,True,True,520000000200_Charts|Biplots,True,Biplots,False,
CheckBoxBiplotSuppVar,CheckBox,True,True,520000000400_Charts|Biplots,True,Supplementary variables,False,
CheckBoxBiplotFilterVar,CheckBox,True,True,520000000500_Charts|Biplots,True,Filter variables,False,
CheckBoxBiplotLabelsObs,CheckBox,True,True,520000000700_Charts|Biplots,True,Labels,False,
CheckBoxBiplotSuppObs,CheckBox,True,True,520000000800_Charts|Biplots,True,Supp. observations,False,
CheckBoxBiplotFilterObs,CheckBox,True,True,520000000900_Charts|Biplots,True,Filter observations,False,
ComboBoxBiplot,ComboBox,1,True,520000000101_Charts|Biplots,True,Select the type of biplot,False,
ComboBoxScale,ComboBox,3,True,520000000301_Charts|Biplots,True,Coefficient:,False,
TextBoxScale,TextBox,1,False,520000000401_Charts|Biplots,False,Coefficient:,False,
OptionButtonEllipseBoot,OptionButton,False,True,530000010000_Charts|Bootstrap charts,True,Confidence ellipses,False,
OptionButtonConvexHullBoot,OptionButton,True,True,530000020000_Charts|Bootstrap charts,True,Convex hulls,False,
CheckBoxBootChart,CheckBox,False,True,530000000100_Charts|Bootstrap charts,True,Bootstrap observations chart,False,
TextBoxNbSampleBoot,TextBox,50,True,530000010200_Charts|Bootstrap charts,True,Number of samples:,False,
CheckBoxColorObsBoot,CheckBox,False,True,530000000300_Charts|Bootstrap charts,True,Color observations,False,
CheckBoxChartsFilterBoot,CheckBox,False,True,530000000400_Charts|Bootstrap charts,True,Filter observations,False,
ScrollBarFact,ScrollBar,251,True,100000000500_Options,False,,,
TextBoxCompMax,TextBox,5,True,100000000400_Options,True,,False,
TextBoxMinPerc,TextBox,80,True,100000000200_Options,True,,False,
CheckBoxMaxFilter,CheckBox,False,True,100000000300_Options,True,Maximum number,False,
CheckBoxMinFilter,CheckBox,False,True,100000000100_Options,True,Minimum %,False,
ComboBoxRotation,ComboBox,0,True,100000000101_Options,True,Select the type of rotation,False,
CheckBoxRotation,CheckBox,False,True,100000000001_Options,True,Rotation,False,
TextBoxGammTau,TextBox,0,False,100000000301_Options,False,,False,
CheckBoxKaiser,CheckBox,False,True,100000000401_Options,True,Kaiser normalization,False,
TextBoxNbFact,TextBox,2,True,100000000501_Options,True,Number of factors:,False,
OptionButton_Std_n1,OptionButton,False,True,100000000102_Options,True,n-1,False,
OptionButton_Std_n,OptionButton,True,True,100000000202_Options,True,n,False,
FileSelect1,CommandButton,,False,000000000400_General,False,,False,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FileSelect2,CommandButton,,False,200000000500_Supplementary data,False,,False,
ScrollBarSelect,ScrollBar,0,False,05,False,,,
</a:t>
          </a:r>
        </a:p>
      </xdr:txBody>
    </xdr:sp>
    <xdr:clientData/>
  </xdr:twoCellAnchor>
  <xdr:twoCellAnchor editAs="absolute">
    <xdr:from>
      <xdr:col>1</xdr:col>
      <xdr:colOff>6350</xdr:colOff>
      <xdr:row>6</xdr:row>
      <xdr:rowOff>6350</xdr:rowOff>
    </xdr:from>
    <xdr:to>
      <xdr:col>4</xdr:col>
      <xdr:colOff>1778</xdr:colOff>
      <xdr:row>7</xdr:row>
      <xdr:rowOff>0</xdr:rowOff>
    </xdr:to>
    <xdr:sp macro="" textlink="">
      <xdr:nvSpPr>
        <xdr:cNvPr id="3" name="BK326336">
          <a:extLst>
            <a:ext uri="{FF2B5EF4-FFF2-40B4-BE49-F238E27FC236}">
              <a16:creationId xmlns:a16="http://schemas.microsoft.com/office/drawing/2014/main" id="{7F2D8AB2-E63C-C662-7AB6-45D5DAFFA0A3}"/>
            </a:ext>
          </a:extLst>
        </xdr:cNvPr>
        <xdr:cNvSpPr/>
      </xdr:nvSpPr>
      <xdr:spPr>
        <a:xfrm>
          <a:off x="339725" y="1149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6</xdr:row>
      <xdr:rowOff>43434</xdr:rowOff>
    </xdr:from>
    <xdr:to>
      <xdr:col>1</xdr:col>
      <xdr:colOff>392683</xdr:colOff>
      <xdr:row>6</xdr:row>
      <xdr:rowOff>386334</xdr:rowOff>
    </xdr:to>
    <xdr:pic macro="[0]!ReRunXLSTAT">
      <xdr:nvPicPr>
        <xdr:cNvPr id="4" name="BT326336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44B3751A-61D0-42B5-9C1C-3AE77656B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186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6</xdr:row>
      <xdr:rowOff>43434</xdr:rowOff>
    </xdr:from>
    <xdr:to>
      <xdr:col>2</xdr:col>
      <xdr:colOff>260857</xdr:colOff>
      <xdr:row>6</xdr:row>
      <xdr:rowOff>386334</xdr:rowOff>
    </xdr:to>
    <xdr:pic macro="[0]!AddRemovGrid">
      <xdr:nvPicPr>
        <xdr:cNvPr id="5" name="RM326336" descr="A green square with white lines&#10;&#10;Description automatically generated">
          <a:extLst>
            <a:ext uri="{FF2B5EF4-FFF2-40B4-BE49-F238E27FC236}">
              <a16:creationId xmlns:a16="http://schemas.microsoft.com/office/drawing/2014/main" id="{380A48F2-B7F1-4BAF-9DF3-BB4384846E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186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6</xdr:row>
      <xdr:rowOff>43434</xdr:rowOff>
    </xdr:from>
    <xdr:to>
      <xdr:col>2</xdr:col>
      <xdr:colOff>260857</xdr:colOff>
      <xdr:row>6</xdr:row>
      <xdr:rowOff>386334</xdr:rowOff>
    </xdr:to>
    <xdr:pic macro="AddRemovGrid">
      <xdr:nvPicPr>
        <xdr:cNvPr id="6" name="AD326336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585B6AF8-77F4-4886-8BF8-A54DC0D8BC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186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6</xdr:row>
      <xdr:rowOff>43434</xdr:rowOff>
    </xdr:from>
    <xdr:to>
      <xdr:col>3</xdr:col>
      <xdr:colOff>129031</xdr:colOff>
      <xdr:row>6</xdr:row>
      <xdr:rowOff>386334</xdr:rowOff>
    </xdr:to>
    <xdr:pic macro="[0]!SendToOfficeLocal">
      <xdr:nvPicPr>
        <xdr:cNvPr id="7" name="WD326336" descr="A logo of a computer&#10;&#10;Description automatically generated">
          <a:extLst>
            <a:ext uri="{FF2B5EF4-FFF2-40B4-BE49-F238E27FC236}">
              <a16:creationId xmlns:a16="http://schemas.microsoft.com/office/drawing/2014/main" id="{9F4127E1-51CA-49E2-8B2E-7111888F89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186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6</xdr:row>
      <xdr:rowOff>43434</xdr:rowOff>
    </xdr:from>
    <xdr:to>
      <xdr:col>3</xdr:col>
      <xdr:colOff>563371</xdr:colOff>
      <xdr:row>6</xdr:row>
      <xdr:rowOff>386334</xdr:rowOff>
    </xdr:to>
    <xdr:pic macro="[0]!SendToOfficeLocal">
      <xdr:nvPicPr>
        <xdr:cNvPr id="8" name="PT326336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AF7D0944-6CB0-4568-AAEE-555E972DDC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186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36</xdr:row>
      <xdr:rowOff>0</xdr:rowOff>
    </xdr:from>
    <xdr:to>
      <xdr:col>7</xdr:col>
      <xdr:colOff>0</xdr:colOff>
      <xdr:row>53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FBE38E6-8239-1782-6609-EC1B0FE9E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0</xdr:colOff>
      <xdr:row>103</xdr:row>
      <xdr:rowOff>0</xdr:rowOff>
    </xdr:from>
    <xdr:to>
      <xdr:col>5</xdr:col>
      <xdr:colOff>406400</xdr:colOff>
      <xdr:row>120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B923BE9-CEBC-A456-548E-167BE49F3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255</xdr:row>
      <xdr:rowOff>0</xdr:rowOff>
    </xdr:from>
    <xdr:to>
      <xdr:col>7</xdr:col>
      <xdr:colOff>0</xdr:colOff>
      <xdr:row>272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F4F184F-9249-7D83-762F-CCB1B7FBB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152400</xdr:colOff>
      <xdr:row>253</xdr:row>
      <xdr:rowOff>0</xdr:rowOff>
    </xdr:from>
    <xdr:to>
      <xdr:col>17</xdr:col>
      <xdr:colOff>342900</xdr:colOff>
      <xdr:row>284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663023E-57E2-2597-89AF-5111E5985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253</xdr:row>
      <xdr:rowOff>0</xdr:rowOff>
    </xdr:from>
    <xdr:to>
      <xdr:col>28</xdr:col>
      <xdr:colOff>190500</xdr:colOff>
      <xdr:row>284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048A524-6700-4715-83BF-A7D3A4E5B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280646" hidden="1">
          <a:extLst>
            <a:ext uri="{FF2B5EF4-FFF2-40B4-BE49-F238E27FC236}">
              <a16:creationId xmlns:a16="http://schemas.microsoft.com/office/drawing/2014/main" id="{3100ACA9-4006-424F-9804-891EF8EAB7C3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RefEdit_Y,RefEdit0,!$Z$180:$Z$275,True,000000010200_General,True,Y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280646">
          <a:extLst>
            <a:ext uri="{FF2B5EF4-FFF2-40B4-BE49-F238E27FC236}">
              <a16:creationId xmlns:a16="http://schemas.microsoft.com/office/drawing/2014/main" id="{57E2CACD-4D2A-4653-9A27-F37BE17973E4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280646">
          <a:extLst>
            <a:ext uri="{FF2B5EF4-FFF2-40B4-BE49-F238E27FC236}">
              <a16:creationId xmlns:a16="http://schemas.microsoft.com/office/drawing/2014/main" id="{531A0DE6-E252-4342-845F-10F6D2831D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280646">
          <a:extLst>
            <a:ext uri="{FF2B5EF4-FFF2-40B4-BE49-F238E27FC236}">
              <a16:creationId xmlns:a16="http://schemas.microsoft.com/office/drawing/2014/main" id="{4C1C73F9-4D41-47A6-918D-3AD98D21E1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280646" hidden="1">
          <a:extLst>
            <a:ext uri="{FF2B5EF4-FFF2-40B4-BE49-F238E27FC236}">
              <a16:creationId xmlns:a16="http://schemas.microsoft.com/office/drawing/2014/main" id="{1DF5C7AC-E41A-4E10-B8BB-2114A30810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280646">
          <a:extLst>
            <a:ext uri="{FF2B5EF4-FFF2-40B4-BE49-F238E27FC236}">
              <a16:creationId xmlns:a16="http://schemas.microsoft.com/office/drawing/2014/main" id="{FEE3131A-9F35-4B5C-BD2D-EAFF601B88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280646">
          <a:extLst>
            <a:ext uri="{FF2B5EF4-FFF2-40B4-BE49-F238E27FC236}">
              <a16:creationId xmlns:a16="http://schemas.microsoft.com/office/drawing/2014/main" id="{3B1201BF-4BF8-4846-BD5F-CCA489BF7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4E5DCCC1-1BBE-400C-8109-B25687CFC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F59E2559-F9DA-416B-9583-EDF6AFDCB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A343D9D4-D3BA-4695-BB5F-8EB2FAD26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1A5CAD6E-060A-44ED-AC08-014D8347E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7A6133C6-6ECE-4714-893B-7D9129449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42C14A06-DC3F-4ED5-A6D2-EECD9B44D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ACA7CD02-4FD3-42C0-8E0A-0BDE514CE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24673" hidden="1">
          <a:extLst>
            <a:ext uri="{FF2B5EF4-FFF2-40B4-BE49-F238E27FC236}">
              <a16:creationId xmlns:a16="http://schemas.microsoft.com/office/drawing/2014/main" id="{AB1584EE-1D84-40E3-8987-C7730C5BB1DC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RefEdit_Y,RefEdit0,!$Y$180:$Y$275,True,000000010200_General,True,Y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324673">
          <a:extLst>
            <a:ext uri="{FF2B5EF4-FFF2-40B4-BE49-F238E27FC236}">
              <a16:creationId xmlns:a16="http://schemas.microsoft.com/office/drawing/2014/main" id="{68E4DAEA-645C-47EB-ABAA-E04CE36EDA2B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324673">
          <a:extLst>
            <a:ext uri="{FF2B5EF4-FFF2-40B4-BE49-F238E27FC236}">
              <a16:creationId xmlns:a16="http://schemas.microsoft.com/office/drawing/2014/main" id="{E552D95F-027B-47D1-B67C-BFB463E4CE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324673">
          <a:extLst>
            <a:ext uri="{FF2B5EF4-FFF2-40B4-BE49-F238E27FC236}">
              <a16:creationId xmlns:a16="http://schemas.microsoft.com/office/drawing/2014/main" id="{911FBA17-3783-47BA-8892-B978531B44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324673" hidden="1">
          <a:extLst>
            <a:ext uri="{FF2B5EF4-FFF2-40B4-BE49-F238E27FC236}">
              <a16:creationId xmlns:a16="http://schemas.microsoft.com/office/drawing/2014/main" id="{BC082DAF-7203-43F4-B5F4-375EA41C8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324673">
          <a:extLst>
            <a:ext uri="{FF2B5EF4-FFF2-40B4-BE49-F238E27FC236}">
              <a16:creationId xmlns:a16="http://schemas.microsoft.com/office/drawing/2014/main" id="{B479DEDF-1C3A-435A-890D-0B133F71BD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324673">
          <a:extLst>
            <a:ext uri="{FF2B5EF4-FFF2-40B4-BE49-F238E27FC236}">
              <a16:creationId xmlns:a16="http://schemas.microsoft.com/office/drawing/2014/main" id="{A90B36B4-C967-47C2-A0F3-4E6C46B388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D254E398-69DA-4339-BA97-03A967B7E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8B1FF85F-3E12-4B85-8B5E-DB93D0784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C28AB9D8-8C5D-44C2-A869-1F5BDAECD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1936C135-A403-475C-A9DE-7AB75FEE4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7B726D5B-AC91-47D6-BB5F-43B1646FE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6D0BBB22-160F-4C32-8179-E81152BE6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E0E27410-243F-4D9F-81B4-C593ABC37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19392" hidden="1">
          <a:extLst>
            <a:ext uri="{FF2B5EF4-FFF2-40B4-BE49-F238E27FC236}">
              <a16:creationId xmlns:a16="http://schemas.microsoft.com/office/drawing/2014/main" id="{AF30987C-25B8-4B60-AB98-DF9EA3571A08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RefEdit_Y,RefEdit0,!$X$180:$X$275,True,000000010200_General,True,Y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319392">
          <a:extLst>
            <a:ext uri="{FF2B5EF4-FFF2-40B4-BE49-F238E27FC236}">
              <a16:creationId xmlns:a16="http://schemas.microsoft.com/office/drawing/2014/main" id="{C62DE606-14B1-4066-A544-A2A8B73336EF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319392">
          <a:extLst>
            <a:ext uri="{FF2B5EF4-FFF2-40B4-BE49-F238E27FC236}">
              <a16:creationId xmlns:a16="http://schemas.microsoft.com/office/drawing/2014/main" id="{D7F0C575-0611-4500-A415-E8BC7970CE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319392">
          <a:extLst>
            <a:ext uri="{FF2B5EF4-FFF2-40B4-BE49-F238E27FC236}">
              <a16:creationId xmlns:a16="http://schemas.microsoft.com/office/drawing/2014/main" id="{D9DB0D9A-7E0D-4160-91BA-4215758489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319392" hidden="1">
          <a:extLst>
            <a:ext uri="{FF2B5EF4-FFF2-40B4-BE49-F238E27FC236}">
              <a16:creationId xmlns:a16="http://schemas.microsoft.com/office/drawing/2014/main" id="{0C549D52-36C5-46D6-A486-007B3B69E1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319392">
          <a:extLst>
            <a:ext uri="{FF2B5EF4-FFF2-40B4-BE49-F238E27FC236}">
              <a16:creationId xmlns:a16="http://schemas.microsoft.com/office/drawing/2014/main" id="{45150135-9148-4C46-A70B-508754797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319392">
          <a:extLst>
            <a:ext uri="{FF2B5EF4-FFF2-40B4-BE49-F238E27FC236}">
              <a16:creationId xmlns:a16="http://schemas.microsoft.com/office/drawing/2014/main" id="{C65AA308-54BA-471B-A0A5-105260ED38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9F7E62A4-26A0-4174-8CDD-D08D590DE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ECC16D81-3254-49D6-A94D-2CB5FCF5D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2B0E3C81-6B51-4C9A-9D9D-DD171DF83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5C5DF3C8-961A-4408-9119-1B5A1ED80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4596CF92-F37B-49A7-91DB-CAC8CADBF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D761ABEB-C7AA-43B0-B54F-3556F51D4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45FEC905-446B-4A64-B7BF-72227F5AC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400326" hidden="1">
          <a:extLst>
            <a:ext uri="{FF2B5EF4-FFF2-40B4-BE49-F238E27FC236}">
              <a16:creationId xmlns:a16="http://schemas.microsoft.com/office/drawing/2014/main" id="{3435595A-AC56-FF8F-675B-E07E933869F1}"/>
            </a:ext>
          </a:extLst>
        </xdr:cNvPr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CheckBoxPress,CheckBox,True,True,500000000500_Outputs|General,True,Press,False,
CheckBox_TISS,CheckBox,False,True,500000000400_Outputs|General,True,Type I/III SS,False,
CheckBoxMultiCo,CheckBox,True,True,500000000200_Outputs|General,True,Multicolinearity statistics,False,
CheckBoxInterpret,CheckBox,True,True,500000000600_Outputs|General,True,Interpretation,False,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CheckBoxDiag,CheckBox,True,True,500000000501_Outputs|General,True,Influence diagnostics,False,
CheckBoxAdjPred,CheckBox,True,True,500000000401_Outputs|General,True,Adjusted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ScrollBarLevel,ScrollBar,4,True,100000020200_Options|Model,False,,,
ComboBox_Selection,ComboBox,0,True,100000000101_Options|Model,True,Choose a model selection method,False,
CheckBox_Selection,CheckBox,True,True,100000000001_Options|Model,True,Model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ComboBox_Constraints,ComboBox,2,True,110000010001_Options|ANOVA / ANCOVA,True,Select the type of constraint to apply to the qualitative variables of the OLS model,False,
CheckBoxNested,CheckBox,False,True,110000000101_Options|ANOVA / ANCOVA,True,Nested effects,False,
CheckBoxRand,CheckBox,False,True,110000000201_Options|ANOVA / ANCOVA,True,Random effects,False,
CheckBoxHetero,CheckBox,True,True,120000000000_Options|Covariances,True,Heteroscedasticity,False,
ComboBoxHACMethod,ComboBox,2,True,120000010100_Options|Covariances,True,Method:,False,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ScrollBarNbFactors,ScrollBar,4,True,000001030100_General,False,,,
TextBoxNbFactors,TextBox,1,True,000002030100_General,True,Number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RefEdit_Y,RefEdit0,'Sheet1'!$U$180:$U$275,True,000000010200_General,True,Y / Dependent variables:,False,
FileSelect1,CommandButton,,False,000000020200_General,False,,False,
ScrollBarSelect,ScrollBar,0,False,05,False,,,
CheckBox_X,CheckBox,True,True,000000050200_General,True,Quantitative,False,
RefEdit_X,RefEdit0,'Sheet1'!$R$180:$R$275,True,000002050200_General,True,X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CheckBoxSumCharts,CheckBox,True,True,600000020400_Charts,True,Summary charts,False,
CheckBoxFilterY,CheckBox,False,True,600000030400_Charts,True,Filter Ys,False,
CheckBoxBar,CheckBox,False,True,600000040400_Charts,True,Bar chart,False,
CheckBox_PredVarLabels,CheckBox,False,True,300000001002_Prediction,True,Variable labels,False,
</a:t>
          </a:r>
        </a:p>
      </xdr:txBody>
    </xdr:sp>
    <xdr:clientData/>
  </xdr:twoCellAnchor>
  <xdr:twoCellAnchor editAs="absolute">
    <xdr:from>
      <xdr:col>1</xdr:col>
      <xdr:colOff>6350</xdr:colOff>
      <xdr:row>8</xdr:row>
      <xdr:rowOff>6350</xdr:rowOff>
    </xdr:from>
    <xdr:to>
      <xdr:col>4</xdr:col>
      <xdr:colOff>1778</xdr:colOff>
      <xdr:row>9</xdr:row>
      <xdr:rowOff>0</xdr:rowOff>
    </xdr:to>
    <xdr:sp macro="" textlink="">
      <xdr:nvSpPr>
        <xdr:cNvPr id="3" name="BK400326">
          <a:extLst>
            <a:ext uri="{FF2B5EF4-FFF2-40B4-BE49-F238E27FC236}">
              <a16:creationId xmlns:a16="http://schemas.microsoft.com/office/drawing/2014/main" id="{9D5F54C5-899A-116D-BD5A-84FDC9C7FB51}"/>
            </a:ext>
          </a:extLst>
        </xdr:cNvPr>
        <xdr:cNvSpPr/>
      </xdr:nvSpPr>
      <xdr:spPr>
        <a:xfrm>
          <a:off x="339725" y="15303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49783</xdr:colOff>
      <xdr:row>8</xdr:row>
      <xdr:rowOff>43434</xdr:rowOff>
    </xdr:from>
    <xdr:to>
      <xdr:col>1</xdr:col>
      <xdr:colOff>392683</xdr:colOff>
      <xdr:row>8</xdr:row>
      <xdr:rowOff>386334</xdr:rowOff>
    </xdr:to>
    <xdr:pic macro="[0]!ReRunXLSTAT">
      <xdr:nvPicPr>
        <xdr:cNvPr id="4" name="BT400326" descr="A green square with a red triangle in it&#10;&#10;Description automatically generated">
          <a:extLst>
            <a:ext uri="{FF2B5EF4-FFF2-40B4-BE49-F238E27FC236}">
              <a16:creationId xmlns:a16="http://schemas.microsoft.com/office/drawing/2014/main" id="{4097C6CE-0FC6-4AA4-B1AD-A9E728126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[0]!AddRemovGrid">
      <xdr:nvPicPr>
        <xdr:cNvPr id="5" name="RM400326" descr="A green square with white lines&#10;&#10;Description automatically generated">
          <a:extLst>
            <a:ext uri="{FF2B5EF4-FFF2-40B4-BE49-F238E27FC236}">
              <a16:creationId xmlns:a16="http://schemas.microsoft.com/office/drawing/2014/main" id="{8DCD064A-16D9-462F-8861-8686F2ADD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8</xdr:row>
      <xdr:rowOff>43434</xdr:rowOff>
    </xdr:from>
    <xdr:to>
      <xdr:col>2</xdr:col>
      <xdr:colOff>260857</xdr:colOff>
      <xdr:row>8</xdr:row>
      <xdr:rowOff>386334</xdr:rowOff>
    </xdr:to>
    <xdr:pic macro="AddRemovGrid">
      <xdr:nvPicPr>
        <xdr:cNvPr id="6" name="AD400326" descr="A green square with orange lines&#10;&#10;Description automatically generated" hidden="1">
          <a:extLst>
            <a:ext uri="{FF2B5EF4-FFF2-40B4-BE49-F238E27FC236}">
              <a16:creationId xmlns:a16="http://schemas.microsoft.com/office/drawing/2014/main" id="{A49CC84D-135C-4E4F-8C28-805FB1854F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395731</xdr:colOff>
      <xdr:row>8</xdr:row>
      <xdr:rowOff>43434</xdr:rowOff>
    </xdr:from>
    <xdr:to>
      <xdr:col>3</xdr:col>
      <xdr:colOff>129031</xdr:colOff>
      <xdr:row>8</xdr:row>
      <xdr:rowOff>386334</xdr:rowOff>
    </xdr:to>
    <xdr:pic macro="[0]!SendToOfficeLocal">
      <xdr:nvPicPr>
        <xdr:cNvPr id="7" name="WD400326" descr="A logo of a computer&#10;&#10;Description automatically generated">
          <a:extLst>
            <a:ext uri="{FF2B5EF4-FFF2-40B4-BE49-F238E27FC236}">
              <a16:creationId xmlns:a16="http://schemas.microsoft.com/office/drawing/2014/main" id="{07BC5D10-98A1-4D27-B82B-71C3910BD4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220471</xdr:colOff>
      <xdr:row>8</xdr:row>
      <xdr:rowOff>43434</xdr:rowOff>
    </xdr:from>
    <xdr:to>
      <xdr:col>3</xdr:col>
      <xdr:colOff>563371</xdr:colOff>
      <xdr:row>8</xdr:row>
      <xdr:rowOff>386334</xdr:rowOff>
    </xdr:to>
    <xdr:pic macro="[0]!SendToOfficeLocal">
      <xdr:nvPicPr>
        <xdr:cNvPr id="8" name="PT400326" descr="A green square with white text and red and white symbols&#10;&#10;Description automatically generated">
          <a:extLst>
            <a:ext uri="{FF2B5EF4-FFF2-40B4-BE49-F238E27FC236}">
              <a16:creationId xmlns:a16="http://schemas.microsoft.com/office/drawing/2014/main" id="{B190CA6D-4466-44B1-916D-EB02AA17A5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1567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7</xdr:col>
      <xdr:colOff>0</xdr:colOff>
      <xdr:row>98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35B86F-2B3D-9C7E-3E74-C65931764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0</xdr:colOff>
      <xdr:row>217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F7AEA0A-8686-C719-0D3B-87899C30D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127000</xdr:colOff>
      <xdr:row>200</xdr:row>
      <xdr:rowOff>0</xdr:rowOff>
    </xdr:from>
    <xdr:to>
      <xdr:col>13</xdr:col>
      <xdr:colOff>127000</xdr:colOff>
      <xdr:row>217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D6477B2-0F97-D487-B61E-37E39A200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219</xdr:row>
      <xdr:rowOff>0</xdr:rowOff>
    </xdr:from>
    <xdr:to>
      <xdr:col>7</xdr:col>
      <xdr:colOff>0</xdr:colOff>
      <xdr:row>236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BFFD497-3DF5-EC8A-3AA3-AB39CA5EE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127000</xdr:colOff>
      <xdr:row>219</xdr:row>
      <xdr:rowOff>0</xdr:rowOff>
    </xdr:from>
    <xdr:to>
      <xdr:col>13</xdr:col>
      <xdr:colOff>127000</xdr:colOff>
      <xdr:row>236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58854E1-0C09-5031-59E2-873DE035F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254000</xdr:colOff>
      <xdr:row>219</xdr:row>
      <xdr:rowOff>0</xdr:rowOff>
    </xdr:from>
    <xdr:to>
      <xdr:col>19</xdr:col>
      <xdr:colOff>254000</xdr:colOff>
      <xdr:row>236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4D16CFC-8446-98FD-F120-B893F2DAD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238</xdr:row>
      <xdr:rowOff>0</xdr:rowOff>
    </xdr:from>
    <xdr:to>
      <xdr:col>7</xdr:col>
      <xdr:colOff>0</xdr:colOff>
      <xdr:row>255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6B859C0-F4CB-614A-3C64-6BD050942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357</xdr:row>
      <xdr:rowOff>0</xdr:rowOff>
    </xdr:from>
    <xdr:to>
      <xdr:col>7</xdr:col>
      <xdr:colOff>0</xdr:colOff>
      <xdr:row>374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B5BF8EF-C980-7474-CB98-A1119F07E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127000</xdr:colOff>
      <xdr:row>357</xdr:row>
      <xdr:rowOff>0</xdr:rowOff>
    </xdr:from>
    <xdr:to>
      <xdr:col>13</xdr:col>
      <xdr:colOff>127000</xdr:colOff>
      <xdr:row>374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F33759D-7235-4BE2-1277-EB8331967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7</xdr:col>
      <xdr:colOff>0</xdr:colOff>
      <xdr:row>393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746D5D4-654D-D129-8F4E-4F7544261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127000</xdr:colOff>
      <xdr:row>376</xdr:row>
      <xdr:rowOff>0</xdr:rowOff>
    </xdr:from>
    <xdr:to>
      <xdr:col>13</xdr:col>
      <xdr:colOff>127000</xdr:colOff>
      <xdr:row>393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9A539C9-7550-842C-EEC5-60F2B8971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96679" hidden="1">
          <a:extLst>
            <a:ext uri="{FF2B5EF4-FFF2-40B4-BE49-F238E27FC236}">
              <a16:creationId xmlns:a16="http://schemas.microsoft.com/office/drawing/2014/main" id="{97C4956D-DF85-49E5-B0E2-63E84A000130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RefEdit_Y,RefEdit0,!$T$180:$T$275,True,000000010200_General,True,Y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396679">
          <a:extLst>
            <a:ext uri="{FF2B5EF4-FFF2-40B4-BE49-F238E27FC236}">
              <a16:creationId xmlns:a16="http://schemas.microsoft.com/office/drawing/2014/main" id="{8EAFF18B-CC72-4C73-A46E-F43EA3CF977A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396679">
          <a:extLst>
            <a:ext uri="{FF2B5EF4-FFF2-40B4-BE49-F238E27FC236}">
              <a16:creationId xmlns:a16="http://schemas.microsoft.com/office/drawing/2014/main" id="{7C7FF6CA-BDF5-4941-91EE-1807686209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396679">
          <a:extLst>
            <a:ext uri="{FF2B5EF4-FFF2-40B4-BE49-F238E27FC236}">
              <a16:creationId xmlns:a16="http://schemas.microsoft.com/office/drawing/2014/main" id="{44690701-03C5-4481-A948-B94E6F5211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396679" hidden="1">
          <a:extLst>
            <a:ext uri="{FF2B5EF4-FFF2-40B4-BE49-F238E27FC236}">
              <a16:creationId xmlns:a16="http://schemas.microsoft.com/office/drawing/2014/main" id="{F38333E2-6F8B-4A6A-B003-AA5B18399E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396679">
          <a:extLst>
            <a:ext uri="{FF2B5EF4-FFF2-40B4-BE49-F238E27FC236}">
              <a16:creationId xmlns:a16="http://schemas.microsoft.com/office/drawing/2014/main" id="{CBA874B5-468B-4AAD-B414-5FDBB71F9E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396679">
          <a:extLst>
            <a:ext uri="{FF2B5EF4-FFF2-40B4-BE49-F238E27FC236}">
              <a16:creationId xmlns:a16="http://schemas.microsoft.com/office/drawing/2014/main" id="{ECCB9D27-E6E6-46A1-8C71-22C86D4BE6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54DDCCDD-479C-452A-BF70-DEC1C6A96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E4ADEB35-8561-4A38-AE2B-B5832E784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C69211AE-5EF1-4D48-911D-3A52F5F29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E8148901-5E7D-4C33-B58C-790A38D3D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C028F775-776E-493A-8128-EF7FA11B8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700EA764-3FE0-4E70-BF2E-ADF8646E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01DAC003-703F-4CEC-B022-1BFFA0DE5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473470" hidden="1">
          <a:extLst>
            <a:ext uri="{FF2B5EF4-FFF2-40B4-BE49-F238E27FC236}">
              <a16:creationId xmlns:a16="http://schemas.microsoft.com/office/drawing/2014/main" id="{64A878DF-678D-4E91-9AF2-91C889B6893E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RefEdit_Y,RefEdit0,!$W$180:$W$275,True,000000010200_General,True,Y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473470">
          <a:extLst>
            <a:ext uri="{FF2B5EF4-FFF2-40B4-BE49-F238E27FC236}">
              <a16:creationId xmlns:a16="http://schemas.microsoft.com/office/drawing/2014/main" id="{044A6CFC-5143-4BDA-A4F3-6540755FFBE3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473470">
          <a:extLst>
            <a:ext uri="{FF2B5EF4-FFF2-40B4-BE49-F238E27FC236}">
              <a16:creationId xmlns:a16="http://schemas.microsoft.com/office/drawing/2014/main" id="{B6740CDB-C080-48D8-9D5F-8B7C9F305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473470">
          <a:extLst>
            <a:ext uri="{FF2B5EF4-FFF2-40B4-BE49-F238E27FC236}">
              <a16:creationId xmlns:a16="http://schemas.microsoft.com/office/drawing/2014/main" id="{F4D49E70-9DFF-47D0-B469-E6A39380DC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473470" hidden="1">
          <a:extLst>
            <a:ext uri="{FF2B5EF4-FFF2-40B4-BE49-F238E27FC236}">
              <a16:creationId xmlns:a16="http://schemas.microsoft.com/office/drawing/2014/main" id="{C39CDAE1-A711-45D2-AB21-18B695348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473470">
          <a:extLst>
            <a:ext uri="{FF2B5EF4-FFF2-40B4-BE49-F238E27FC236}">
              <a16:creationId xmlns:a16="http://schemas.microsoft.com/office/drawing/2014/main" id="{61613C96-6D18-4E54-A9FF-D1048D54A9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473470">
          <a:extLst>
            <a:ext uri="{FF2B5EF4-FFF2-40B4-BE49-F238E27FC236}">
              <a16:creationId xmlns:a16="http://schemas.microsoft.com/office/drawing/2014/main" id="{5C7B6F40-ADA1-4923-8A44-C08B8EBD79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CB026ADC-79AC-45E3-AF2D-3968B16C9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DB9C532-8937-4AAD-877A-88E46F66A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EFFA9A91-5166-451C-B4F3-79FBB93A3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ECFBE4E-95DD-46DD-BF18-AD68D1C00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C6CD3AE3-1A83-40AA-8B79-09582AD7C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927A4D21-E9D3-4A16-9047-17E0A31F6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B318E1FD-1BA1-419C-80BF-04A8B3557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526664" hidden="1">
          <a:extLst>
            <a:ext uri="{FF2B5EF4-FFF2-40B4-BE49-F238E27FC236}">
              <a16:creationId xmlns:a16="http://schemas.microsoft.com/office/drawing/2014/main" id="{E77FB794-6A23-4BDA-87B9-0545046FB641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RefEdit_Y,RefEdit0,!$V$180:$V$275,True,000000010200_General,True,Y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526664">
          <a:extLst>
            <a:ext uri="{FF2B5EF4-FFF2-40B4-BE49-F238E27FC236}">
              <a16:creationId xmlns:a16="http://schemas.microsoft.com/office/drawing/2014/main" id="{FDCB070C-4BA5-4E95-BDAA-0618435AC9CA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526664">
          <a:extLst>
            <a:ext uri="{FF2B5EF4-FFF2-40B4-BE49-F238E27FC236}">
              <a16:creationId xmlns:a16="http://schemas.microsoft.com/office/drawing/2014/main" id="{308A2C20-E583-4A4D-B036-7AF51733D1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526664">
          <a:extLst>
            <a:ext uri="{FF2B5EF4-FFF2-40B4-BE49-F238E27FC236}">
              <a16:creationId xmlns:a16="http://schemas.microsoft.com/office/drawing/2014/main" id="{3CF53C9E-29C8-4C87-A49F-66BDC4255C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526664" hidden="1">
          <a:extLst>
            <a:ext uri="{FF2B5EF4-FFF2-40B4-BE49-F238E27FC236}">
              <a16:creationId xmlns:a16="http://schemas.microsoft.com/office/drawing/2014/main" id="{7E60CB28-6617-4B99-BD97-F15337E60B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526664">
          <a:extLst>
            <a:ext uri="{FF2B5EF4-FFF2-40B4-BE49-F238E27FC236}">
              <a16:creationId xmlns:a16="http://schemas.microsoft.com/office/drawing/2014/main" id="{B9081FE2-808D-44A3-9BCB-7C9A2B4136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526664">
          <a:extLst>
            <a:ext uri="{FF2B5EF4-FFF2-40B4-BE49-F238E27FC236}">
              <a16:creationId xmlns:a16="http://schemas.microsoft.com/office/drawing/2014/main" id="{4FF0DB48-8EBE-47CA-B653-52869F4C2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9661522C-4164-47B6-B450-FD1CB5CAD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646FA1F7-1B82-412D-868D-1448F9039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D9947814-37E3-4585-8104-540A732C0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86EF5EBA-D5BF-48DD-B199-C1111A9D2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BF3431EF-D693-4303-83DA-41F58A728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FEF635CA-773A-4CD8-8751-1EEBB1DB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5BC6D0AC-D728-4C42-99E4-F42286BFF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444363" hidden="1">
          <a:extLst>
            <a:ext uri="{FF2B5EF4-FFF2-40B4-BE49-F238E27FC236}">
              <a16:creationId xmlns:a16="http://schemas.microsoft.com/office/drawing/2014/main" id="{12DA6635-BD1E-4BC9-8405-8EBA28B3C746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RefEdit_Y,RefEdit0,!$S$180:$S$275,True,000000010200_General,True,Y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RefEdit_X,RefEdit0,!$R$180:$R$275,True,000002050200_General,True,X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444363">
          <a:extLst>
            <a:ext uri="{FF2B5EF4-FFF2-40B4-BE49-F238E27FC236}">
              <a16:creationId xmlns:a16="http://schemas.microsoft.com/office/drawing/2014/main" id="{1B27BADA-6908-4167-B02F-7472A752EAE7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444363">
          <a:extLst>
            <a:ext uri="{FF2B5EF4-FFF2-40B4-BE49-F238E27FC236}">
              <a16:creationId xmlns:a16="http://schemas.microsoft.com/office/drawing/2014/main" id="{11F5E146-27F7-4F83-9E56-2093F4532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444363">
          <a:extLst>
            <a:ext uri="{FF2B5EF4-FFF2-40B4-BE49-F238E27FC236}">
              <a16:creationId xmlns:a16="http://schemas.microsoft.com/office/drawing/2014/main" id="{0188D020-0F5F-4482-A454-9281A74B5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444363" hidden="1">
          <a:extLst>
            <a:ext uri="{FF2B5EF4-FFF2-40B4-BE49-F238E27FC236}">
              <a16:creationId xmlns:a16="http://schemas.microsoft.com/office/drawing/2014/main" id="{11F48E9F-0764-4613-A116-3609DBCDFC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444363">
          <a:extLst>
            <a:ext uri="{FF2B5EF4-FFF2-40B4-BE49-F238E27FC236}">
              <a16:creationId xmlns:a16="http://schemas.microsoft.com/office/drawing/2014/main" id="{8DEC1187-A448-4DF5-BEA6-5EF048F26D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444363">
          <a:extLst>
            <a:ext uri="{FF2B5EF4-FFF2-40B4-BE49-F238E27FC236}">
              <a16:creationId xmlns:a16="http://schemas.microsoft.com/office/drawing/2014/main" id="{430BBC49-48F9-477E-95B0-3364118F1E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1F30EDDE-086A-4A6D-A5E5-79E2208F1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48E0C2B6-69B4-4007-9087-B9C83CF53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B12747C3-F89B-4BBB-8456-B1182FC87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6956C703-E812-4ED9-A30E-DC6B05163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BCA56621-2C7D-4639-A09B-EEA31F882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2532C7F2-C816-4071-BF14-3C6CDFB9E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E51FEB8E-A87B-434B-9996-454C1C574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855903" hidden="1">
          <a:extLst>
            <a:ext uri="{FF2B5EF4-FFF2-40B4-BE49-F238E27FC236}">
              <a16:creationId xmlns:a16="http://schemas.microsoft.com/office/drawing/2014/main" id="{833D4C35-7C6E-401A-B91F-90451EFE8632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CheckBoxVarLabels,CheckBox,True,True,000000000201_General,True,Variable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RefEdit_Y,RefEdit0,!$R$180:$R$275,True,000000010200_General,True,Y / Dependent variables:,False,
FileSelect1,CommandButton,,False,000000020200_General,False,,False,
ScrollBarSelect,ScrollBar,0,False,05,False,,,
CheckBox_X,CheckBox,True,True,000000050200_General,True,Quantitative,False,
RefEdit_X,RefEdit0,!$Q$180:$Q$275,True,000002050200_General,True,X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855903">
          <a:extLst>
            <a:ext uri="{FF2B5EF4-FFF2-40B4-BE49-F238E27FC236}">
              <a16:creationId xmlns:a16="http://schemas.microsoft.com/office/drawing/2014/main" id="{5C3EF83A-0CB8-4800-8DC5-5284D964E33B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855903">
          <a:extLst>
            <a:ext uri="{FF2B5EF4-FFF2-40B4-BE49-F238E27FC236}">
              <a16:creationId xmlns:a16="http://schemas.microsoft.com/office/drawing/2014/main" id="{DE230AC4-7711-47EC-B9FA-90C1246261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855903">
          <a:extLst>
            <a:ext uri="{FF2B5EF4-FFF2-40B4-BE49-F238E27FC236}">
              <a16:creationId xmlns:a16="http://schemas.microsoft.com/office/drawing/2014/main" id="{9FC0010E-C51C-4F62-81DA-A95EB12BF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855903" hidden="1">
          <a:extLst>
            <a:ext uri="{FF2B5EF4-FFF2-40B4-BE49-F238E27FC236}">
              <a16:creationId xmlns:a16="http://schemas.microsoft.com/office/drawing/2014/main" id="{5CACA6E4-AE30-4C32-8327-8540DCEC8C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855903">
          <a:extLst>
            <a:ext uri="{FF2B5EF4-FFF2-40B4-BE49-F238E27FC236}">
              <a16:creationId xmlns:a16="http://schemas.microsoft.com/office/drawing/2014/main" id="{7AD47947-89FC-4425-920C-499022053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855903">
          <a:extLst>
            <a:ext uri="{FF2B5EF4-FFF2-40B4-BE49-F238E27FC236}">
              <a16:creationId xmlns:a16="http://schemas.microsoft.com/office/drawing/2014/main" id="{8D04E7F8-9B57-407C-A5D0-608676873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52956FFB-2190-4A67-8A18-5C02E23D7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189</xdr:row>
      <xdr:rowOff>1</xdr:rowOff>
    </xdr:from>
    <xdr:to>
      <xdr:col>6</xdr:col>
      <xdr:colOff>0</xdr:colOff>
      <xdr:row>207</xdr:row>
      <xdr:rowOff>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C9B29979-B43B-4233-B62A-209D65E61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189</xdr:row>
      <xdr:rowOff>1</xdr:rowOff>
    </xdr:from>
    <xdr:to>
      <xdr:col>11</xdr:col>
      <xdr:colOff>127000</xdr:colOff>
      <xdr:row>207</xdr:row>
      <xdr:rowOff>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871A27C2-C242-47E9-ABCA-012D5E6B2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209</xdr:row>
      <xdr:rowOff>1</xdr:rowOff>
    </xdr:from>
    <xdr:to>
      <xdr:col>6</xdr:col>
      <xdr:colOff>0</xdr:colOff>
      <xdr:row>227</xdr:row>
      <xdr:rowOff>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31E70358-890C-4D53-9A3D-90F1C1C4B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209</xdr:row>
      <xdr:rowOff>1</xdr:rowOff>
    </xdr:from>
    <xdr:to>
      <xdr:col>11</xdr:col>
      <xdr:colOff>127000</xdr:colOff>
      <xdr:row>227</xdr:row>
      <xdr:rowOff>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1506C16B-6F43-48C6-91BA-871CEF395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209</xdr:row>
      <xdr:rowOff>1</xdr:rowOff>
    </xdr:from>
    <xdr:to>
      <xdr:col>16</xdr:col>
      <xdr:colOff>254000</xdr:colOff>
      <xdr:row>227</xdr:row>
      <xdr:rowOff>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2AA6C90C-D6D4-4651-8EAC-9E8AA55BC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229</xdr:row>
      <xdr:rowOff>1</xdr:rowOff>
    </xdr:from>
    <xdr:to>
      <xdr:col>6</xdr:col>
      <xdr:colOff>0</xdr:colOff>
      <xdr:row>247</xdr:row>
      <xdr:rowOff>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9F5818B5-EF58-4DDC-B0D9-17BA253D3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34325" hidden="1">
          <a:extLst>
            <a:ext uri="{FF2B5EF4-FFF2-40B4-BE49-F238E27FC236}">
              <a16:creationId xmlns:a16="http://schemas.microsoft.com/office/drawing/2014/main" id="{23423C0E-9CF0-434A-AF3D-09D59D053BC9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RefEdit_Y,RefEdit0,!$V$270:$V$275,True,000000010200_General,True,Y / Dependent variables:,False,
FileSelect1,CommandButton,,False,000000020200_General,False,,False,
ScrollBarSelect,ScrollBar,0,False,05,False,,,
CheckBox_X,CheckBox,True,True,000000050200_General,True,Quantitative,False,
RefEdit_X,RefEdit0,!$R$270:$R$275,True,000002050200_General,True,X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34325">
          <a:extLst>
            <a:ext uri="{FF2B5EF4-FFF2-40B4-BE49-F238E27FC236}">
              <a16:creationId xmlns:a16="http://schemas.microsoft.com/office/drawing/2014/main" id="{877A82A1-C6D5-4D35-BE42-E1521AB95505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34325">
          <a:extLst>
            <a:ext uri="{FF2B5EF4-FFF2-40B4-BE49-F238E27FC236}">
              <a16:creationId xmlns:a16="http://schemas.microsoft.com/office/drawing/2014/main" id="{4642BC45-95A1-4B7D-89A4-E164290270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34325">
          <a:extLst>
            <a:ext uri="{FF2B5EF4-FFF2-40B4-BE49-F238E27FC236}">
              <a16:creationId xmlns:a16="http://schemas.microsoft.com/office/drawing/2014/main" id="{C9F45CAD-55EE-4008-A099-B7542AEA5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34325" hidden="1">
          <a:extLst>
            <a:ext uri="{FF2B5EF4-FFF2-40B4-BE49-F238E27FC236}">
              <a16:creationId xmlns:a16="http://schemas.microsoft.com/office/drawing/2014/main" id="{A23A2B25-6FDF-4591-B3D2-E15C8A1AC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34325">
          <a:extLst>
            <a:ext uri="{FF2B5EF4-FFF2-40B4-BE49-F238E27FC236}">
              <a16:creationId xmlns:a16="http://schemas.microsoft.com/office/drawing/2014/main" id="{5E2DEDA8-B047-4623-B157-7070E12257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34325">
          <a:extLst>
            <a:ext uri="{FF2B5EF4-FFF2-40B4-BE49-F238E27FC236}">
              <a16:creationId xmlns:a16="http://schemas.microsoft.com/office/drawing/2014/main" id="{C9EA9CC8-E927-40F0-BBF9-6000AB04D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22BFA766-DC2C-4ECB-B3AA-28FB88E79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182879</xdr:rowOff>
    </xdr:from>
    <xdr:to>
      <xdr:col>6</xdr:col>
      <xdr:colOff>0</xdr:colOff>
      <xdr:row>117</xdr:row>
      <xdr:rowOff>182879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7C0CEF64-8510-448E-BB38-AF154E668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99</xdr:row>
      <xdr:rowOff>182879</xdr:rowOff>
    </xdr:from>
    <xdr:to>
      <xdr:col>11</xdr:col>
      <xdr:colOff>127000</xdr:colOff>
      <xdr:row>117</xdr:row>
      <xdr:rowOff>182879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F9BD753A-5262-4682-8B68-7DCADA6CA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119</xdr:row>
      <xdr:rowOff>182879</xdr:rowOff>
    </xdr:from>
    <xdr:to>
      <xdr:col>6</xdr:col>
      <xdr:colOff>0</xdr:colOff>
      <xdr:row>137</xdr:row>
      <xdr:rowOff>182879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85EFD5B6-6DFB-4685-B87A-AA2541848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119</xdr:row>
      <xdr:rowOff>182879</xdr:rowOff>
    </xdr:from>
    <xdr:to>
      <xdr:col>11</xdr:col>
      <xdr:colOff>127000</xdr:colOff>
      <xdr:row>137</xdr:row>
      <xdr:rowOff>182879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D67571F1-F51B-49F9-80A4-8409E02D0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119</xdr:row>
      <xdr:rowOff>182879</xdr:rowOff>
    </xdr:from>
    <xdr:to>
      <xdr:col>16</xdr:col>
      <xdr:colOff>254000</xdr:colOff>
      <xdr:row>137</xdr:row>
      <xdr:rowOff>182879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DD744766-B43B-450A-BAC3-52448EB39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139</xdr:row>
      <xdr:rowOff>182879</xdr:rowOff>
    </xdr:from>
    <xdr:to>
      <xdr:col>6</xdr:col>
      <xdr:colOff>0</xdr:colOff>
      <xdr:row>157</xdr:row>
      <xdr:rowOff>182879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D858E1E1-B5DE-4821-8B55-1A2564EB0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637638" hidden="1">
          <a:extLst>
            <a:ext uri="{FF2B5EF4-FFF2-40B4-BE49-F238E27FC236}">
              <a16:creationId xmlns:a16="http://schemas.microsoft.com/office/drawing/2014/main" id="{EDAD97AE-38A6-4181-A23C-15EC9FC4522A}"/>
            </a:ext>
          </a:extLst>
        </xdr:cNvPr>
        <xdr:cNvSpPr txBox="1"/>
      </xdr:nvSpPr>
      <xdr:spPr>
        <a:xfrm>
          <a:off x="1231900" y="914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nb-NO" sz="1100"/>
            <a:t>RunProcREG
Form53.txt
TextBoxList,TextBox,,False,03,False,,False,
CheckBoxTrans,CheckBox,False,False,04,False,Trans,False,
ComboBox_TestMethod,ComboBox,0,True,200000000200_Validation,True,Select the method for the extraction of validation data,False,
TextBoxTestNumber,TextBox,1,True,200000000400_Validation,True,,False,
RefEditGroup,RefEdit0,,True,200000000600_Validation,True,Group variable:,False,
CheckBox_Validation,CheckBox,False,True,200000000000_Validation,True,Validation,False,
CheckBoxSort,CheckBox,False,True,510000000201_Outputs|Means,True,Sort up,False,
CheckBoxApplyAll,CheckBox,False,True,510000000101_Outputs|Means,True,Apply to all factors,False,
CheckBoxMCompare,CheckBox,False,True,510000000001_Outputs|Means,True,Multiple comparisons,False,
CheckBoxCIMeans,CheckBox,False,True,510000000301_Outputs|Means,True,Confidence intervals,False,
CheckBoxSlopes,CheckBox,False,False,510000000401_Outputs|Means,False,Comparison of slopes,False,
CheckBoxPairwise,CheckBox,False,True,510000000002_Outputs|Means,True,Pairwise comparisons,False,
CheckBoxControl,CheckBox,False,True,510000000202_Outputs|Means,True,Comparisons with a control,False,
CheckBoxMeanSq,CheckBox,False,True,510000000402_Outputs|Means,True,Choose the MSE,False,
CheckBoxProtected,CheckBox,False,True,510000000502_Outputs|Means,True,Protected,False,
CheckBoxTB,CheckBox,False,True,510000000602_Outputs|Means,True,Top/Bottom boxes,False,
OptionButtonTB2,OptionButton,True,True,510000000702_Outputs|Means,True,2,False,
OptionButtonTB3,OptionButton,False,True,510000000802_Outputs|Means,True,3,False,
ListBoxControl,ListBox,,True,510000000302_Outputs|Means,True,Comparisons with a control:,False,
ListBoxPairwise,ListBox,,True,510000000102_Outputs|Means,True,Pairwise comparisons:,False,
CheckBoxMeanConfTab,CheckBox,True,True,510000000100_Outputs|Means,True,Confidence interval,False,
CheckBoxMeans,CheckBox,True,True,510000000000_Outputs|Means,True,Means,False,
CheckBoxMeanStdError,CheckBox,True,True,510000000200_Outputs|Means,True,Standard errors,False,
CheckBoxLSM,CheckBox,True,True,510000000300_Outputs|Means,True,LS means,False,
CheckBox_Desc,CheckBox,True,True,500000000000_Outputs|General,True,Descriptive statistics,False,
CheckBox_Corr,CheckBox,True,True,500000000100_Outputs|General,True,Correlations,False,
CheckBox_AV,CheckBox,True,True,500000000300_Outputs|General,True,Analysis of variance,False,
CheckBoxPress,CheckBox,False,True,500000000500_Outputs|General,True,Press,False,
CheckBox_TISS,CheckBox,False,True,500000000400_Outputs|General,True,Type I/III SS,False,
CheckBoxMultiCo,CheckBox,False,True,500000000200_Outputs|General,True,Multicolinearity statistics,False,
CheckBoxInterpret,CheckBox,False,True,500000000600_Outputs|General,True,Interpretation,False,
CheckBox_Resid,CheckBox,True,True,500000000101_Outputs|General,True,Predictions and residuals,False,
CheckBoxStdCoeff,CheckBox,True,True,500000000001_Outputs|General,True,Standardized coefficients,False,
CheckBoxDiag,CheckBox,False,True,500000000501_Outputs|General,True,Influence diagnostics,False,
CheckBoxAdjPred,CheckBox,False,True,500000000401_Outputs|General,True,Adjusted predictions,False,
CheckBoxWelch,CheckBox,False,False,500000000601_Outputs|General,False,Welch statistic,False,
CheckBoxDispX,CheckBox,False,True,500000000201_Outputs|General,True,X,False,
CheckBoxPredConf,CheckBox,True,True,500000000301_Outputs|General,True,Confidence intervals,False,
CheckBoxContrasts,CheckBox,False,True,520000000000_Outputs|Contrasts,True,Compute contrasts,False,
RefEditContrasts,RefEdit,,True,520000000200_Outputs|Contrasts,True,Definition:,False,
CheckBoxLevene,CheckBox,False,False,530000000000_Outputs|Test assumptions,False,Levene's test,False,
CheckBox_Intercept,CheckBox,False,True,100000000000_Options|Model,True,Fixed Intercept,False,
TextBox_Intercept,TextBox,0,True,100000010000_Options|Model,True,Fixed Intercept:,False,
TextBoxTol,TextBox,0.0001,True,100000020000_Options|Model,True,Tolerance:,False,
TextBox_Conf,TextBox,95,True,100000010100_Options|Model,True,Confidence interval (%):,False,
CheckBox_Interactions,CheckBox,False,True,100000000200_Options|Model,True,Interactions / Level,False,
TextBoxLevel,TextBox,2,True,100000010200_Options|Model,True,,False,
ComboBox_Selection,ComboBox,0,True,100000000101_Options|Model,True,Choose a model selection method,False,
CheckBox_Selection,CheckBox,False,True,100000000001_Options|Model,True,Model selection,False,
ComboBox_Criterion,ComboBox,0,True,100000000301_Options|Model,True,Criterion:,False,
TextBox_Threshold,TextBox,0.1,False,100000001101_Options|Model,False,Probability for removal:,False,
TextBox_MinVar,TextBox,2,True,100000000501_Options|Model,True,Min variables:,False,
TextBox_MaxVar,TextBox,2,True,100000000701_Options|Model,True,Max variables:,False,
TextBoxEntrance,TextBox,0.05,False,100000000901_Options|Model,False,Probability for entry:,False,
ComboBox_Constraints,ComboBox,1,True,110000010001_Options|ANOVA / ANCOVA,True,Select the type of constraint to apply to the qualitative variables of the OLS model,False,
CheckBoxNested,CheckBox,False,True,110000000101_Options|ANOVA / ANCOVA,True,Nested effects,False,
CheckBoxHetero,CheckBox,False,True,120000000000_Options|Covariances,True,Heteroscedasticity,False,
ComboBoxHACMethod,ComboBox,0,True,120000010100_Options|Covariances,True,Method:,False,
CheckBoxAutoCorr,CheckBox,False,True,120000000200_Options|Covariances,True,Autocorrelation,False,
TextBoxLag,TextBox,1,True,120000010300_Options|Covariances,True,Lag: ,False,
CheckBox_Predict,CheckBox,False,True,300000000102_Prediction,True,Prediction,False,
RefEdit_QPred,RefEdit0,,True,300000000402_Prediction,True,Qualitative:,False,
RefEdit_XPred,RefEdit0,,True,300000000302_Prediction,True,Quantitative:,False,
CheckBox_ObsLabelsPred,CheckBox,False,True,300000000502_Prediction,True,Observation labels,False,
RefEdit_PredLabels,RefEdit0,,True,300000000602_Prediction,True,,False,
OptionButton_MVEstimate,OptionButton,False,True,400000000000_Missing data,True,Estimate missing data,False,
OptionButton_MeanMode,OptionButton,True,True,400000000100_Missing data,True,Mean or mode,False,
OptionButton_NN,OptionButton,False,True,400000010100_Missing data,True,Nearest neighbor,False,
OptionButton_MVRemove,OptionButton,True,True,400000000200_Missing data,True,Remove the observations,False,
OptionButtonEachY,OptionButton,False,True,400000000300_Missing data,True,Check for each Y separately,False,
OptionButtonAcrossAll,OptionButton,True,True,400000010300_Missing data,True,Across all Ys,False,
OptionButtonMVRefuse,OptionButton,False,True,400000000400_Missing data,True,Do not accept missing data,False,
OptionButton_MVIgnore,OptionButton,False,True,400000000500_Missing data,True,Ignore missing data,False,
CheckBoxResidCharts,CheckBox,True,True,600000000200_Charts,True,Predictions and residuals,False,
CheckBoxRegCharts,CheckBox,True,True,600000000000_Charts,True,Regression charts,False,
CheckBoxChartsCoeff,CheckBox,True,True,600000000100_Charts,True,Standardized coefficients,False,
CheckBox_Conf,CheckBox,True,True,600000000300_Charts,True,Confidence intervals,False,
OptionButtonCol,OptionButton,True,True,000000010000_General,True,Column,False,
OptionButtonTab,OptionButton,False,True,000000020000_General,True,Table,False,
RefEditDataTable,RefEdit0,,True,000000010100_General,True,Data table:,False,
TextBoxNbFactors,TextBox,1,True,000001030100_General,True,Number of factors:,False,
OptionButton_W,OptionButton,False,True,000000000001_General,True,Workbook,False,
OptionButton_R,OptionButton,False,True,000000010001_General,True,Range,False,
OptionButton_S,OptionButton,True,True,000000020001_General,True,Sheet,False,
RefEdit_R,RefEdit,,True,000000000101_General,True,Range:,False,
CheckBoxVarLabels,CheckBox,False,True,000000000201_General,True,Variable labels,False,
CheckBox_ObsLabels,CheckBox,False,True,000000010301_General,True,Observation labels,False,
RefEdit_Wr,RefEdit0,,True,000000060301_General,True,Regression weights:,False,
CheckBox_Wr,CheckBox,False,True,000000050301_General,True,Regression weights,False,
RefEdit_ObsLabels,RefEdit0,,True,000000020301_General,True,Observation labels:,False,
CheckBox_W,CheckBox,False,True,000000030301_General,True,Observation weights,False,
RefEdit_W,RefEdit0,,True,000000040301_General,True,Observation weights:,False,
FileSelect2,CommandButton,,False,300000000702_Prediction,False,,False,
CheckBoxNorm,CheckBox,False,True,530000000100_Outputs|Test assumptions,True,Normality test,False,
OptionButtonMean,OptionButton,True,True,530000000200_Outputs|Test assumptions,True,Mean,False,
OptionButtonMedian,OptionButton,False,True,530000010200_Outputs|Test assumptions,True,Median,False,
RefEdit_Y,RefEdit0,!$V$247:$V$269,True,000000010200_General,True,Y / Dependent variables:,False,
FileSelect1,CommandButton,,False,000000020200_General,False,,False,
ScrollBarSelect,ScrollBar,0,False,05,False,,,
CheckBox_X,CheckBox,True,True,000000050200_General,True,Quantitative,False,
RefEdit_X,RefEdit0,!$R$247:$R$269,True,000002050200_General,True,X / Explanatory variables:,False,
CheckBox_Q,CheckBox,False,True,000003050200_General,True,Qualitative,False,
RefEdit_Q,RefEdit0,,True,000004050200_General,True,Qualitative:,False,
CheckBoxMeansCharts,CheckBox,True,True,600000000400_Charts,True,Means charts,False,
CheckBoxMeanConf,CheckBox,False,True,600000010400_Charts,True,Confidence intervals,False,
CheckBoxBar,CheckBox,False,True,600000030400_Charts,True,Bar chart,False,
CheckBox_PredVarLabels,CheckBox,False,True,300000001002_Prediction,True,Variable labels,False,
ScrollBarLevel,SpinButton,2,True,100000020200_Options|Model,False,,,
CheckBoxRand,CheckBox,False,True,110000000201_Options|ANOVA / ANCOVA,True,Random effects,False,
CheckBoxRestricted,CheckBox,False,True,110000010201_Options|ANOVA / ANCOVA,True,Restricted ANOVA,False,
CheckBoxProp,CheckBox,False,True,600000020400_Charts,True,Proportional,False,
CheckBoxSummary,CheckBox,True,True,510000000902_Outputs|Means,True,Summary,False,
CheckBoxSumCharts,CheckBox,True,True,600000000101_Charts,True,Summary charts,False,
CheckBoxFilterY,CheckBox,False,True,600000000001_Charts,True,Filter Ys,False,
CheckBoxDemsar,CheckBox,False,False,600000040400_Charts,False,Demsar plots,False,
CheckBoxContBonf,CheckBox,True,True,520000000300_Outputs|Contrasts,True,Bonferroni correction,False,
SpinButtonNbFactors,SpinButton,1,True,000002030100_General,False,,,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245618</xdr:colOff>
      <xdr:row>6</xdr:row>
      <xdr:rowOff>0</xdr:rowOff>
    </xdr:to>
    <xdr:sp macro="" textlink="">
      <xdr:nvSpPr>
        <xdr:cNvPr id="3" name="BK637638">
          <a:extLst>
            <a:ext uri="{FF2B5EF4-FFF2-40B4-BE49-F238E27FC236}">
              <a16:creationId xmlns:a16="http://schemas.microsoft.com/office/drawing/2014/main" id="{18644FA5-8852-43EA-BB46-E9CEB1E05A1B}"/>
            </a:ext>
          </a:extLst>
        </xdr:cNvPr>
        <xdr:cNvSpPr/>
      </xdr:nvSpPr>
      <xdr:spPr>
        <a:xfrm>
          <a:off x="433070" y="920750"/>
          <a:ext cx="1824228" cy="42799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b-NO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637638">
          <a:extLst>
            <a:ext uri="{FF2B5EF4-FFF2-40B4-BE49-F238E27FC236}">
              <a16:creationId xmlns:a16="http://schemas.microsoft.com/office/drawing/2014/main" id="{A971E280-5F6C-4C5D-B923-ED8B89ACFC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04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[0]!AddRemovGrid">
      <xdr:nvPicPr>
        <xdr:cNvPr id="5" name="RM637638">
          <a:extLst>
            <a:ext uri="{FF2B5EF4-FFF2-40B4-BE49-F238E27FC236}">
              <a16:creationId xmlns:a16="http://schemas.microsoft.com/office/drawing/2014/main" id="{50F64838-C783-471F-9D1D-32239FFCE1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77978</xdr:colOff>
      <xdr:row>5</xdr:row>
      <xdr:rowOff>386334</xdr:rowOff>
    </xdr:to>
    <xdr:pic macro="AddRemovGrid">
      <xdr:nvPicPr>
        <xdr:cNvPr id="6" name="AD637638" hidden="1">
          <a:extLst>
            <a:ext uri="{FF2B5EF4-FFF2-40B4-BE49-F238E27FC236}">
              <a16:creationId xmlns:a16="http://schemas.microsoft.com/office/drawing/2014/main" id="{1D05E171-9CCB-48C3-AADC-3279B9E1D3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278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212852</xdr:colOff>
      <xdr:row>5</xdr:row>
      <xdr:rowOff>43434</xdr:rowOff>
    </xdr:from>
    <xdr:to>
      <xdr:col>2</xdr:col>
      <xdr:colOff>555752</xdr:colOff>
      <xdr:row>5</xdr:row>
      <xdr:rowOff>386334</xdr:rowOff>
    </xdr:to>
    <xdr:pic macro="[0]!SendToOfficeLocal">
      <xdr:nvPicPr>
        <xdr:cNvPr id="7" name="WD637638">
          <a:extLst>
            <a:ext uri="{FF2B5EF4-FFF2-40B4-BE49-F238E27FC236}">
              <a16:creationId xmlns:a16="http://schemas.microsoft.com/office/drawing/2014/main" id="{EFD12455-3726-4BBD-9FBB-6A0C5D89A5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05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647192</xdr:colOff>
      <xdr:row>5</xdr:row>
      <xdr:rowOff>43434</xdr:rowOff>
    </xdr:from>
    <xdr:to>
      <xdr:col>3</xdr:col>
      <xdr:colOff>197612</xdr:colOff>
      <xdr:row>5</xdr:row>
      <xdr:rowOff>386334</xdr:rowOff>
    </xdr:to>
    <xdr:pic macro="[0]!SendToOfficeLocal">
      <xdr:nvPicPr>
        <xdr:cNvPr id="8" name="PT637638">
          <a:extLst>
            <a:ext uri="{FF2B5EF4-FFF2-40B4-BE49-F238E27FC236}">
              <a16:creationId xmlns:a16="http://schemas.microsoft.com/office/drawing/2014/main" id="{97B8273C-6BF9-4A2B-BFC1-68ADBBEE35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392" y="9578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>
    <xdr:from>
      <xdr:col>1</xdr:col>
      <xdr:colOff>0</xdr:colOff>
      <xdr:row>68</xdr:row>
      <xdr:rowOff>182879</xdr:rowOff>
    </xdr:from>
    <xdr:to>
      <xdr:col>6</xdr:col>
      <xdr:colOff>0</xdr:colOff>
      <xdr:row>86</xdr:row>
      <xdr:rowOff>182879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A2F255CD-E323-4E69-8E4E-7EA037A9E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117</xdr:row>
      <xdr:rowOff>0</xdr:rowOff>
    </xdr:from>
    <xdr:to>
      <xdr:col>6</xdr:col>
      <xdr:colOff>0</xdr:colOff>
      <xdr:row>135</xdr:row>
      <xdr:rowOff>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27D2945B-6DDD-4DF7-8514-FE941838B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117</xdr:row>
      <xdr:rowOff>0</xdr:rowOff>
    </xdr:from>
    <xdr:to>
      <xdr:col>11</xdr:col>
      <xdr:colOff>127000</xdr:colOff>
      <xdr:row>135</xdr:row>
      <xdr:rowOff>0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5FC2E79B-79B5-499D-A354-359C587EE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6</xdr:col>
      <xdr:colOff>0</xdr:colOff>
      <xdr:row>155</xdr:row>
      <xdr:rowOff>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5F571F14-EB6D-45EB-9F9B-21CC4D093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127000</xdr:colOff>
      <xdr:row>137</xdr:row>
      <xdr:rowOff>0</xdr:rowOff>
    </xdr:from>
    <xdr:to>
      <xdr:col>11</xdr:col>
      <xdr:colOff>127000</xdr:colOff>
      <xdr:row>155</xdr:row>
      <xdr:rowOff>0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733D05F-C1A8-4F79-ACAE-4E70E4A30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254000</xdr:colOff>
      <xdr:row>137</xdr:row>
      <xdr:rowOff>0</xdr:rowOff>
    </xdr:from>
    <xdr:to>
      <xdr:col>16</xdr:col>
      <xdr:colOff>254000</xdr:colOff>
      <xdr:row>155</xdr:row>
      <xdr:rowOff>0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EF712234-79DE-42C7-965D-BB868B915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157</xdr:row>
      <xdr:rowOff>0</xdr:rowOff>
    </xdr:from>
    <xdr:to>
      <xdr:col>6</xdr:col>
      <xdr:colOff>0</xdr:colOff>
      <xdr:row>175</xdr:row>
      <xdr:rowOff>0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FF9CA18E-D526-418F-9EAD-2611F052F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B9C58-9C21-4B36-971B-2E2F0C8B7083}">
  <dimension ref="A1:AU289"/>
  <sheetViews>
    <sheetView tabSelected="1" topLeftCell="K180" zoomScaleNormal="100" workbookViewId="0">
      <pane ySplit="740" topLeftCell="A169" activePane="bottomLeft"/>
      <selection activeCell="E250" sqref="E250"/>
      <selection pane="bottomLeft" activeCell="P194" sqref="P194"/>
    </sheetView>
  </sheetViews>
  <sheetFormatPr baseColWidth="10" defaultColWidth="8.83203125" defaultRowHeight="15" x14ac:dyDescent="0.2"/>
  <cols>
    <col min="1" max="1" width="26.5" bestFit="1" customWidth="1"/>
    <col min="10" max="10" width="11.5" bestFit="1" customWidth="1"/>
    <col min="11" max="11" width="26.5" style="149" customWidth="1"/>
    <col min="12" max="12" width="10.5" style="150" customWidth="1"/>
    <col min="13" max="13" width="5.5" style="141" bestFit="1" customWidth="1"/>
    <col min="14" max="14" width="10.5" style="141" bestFit="1" customWidth="1"/>
    <col min="15" max="15" width="9.83203125" style="141" bestFit="1" customWidth="1"/>
    <col min="16" max="16" width="11.5" style="141" bestFit="1" customWidth="1"/>
    <col min="17" max="17" width="8.6640625" style="141" bestFit="1" customWidth="1"/>
    <col min="18" max="18" width="8.6640625" customWidth="1"/>
    <col min="24" max="24" width="9.5" bestFit="1" customWidth="1"/>
    <col min="29" max="29" width="11.33203125" bestFit="1" customWidth="1"/>
    <col min="30" max="30" width="11.33203125" customWidth="1"/>
    <col min="31" max="31" width="13.6640625" bestFit="1" customWidth="1"/>
    <col min="42" max="42" width="10.33203125" bestFit="1" customWidth="1"/>
    <col min="44" max="44" width="10.6640625" bestFit="1" customWidth="1"/>
    <col min="45" max="45" width="11" bestFit="1" customWidth="1"/>
    <col min="46" max="46" width="10.33203125" bestFit="1" customWidth="1"/>
    <col min="47" max="47" width="18" bestFit="1" customWidth="1"/>
  </cols>
  <sheetData>
    <row r="1" spans="1:38" x14ac:dyDescent="0.2">
      <c r="A1" s="1" t="s">
        <v>0</v>
      </c>
      <c r="B1" s="1" t="s">
        <v>1</v>
      </c>
      <c r="C1" s="2" t="s">
        <v>2</v>
      </c>
      <c r="D1" s="3" t="s">
        <v>2</v>
      </c>
      <c r="E1" s="4" t="s">
        <v>3</v>
      </c>
      <c r="F1" s="4"/>
      <c r="G1" s="5" t="s">
        <v>4</v>
      </c>
      <c r="H1" s="5" t="s">
        <v>5</v>
      </c>
      <c r="I1" s="6" t="s">
        <v>6</v>
      </c>
      <c r="J1" s="7" t="s">
        <v>0</v>
      </c>
      <c r="K1" s="101" t="s">
        <v>223</v>
      </c>
      <c r="L1" s="102" t="s">
        <v>3</v>
      </c>
      <c r="M1" s="102"/>
      <c r="N1" s="103" t="s">
        <v>218</v>
      </c>
      <c r="O1" s="103" t="s">
        <v>219</v>
      </c>
      <c r="P1" s="103" t="s">
        <v>298</v>
      </c>
      <c r="Q1" s="104" t="s">
        <v>220</v>
      </c>
      <c r="R1" s="10" t="s">
        <v>7</v>
      </c>
      <c r="S1" s="10" t="s">
        <v>8</v>
      </c>
      <c r="T1" s="10" t="s">
        <v>9</v>
      </c>
      <c r="U1" s="10" t="s">
        <v>10</v>
      </c>
      <c r="V1" s="10" t="s">
        <v>11</v>
      </c>
      <c r="W1" s="10" t="s">
        <v>12</v>
      </c>
      <c r="X1" s="10" t="s">
        <v>13</v>
      </c>
      <c r="Y1" s="10" t="s">
        <v>14</v>
      </c>
      <c r="Z1" s="10" t="s">
        <v>15</v>
      </c>
      <c r="AA1" s="10" t="s">
        <v>16</v>
      </c>
      <c r="AB1" s="10" t="s">
        <v>17</v>
      </c>
      <c r="AC1" s="10" t="s">
        <v>18</v>
      </c>
      <c r="AD1" s="10"/>
      <c r="AE1" s="10" t="s">
        <v>19</v>
      </c>
      <c r="AF1" s="10" t="s">
        <v>21</v>
      </c>
      <c r="AG1" s="10" t="s">
        <v>22</v>
      </c>
      <c r="AH1" s="10" t="s">
        <v>23</v>
      </c>
      <c r="AI1" s="10" t="s">
        <v>24</v>
      </c>
      <c r="AJ1" s="10" t="s">
        <v>25</v>
      </c>
      <c r="AK1" s="10" t="s">
        <v>26</v>
      </c>
      <c r="AL1" s="11" t="s">
        <v>27</v>
      </c>
    </row>
    <row r="2" spans="1:38" x14ac:dyDescent="0.2">
      <c r="A2" s="12" t="s">
        <v>28</v>
      </c>
      <c r="B2" s="12"/>
      <c r="C2" s="13" t="s">
        <v>29</v>
      </c>
      <c r="D2" s="8" t="s">
        <v>30</v>
      </c>
      <c r="E2" s="14" t="s">
        <v>31</v>
      </c>
      <c r="F2" s="15" t="s">
        <v>32</v>
      </c>
      <c r="G2" s="16" t="s">
        <v>33</v>
      </c>
      <c r="H2" s="16" t="s">
        <v>33</v>
      </c>
      <c r="I2" s="6" t="s">
        <v>34</v>
      </c>
      <c r="J2" s="17" t="s">
        <v>35</v>
      </c>
      <c r="K2" s="105" t="s">
        <v>28</v>
      </c>
      <c r="L2" s="106" t="s">
        <v>31</v>
      </c>
      <c r="M2" s="107" t="s">
        <v>32</v>
      </c>
      <c r="N2" s="108" t="s">
        <v>221</v>
      </c>
      <c r="O2" s="108" t="s">
        <v>221</v>
      </c>
      <c r="P2" s="108" t="s">
        <v>221</v>
      </c>
      <c r="Q2" s="109" t="s">
        <v>222</v>
      </c>
      <c r="R2" s="8" t="s">
        <v>36</v>
      </c>
      <c r="S2" s="8" t="s">
        <v>36</v>
      </c>
      <c r="T2" s="8" t="s">
        <v>36</v>
      </c>
      <c r="U2" s="8" t="s">
        <v>36</v>
      </c>
      <c r="V2" s="8" t="s">
        <v>36</v>
      </c>
      <c r="W2" s="8" t="s">
        <v>36</v>
      </c>
      <c r="X2" s="8" t="s">
        <v>36</v>
      </c>
      <c r="Y2" s="8" t="s">
        <v>36</v>
      </c>
      <c r="Z2" s="8" t="s">
        <v>36</v>
      </c>
      <c r="AA2" s="8" t="s">
        <v>36</v>
      </c>
      <c r="AB2" s="8" t="s">
        <v>36</v>
      </c>
      <c r="AC2" s="8" t="s">
        <v>36</v>
      </c>
      <c r="AD2" s="8"/>
      <c r="AE2" s="8" t="s">
        <v>36</v>
      </c>
      <c r="AF2" s="8" t="s">
        <v>36</v>
      </c>
      <c r="AG2" s="8" t="s">
        <v>36</v>
      </c>
      <c r="AH2" s="8" t="s">
        <v>36</v>
      </c>
      <c r="AI2" s="8" t="s">
        <v>36</v>
      </c>
      <c r="AJ2" s="8" t="s">
        <v>36</v>
      </c>
      <c r="AK2" s="8" t="s">
        <v>36</v>
      </c>
      <c r="AL2" s="9" t="s">
        <v>36</v>
      </c>
    </row>
    <row r="3" spans="1:38" x14ac:dyDescent="0.2">
      <c r="A3" s="30" t="s">
        <v>41</v>
      </c>
      <c r="B3" s="19" t="s">
        <v>38</v>
      </c>
      <c r="C3" s="19">
        <v>2007</v>
      </c>
      <c r="D3" s="19">
        <v>105</v>
      </c>
      <c r="E3" s="20">
        <v>0</v>
      </c>
      <c r="F3" s="20">
        <v>1</v>
      </c>
      <c r="G3" s="31">
        <v>18.021183333333333</v>
      </c>
      <c r="H3" s="32">
        <v>70.155311666666663</v>
      </c>
      <c r="I3" s="22">
        <v>-323.60000000000002</v>
      </c>
      <c r="J3" s="27" t="s">
        <v>42</v>
      </c>
      <c r="K3" s="111" t="s">
        <v>224</v>
      </c>
      <c r="L3" s="112">
        <v>0</v>
      </c>
      <c r="M3" s="113">
        <v>1</v>
      </c>
      <c r="N3" s="114">
        <v>2.41</v>
      </c>
      <c r="O3" s="114">
        <v>23.09</v>
      </c>
      <c r="P3" s="114">
        <f>N3+O3</f>
        <v>25.5</v>
      </c>
      <c r="Q3" s="110">
        <v>0.80389999999999995</v>
      </c>
      <c r="R3" s="35" t="s">
        <v>44</v>
      </c>
      <c r="S3" s="38" t="s">
        <v>45</v>
      </c>
      <c r="T3" s="38" t="s">
        <v>45</v>
      </c>
      <c r="U3" s="38" t="s">
        <v>45</v>
      </c>
      <c r="V3" s="22" t="s">
        <v>37</v>
      </c>
      <c r="W3" s="34">
        <v>0.19635623748234723</v>
      </c>
      <c r="X3" s="34">
        <v>0.22268589375690703</v>
      </c>
      <c r="Y3" s="35" t="s">
        <v>44</v>
      </c>
      <c r="Z3" s="35" t="s">
        <v>44</v>
      </c>
      <c r="AA3" s="38" t="s">
        <v>45</v>
      </c>
      <c r="AB3" s="38" t="s">
        <v>45</v>
      </c>
      <c r="AC3" s="34">
        <v>0.19550672733256355</v>
      </c>
      <c r="AD3" s="34"/>
      <c r="AE3" s="38" t="s">
        <v>45</v>
      </c>
      <c r="AF3" s="38" t="s">
        <v>45</v>
      </c>
      <c r="AG3" s="38" t="s">
        <v>45</v>
      </c>
      <c r="AH3" s="35" t="s">
        <v>40</v>
      </c>
      <c r="AI3" s="35" t="s">
        <v>40</v>
      </c>
      <c r="AJ3" s="38" t="s">
        <v>40</v>
      </c>
      <c r="AK3" s="38" t="s">
        <v>46</v>
      </c>
      <c r="AL3" s="36" t="s">
        <v>46</v>
      </c>
    </row>
    <row r="4" spans="1:38" x14ac:dyDescent="0.2">
      <c r="A4" s="30" t="s">
        <v>47</v>
      </c>
      <c r="B4" s="19" t="s">
        <v>38</v>
      </c>
      <c r="C4" s="19">
        <v>2007</v>
      </c>
      <c r="D4" s="19">
        <v>105</v>
      </c>
      <c r="E4" s="20">
        <v>0</v>
      </c>
      <c r="F4" s="20">
        <v>1</v>
      </c>
      <c r="G4" s="31">
        <v>17.728000000000002</v>
      </c>
      <c r="H4" s="32">
        <v>70.19283333333334</v>
      </c>
      <c r="I4" s="22">
        <v>-252.47</v>
      </c>
      <c r="J4" s="27" t="s">
        <v>48</v>
      </c>
      <c r="K4" s="111" t="s">
        <v>225</v>
      </c>
      <c r="L4" s="115">
        <v>0</v>
      </c>
      <c r="M4" s="116">
        <v>1</v>
      </c>
      <c r="N4" s="117">
        <v>1.91</v>
      </c>
      <c r="O4" s="117">
        <v>11.49</v>
      </c>
      <c r="P4" s="163">
        <f t="shared" ref="P4:P67" si="0">N4+O4</f>
        <v>13.4</v>
      </c>
      <c r="Q4" s="111">
        <v>0.27879999999999999</v>
      </c>
      <c r="R4" s="35" t="s">
        <v>44</v>
      </c>
      <c r="S4" s="38" t="s">
        <v>45</v>
      </c>
      <c r="T4" s="38" t="s">
        <v>45</v>
      </c>
      <c r="U4" s="38" t="s">
        <v>45</v>
      </c>
      <c r="V4" s="22" t="s">
        <v>37</v>
      </c>
      <c r="W4" s="38" t="s">
        <v>45</v>
      </c>
      <c r="X4" s="38" t="s">
        <v>45</v>
      </c>
      <c r="Y4" s="35" t="s">
        <v>44</v>
      </c>
      <c r="Z4" s="35" t="s">
        <v>44</v>
      </c>
      <c r="AA4" s="38" t="s">
        <v>45</v>
      </c>
      <c r="AB4" s="38" t="s">
        <v>45</v>
      </c>
      <c r="AC4" s="34">
        <v>0.12486474049188434</v>
      </c>
      <c r="AD4" s="34"/>
      <c r="AE4" s="38" t="s">
        <v>45</v>
      </c>
      <c r="AF4" s="38" t="s">
        <v>45</v>
      </c>
      <c r="AG4" s="38" t="s">
        <v>45</v>
      </c>
      <c r="AH4" s="35" t="s">
        <v>40</v>
      </c>
      <c r="AI4" s="35" t="s">
        <v>40</v>
      </c>
      <c r="AJ4" s="38" t="s">
        <v>40</v>
      </c>
      <c r="AK4" s="38" t="s">
        <v>46</v>
      </c>
      <c r="AL4" s="36" t="s">
        <v>46</v>
      </c>
    </row>
    <row r="5" spans="1:38" x14ac:dyDescent="0.2">
      <c r="A5" s="30" t="s">
        <v>49</v>
      </c>
      <c r="B5" s="19" t="s">
        <v>38</v>
      </c>
      <c r="C5" s="19">
        <v>2007</v>
      </c>
      <c r="D5" s="19">
        <v>105</v>
      </c>
      <c r="E5" s="20">
        <v>2</v>
      </c>
      <c r="F5" s="20">
        <v>3</v>
      </c>
      <c r="G5" s="26">
        <v>18.149333333333335</v>
      </c>
      <c r="H5" s="21">
        <v>70.135666666666665</v>
      </c>
      <c r="I5" s="22">
        <v>-363.01</v>
      </c>
      <c r="J5" s="27" t="s">
        <v>50</v>
      </c>
      <c r="K5" s="111" t="s">
        <v>226</v>
      </c>
      <c r="L5" s="115">
        <v>0</v>
      </c>
      <c r="M5" s="116">
        <v>1</v>
      </c>
      <c r="N5" s="117">
        <v>2.35</v>
      </c>
      <c r="O5" s="117">
        <v>19.95</v>
      </c>
      <c r="P5" s="163">
        <f t="shared" si="0"/>
        <v>22.3</v>
      </c>
      <c r="Q5" s="111">
        <v>0.66159999999999997</v>
      </c>
      <c r="R5" s="35" t="s">
        <v>44</v>
      </c>
      <c r="S5" s="38" t="s">
        <v>45</v>
      </c>
      <c r="T5" s="38" t="s">
        <v>45</v>
      </c>
      <c r="U5" s="38" t="s">
        <v>45</v>
      </c>
      <c r="V5" s="22" t="s">
        <v>37</v>
      </c>
      <c r="W5" s="34">
        <v>0.30126901307523984</v>
      </c>
      <c r="X5" s="34">
        <v>0.34299229691397082</v>
      </c>
      <c r="Y5" s="35" t="s">
        <v>44</v>
      </c>
      <c r="Z5" s="35" t="s">
        <v>44</v>
      </c>
      <c r="AA5" s="38" t="s">
        <v>45</v>
      </c>
      <c r="AB5" s="38" t="s">
        <v>45</v>
      </c>
      <c r="AC5" s="34">
        <v>0.3254392201959137</v>
      </c>
      <c r="AD5" s="34"/>
      <c r="AE5" s="34">
        <v>0.18220036826691099</v>
      </c>
      <c r="AF5" s="38" t="s">
        <v>45</v>
      </c>
      <c r="AG5" s="38" t="s">
        <v>45</v>
      </c>
      <c r="AH5" s="35" t="s">
        <v>40</v>
      </c>
      <c r="AI5" s="35" t="s">
        <v>40</v>
      </c>
      <c r="AJ5" s="38" t="s">
        <v>40</v>
      </c>
      <c r="AK5" s="38" t="s">
        <v>46</v>
      </c>
      <c r="AL5" s="36" t="s">
        <v>46</v>
      </c>
    </row>
    <row r="6" spans="1:38" x14ac:dyDescent="0.2">
      <c r="A6" s="30" t="s">
        <v>51</v>
      </c>
      <c r="B6" s="19" t="s">
        <v>38</v>
      </c>
      <c r="C6" s="19">
        <v>2007</v>
      </c>
      <c r="D6" s="19">
        <v>111</v>
      </c>
      <c r="E6" s="20">
        <v>0</v>
      </c>
      <c r="F6" s="20">
        <v>1</v>
      </c>
      <c r="G6" s="31">
        <v>17.129666666666665</v>
      </c>
      <c r="H6" s="32">
        <v>69.854333333333329</v>
      </c>
      <c r="I6" s="22">
        <v>-308.95</v>
      </c>
      <c r="J6" s="27" t="s">
        <v>52</v>
      </c>
      <c r="K6" s="111" t="s">
        <v>227</v>
      </c>
      <c r="L6" s="115">
        <v>0</v>
      </c>
      <c r="M6" s="116">
        <v>1</v>
      </c>
      <c r="N6" s="117">
        <v>2.78</v>
      </c>
      <c r="O6" s="117">
        <v>21.619999999999997</v>
      </c>
      <c r="P6" s="163">
        <f t="shared" si="0"/>
        <v>24.4</v>
      </c>
      <c r="Q6" s="111">
        <v>0.35759999999999997</v>
      </c>
      <c r="R6" s="35" t="s">
        <v>44</v>
      </c>
      <c r="S6" s="38" t="s">
        <v>45</v>
      </c>
      <c r="T6" s="38" t="s">
        <v>45</v>
      </c>
      <c r="U6" s="38" t="s">
        <v>45</v>
      </c>
      <c r="V6" s="22" t="s">
        <v>37</v>
      </c>
      <c r="W6" s="34">
        <v>4.7984418626952421E-2</v>
      </c>
      <c r="X6" s="34">
        <v>4.7984418626952421E-2</v>
      </c>
      <c r="Y6" s="35" t="s">
        <v>44</v>
      </c>
      <c r="Z6" s="35" t="s">
        <v>44</v>
      </c>
      <c r="AA6" s="38" t="s">
        <v>45</v>
      </c>
      <c r="AB6" s="38" t="s">
        <v>45</v>
      </c>
      <c r="AC6" s="34">
        <v>0.10322855239655727</v>
      </c>
      <c r="AD6" s="34"/>
      <c r="AE6" s="38" t="s">
        <v>45</v>
      </c>
      <c r="AF6" s="38" t="s">
        <v>45</v>
      </c>
      <c r="AG6" s="38" t="s">
        <v>45</v>
      </c>
      <c r="AH6" s="35" t="s">
        <v>40</v>
      </c>
      <c r="AI6" s="35" t="s">
        <v>40</v>
      </c>
      <c r="AJ6" s="38" t="s">
        <v>40</v>
      </c>
      <c r="AK6" s="38" t="s">
        <v>46</v>
      </c>
      <c r="AL6" s="36" t="s">
        <v>46</v>
      </c>
    </row>
    <row r="7" spans="1:38" x14ac:dyDescent="0.2">
      <c r="A7" s="30" t="s">
        <v>53</v>
      </c>
      <c r="B7" s="19" t="s">
        <v>38</v>
      </c>
      <c r="C7" s="19">
        <v>2008</v>
      </c>
      <c r="D7" s="19">
        <v>104</v>
      </c>
      <c r="E7" s="20">
        <v>0</v>
      </c>
      <c r="F7" s="20">
        <v>1</v>
      </c>
      <c r="G7" s="31">
        <v>16.328666666666667</v>
      </c>
      <c r="H7" s="32">
        <v>69.262333333333331</v>
      </c>
      <c r="I7" s="22">
        <v>-482.29</v>
      </c>
      <c r="J7" s="27" t="s">
        <v>54</v>
      </c>
      <c r="K7" s="111" t="s">
        <v>228</v>
      </c>
      <c r="L7" s="115">
        <v>0</v>
      </c>
      <c r="M7" s="116">
        <v>1</v>
      </c>
      <c r="N7" s="117">
        <v>2.71</v>
      </c>
      <c r="O7" s="117">
        <v>27.19</v>
      </c>
      <c r="P7" s="163">
        <f t="shared" si="0"/>
        <v>29.900000000000002</v>
      </c>
      <c r="Q7" s="111">
        <v>1.0629999999999999</v>
      </c>
      <c r="R7" s="35" t="s">
        <v>44</v>
      </c>
      <c r="S7" s="38" t="s">
        <v>45</v>
      </c>
      <c r="T7" s="38" t="s">
        <v>45</v>
      </c>
      <c r="U7" s="38" t="s">
        <v>45</v>
      </c>
      <c r="V7" s="22" t="s">
        <v>37</v>
      </c>
      <c r="W7" s="34">
        <v>0.35150478618917075</v>
      </c>
      <c r="X7" s="34">
        <v>0.35150478618917075</v>
      </c>
      <c r="Y7" s="35" t="s">
        <v>44</v>
      </c>
      <c r="Z7" s="35" t="s">
        <v>44</v>
      </c>
      <c r="AA7" s="38" t="s">
        <v>45</v>
      </c>
      <c r="AB7" s="38" t="s">
        <v>45</v>
      </c>
      <c r="AC7" s="34">
        <v>0.43351554212586396</v>
      </c>
      <c r="AD7" s="34"/>
      <c r="AE7" s="35">
        <v>0.31915736302381176</v>
      </c>
      <c r="AF7" s="34">
        <v>0.19473184638739441</v>
      </c>
      <c r="AG7" s="38" t="s">
        <v>45</v>
      </c>
      <c r="AH7" s="35" t="s">
        <v>40</v>
      </c>
      <c r="AI7" s="35" t="s">
        <v>40</v>
      </c>
      <c r="AJ7" s="38" t="s">
        <v>40</v>
      </c>
      <c r="AK7" s="38" t="s">
        <v>46</v>
      </c>
      <c r="AL7" s="36" t="s">
        <v>46</v>
      </c>
    </row>
    <row r="8" spans="1:38" x14ac:dyDescent="0.2">
      <c r="A8" s="30" t="s">
        <v>55</v>
      </c>
      <c r="B8" s="19" t="s">
        <v>38</v>
      </c>
      <c r="C8" s="19">
        <v>2009</v>
      </c>
      <c r="D8" s="19">
        <v>105</v>
      </c>
      <c r="E8" s="20">
        <v>0</v>
      </c>
      <c r="F8" s="20">
        <v>1</v>
      </c>
      <c r="G8" s="31">
        <v>15.495666666666667</v>
      </c>
      <c r="H8" s="32">
        <v>72.423500000000004</v>
      </c>
      <c r="I8" s="22">
        <v>-610.99</v>
      </c>
      <c r="J8" s="27" t="s">
        <v>56</v>
      </c>
      <c r="K8" s="111" t="s">
        <v>229</v>
      </c>
      <c r="L8" s="115">
        <v>0</v>
      </c>
      <c r="M8" s="116">
        <v>1</v>
      </c>
      <c r="N8" s="117">
        <v>3.31</v>
      </c>
      <c r="O8" s="117">
        <v>26.09</v>
      </c>
      <c r="P8" s="163">
        <f t="shared" si="0"/>
        <v>29.4</v>
      </c>
      <c r="Q8" s="111">
        <v>0.44779999999999998</v>
      </c>
      <c r="R8" s="35" t="s">
        <v>44</v>
      </c>
      <c r="S8" s="38" t="s">
        <v>45</v>
      </c>
      <c r="T8" s="38" t="s">
        <v>45</v>
      </c>
      <c r="U8" s="38" t="s">
        <v>45</v>
      </c>
      <c r="V8" s="22" t="s">
        <v>37</v>
      </c>
      <c r="W8" s="34">
        <v>0.11557233378988876</v>
      </c>
      <c r="X8" s="34">
        <v>0.11557233378988876</v>
      </c>
      <c r="Y8" s="35" t="s">
        <v>44</v>
      </c>
      <c r="Z8" s="35" t="s">
        <v>44</v>
      </c>
      <c r="AA8" s="38" t="s">
        <v>45</v>
      </c>
      <c r="AB8" s="38" t="s">
        <v>45</v>
      </c>
      <c r="AC8" s="34">
        <v>0.20554597499891678</v>
      </c>
      <c r="AD8" s="34"/>
      <c r="AE8" s="35">
        <v>9.8088142427691399E-2</v>
      </c>
      <c r="AF8" s="34">
        <v>0.10891158580322609</v>
      </c>
      <c r="AG8" s="38" t="s">
        <v>45</v>
      </c>
      <c r="AH8" s="35" t="s">
        <v>40</v>
      </c>
      <c r="AI8" s="35" t="s">
        <v>40</v>
      </c>
      <c r="AJ8" s="38" t="s">
        <v>40</v>
      </c>
      <c r="AK8" s="38" t="s">
        <v>46</v>
      </c>
      <c r="AL8" s="36" t="s">
        <v>46</v>
      </c>
    </row>
    <row r="9" spans="1:38" x14ac:dyDescent="0.2">
      <c r="A9" s="30" t="s">
        <v>57</v>
      </c>
      <c r="B9" s="19" t="s">
        <v>38</v>
      </c>
      <c r="C9" s="19">
        <v>2009</v>
      </c>
      <c r="D9" s="19">
        <v>105</v>
      </c>
      <c r="E9" s="20">
        <v>0</v>
      </c>
      <c r="F9" s="20">
        <v>1</v>
      </c>
      <c r="G9" s="31">
        <v>14.604166666666666</v>
      </c>
      <c r="H9" s="32">
        <v>72.274833333333333</v>
      </c>
      <c r="I9" s="22">
        <v>-1036.93</v>
      </c>
      <c r="J9" s="27" t="s">
        <v>58</v>
      </c>
      <c r="K9" s="111" t="s">
        <v>230</v>
      </c>
      <c r="L9" s="115">
        <v>0</v>
      </c>
      <c r="M9" s="116">
        <v>1</v>
      </c>
      <c r="N9" s="117">
        <v>5.12</v>
      </c>
      <c r="O9" s="117">
        <v>43.18</v>
      </c>
      <c r="P9" s="163">
        <f t="shared" si="0"/>
        <v>48.3</v>
      </c>
      <c r="Q9" s="111">
        <v>0.53695000000000004</v>
      </c>
      <c r="R9" s="35" t="s">
        <v>44</v>
      </c>
      <c r="S9" s="38" t="s">
        <v>45</v>
      </c>
      <c r="T9" s="38" t="s">
        <v>45</v>
      </c>
      <c r="U9" s="38" t="s">
        <v>45</v>
      </c>
      <c r="V9" s="22" t="s">
        <v>37</v>
      </c>
      <c r="W9" s="38" t="s">
        <v>45</v>
      </c>
      <c r="X9" s="38" t="s">
        <v>45</v>
      </c>
      <c r="Y9" s="35" t="s">
        <v>44</v>
      </c>
      <c r="Z9" s="35" t="s">
        <v>44</v>
      </c>
      <c r="AA9" s="38" t="s">
        <v>45</v>
      </c>
      <c r="AB9" s="38" t="s">
        <v>45</v>
      </c>
      <c r="AC9" s="38" t="s">
        <v>45</v>
      </c>
      <c r="AD9" s="38"/>
      <c r="AE9" s="38" t="s">
        <v>45</v>
      </c>
      <c r="AF9" s="38" t="s">
        <v>45</v>
      </c>
      <c r="AG9" s="38" t="s">
        <v>45</v>
      </c>
      <c r="AH9" s="35" t="s">
        <v>40</v>
      </c>
      <c r="AI9" s="35" t="s">
        <v>40</v>
      </c>
      <c r="AJ9" s="38" t="s">
        <v>40</v>
      </c>
      <c r="AK9" s="38" t="s">
        <v>46</v>
      </c>
      <c r="AL9" s="36" t="s">
        <v>46</v>
      </c>
    </row>
    <row r="10" spans="1:38" x14ac:dyDescent="0.2">
      <c r="A10" s="30" t="s">
        <v>59</v>
      </c>
      <c r="B10" s="19" t="s">
        <v>38</v>
      </c>
      <c r="C10" s="19">
        <v>2009</v>
      </c>
      <c r="D10" s="19">
        <v>105</v>
      </c>
      <c r="E10" s="20">
        <v>0</v>
      </c>
      <c r="F10" s="20">
        <v>1</v>
      </c>
      <c r="G10" s="31">
        <v>15.666499999999999</v>
      </c>
      <c r="H10" s="32">
        <v>72.277666666666661</v>
      </c>
      <c r="I10" s="22">
        <v>-728.43</v>
      </c>
      <c r="J10" s="27" t="s">
        <v>60</v>
      </c>
      <c r="K10" s="111" t="s">
        <v>231</v>
      </c>
      <c r="L10" s="115">
        <v>0</v>
      </c>
      <c r="M10" s="116">
        <v>1</v>
      </c>
      <c r="N10" s="117">
        <v>2.44</v>
      </c>
      <c r="O10" s="117">
        <v>19.16</v>
      </c>
      <c r="P10" s="163">
        <f t="shared" si="0"/>
        <v>21.6</v>
      </c>
      <c r="Q10" s="111">
        <v>0.27100000000000002</v>
      </c>
      <c r="R10" s="35" t="s">
        <v>44</v>
      </c>
      <c r="S10" s="38" t="s">
        <v>45</v>
      </c>
      <c r="T10" s="38" t="s">
        <v>45</v>
      </c>
      <c r="U10" s="38" t="s">
        <v>45</v>
      </c>
      <c r="V10" s="22" t="s">
        <v>37</v>
      </c>
      <c r="W10" s="38" t="s">
        <v>45</v>
      </c>
      <c r="X10" s="38" t="s">
        <v>45</v>
      </c>
      <c r="Y10" s="35" t="s">
        <v>44</v>
      </c>
      <c r="Z10" s="35" t="s">
        <v>44</v>
      </c>
      <c r="AA10" s="38" t="s">
        <v>45</v>
      </c>
      <c r="AB10" s="38" t="s">
        <v>45</v>
      </c>
      <c r="AC10" s="34">
        <v>0.10347170368735979</v>
      </c>
      <c r="AD10" s="34"/>
      <c r="AE10" s="38" t="s">
        <v>45</v>
      </c>
      <c r="AF10" s="38" t="s">
        <v>45</v>
      </c>
      <c r="AG10" s="38" t="s">
        <v>45</v>
      </c>
      <c r="AH10" s="35" t="s">
        <v>40</v>
      </c>
      <c r="AI10" s="35" t="s">
        <v>40</v>
      </c>
      <c r="AJ10" s="38" t="s">
        <v>40</v>
      </c>
      <c r="AK10" s="38" t="s">
        <v>46</v>
      </c>
      <c r="AL10" s="36" t="s">
        <v>46</v>
      </c>
    </row>
    <row r="11" spans="1:38" x14ac:dyDescent="0.2">
      <c r="A11" s="30" t="s">
        <v>61</v>
      </c>
      <c r="B11" s="19" t="s">
        <v>38</v>
      </c>
      <c r="C11" s="19">
        <v>2009</v>
      </c>
      <c r="D11" s="19">
        <v>105</v>
      </c>
      <c r="E11" s="20">
        <v>0</v>
      </c>
      <c r="F11" s="20">
        <v>1</v>
      </c>
      <c r="G11" s="31">
        <v>16.546833333333332</v>
      </c>
      <c r="H11" s="32">
        <v>72.146166666666673</v>
      </c>
      <c r="I11" s="22">
        <v>-385.34</v>
      </c>
      <c r="J11" s="27" t="s">
        <v>62</v>
      </c>
      <c r="K11" s="111" t="s">
        <v>232</v>
      </c>
      <c r="L11" s="115">
        <v>0</v>
      </c>
      <c r="M11" s="116">
        <v>1</v>
      </c>
      <c r="N11" s="117">
        <v>3.54</v>
      </c>
      <c r="O11" s="117">
        <v>31.46</v>
      </c>
      <c r="P11" s="163">
        <f t="shared" si="0"/>
        <v>35</v>
      </c>
      <c r="Q11" s="111">
        <v>0.4869</v>
      </c>
      <c r="R11" s="38" t="s">
        <v>63</v>
      </c>
      <c r="S11" s="38" t="s">
        <v>44</v>
      </c>
      <c r="T11" s="38" t="s">
        <v>44</v>
      </c>
      <c r="U11" s="38" t="s">
        <v>44</v>
      </c>
      <c r="V11" s="38" t="s">
        <v>44</v>
      </c>
      <c r="W11" s="22" t="s">
        <v>37</v>
      </c>
      <c r="X11" s="38" t="s">
        <v>39</v>
      </c>
      <c r="Y11" s="38" t="s">
        <v>44</v>
      </c>
      <c r="Z11" s="38" t="s">
        <v>44</v>
      </c>
      <c r="AA11" s="38" t="s">
        <v>63</v>
      </c>
      <c r="AB11" s="38" t="s">
        <v>63</v>
      </c>
      <c r="AC11" s="38" t="s">
        <v>63</v>
      </c>
      <c r="AD11" s="38"/>
      <c r="AE11" s="38" t="s">
        <v>63</v>
      </c>
      <c r="AF11" s="38" t="s">
        <v>40</v>
      </c>
      <c r="AG11" s="38" t="s">
        <v>40</v>
      </c>
      <c r="AH11" s="38" t="s">
        <v>40</v>
      </c>
      <c r="AI11" s="38" t="s">
        <v>40</v>
      </c>
      <c r="AJ11" s="22" t="s">
        <v>37</v>
      </c>
      <c r="AK11" s="38" t="s">
        <v>45</v>
      </c>
      <c r="AL11" s="36" t="s">
        <v>44</v>
      </c>
    </row>
    <row r="12" spans="1:38" x14ac:dyDescent="0.2">
      <c r="A12" s="30" t="s">
        <v>64</v>
      </c>
      <c r="B12" s="19" t="s">
        <v>38</v>
      </c>
      <c r="C12" s="19">
        <v>2009</v>
      </c>
      <c r="D12" s="19">
        <v>105</v>
      </c>
      <c r="E12" s="20">
        <v>0</v>
      </c>
      <c r="F12" s="20">
        <v>1</v>
      </c>
      <c r="G12" s="31">
        <v>16.912333333333333</v>
      </c>
      <c r="H12" s="32">
        <v>72.035166666666669</v>
      </c>
      <c r="I12" s="22">
        <v>-342.55</v>
      </c>
      <c r="J12" s="27" t="s">
        <v>65</v>
      </c>
      <c r="K12" s="111" t="s">
        <v>233</v>
      </c>
      <c r="L12" s="115">
        <v>0</v>
      </c>
      <c r="M12" s="116">
        <v>1</v>
      </c>
      <c r="N12" s="117">
        <v>3.47</v>
      </c>
      <c r="O12" s="117">
        <v>37.43</v>
      </c>
      <c r="P12" s="163">
        <f t="shared" si="0"/>
        <v>40.9</v>
      </c>
      <c r="Q12" s="111">
        <v>0.74460000000000004</v>
      </c>
      <c r="R12" s="35" t="s">
        <v>44</v>
      </c>
      <c r="S12" s="38" t="s">
        <v>45</v>
      </c>
      <c r="T12" s="38" t="s">
        <v>45</v>
      </c>
      <c r="U12" s="38" t="s">
        <v>45</v>
      </c>
      <c r="V12" s="22" t="s">
        <v>37</v>
      </c>
      <c r="W12" s="34">
        <v>0.60968489477883836</v>
      </c>
      <c r="X12" s="34">
        <v>0.64333600879574504</v>
      </c>
      <c r="Y12" s="35" t="s">
        <v>44</v>
      </c>
      <c r="Z12" s="35" t="s">
        <v>44</v>
      </c>
      <c r="AA12" s="34">
        <v>0.10774954409069952</v>
      </c>
      <c r="AB12" s="34">
        <v>0.10572603056910448</v>
      </c>
      <c r="AC12" s="34">
        <v>0.67265777651771153</v>
      </c>
      <c r="AD12" s="34"/>
      <c r="AE12" s="34">
        <v>0.33442270929913809</v>
      </c>
      <c r="AF12" s="34">
        <v>0.2391569046148784</v>
      </c>
      <c r="AG12" s="38" t="s">
        <v>45</v>
      </c>
      <c r="AH12" s="35" t="s">
        <v>40</v>
      </c>
      <c r="AI12" s="35" t="s">
        <v>40</v>
      </c>
      <c r="AJ12" s="38" t="s">
        <v>40</v>
      </c>
      <c r="AK12" s="38" t="s">
        <v>46</v>
      </c>
      <c r="AL12" s="36" t="s">
        <v>46</v>
      </c>
    </row>
    <row r="13" spans="1:38" x14ac:dyDescent="0.2">
      <c r="A13" s="30" t="s">
        <v>66</v>
      </c>
      <c r="B13" s="19" t="s">
        <v>38</v>
      </c>
      <c r="C13" s="19">
        <v>2009</v>
      </c>
      <c r="D13" s="19">
        <v>105</v>
      </c>
      <c r="E13" s="20">
        <v>0</v>
      </c>
      <c r="F13" s="20">
        <v>1</v>
      </c>
      <c r="G13" s="31">
        <v>16.752040000000001</v>
      </c>
      <c r="H13" s="32">
        <v>71.862274999999997</v>
      </c>
      <c r="I13" s="22">
        <v>-357.25</v>
      </c>
      <c r="J13" s="27" t="s">
        <v>67</v>
      </c>
      <c r="K13" s="111" t="s">
        <v>234</v>
      </c>
      <c r="L13" s="115">
        <v>0</v>
      </c>
      <c r="M13" s="116">
        <v>1</v>
      </c>
      <c r="N13" s="117">
        <v>4.99</v>
      </c>
      <c r="O13" s="117">
        <v>46.91</v>
      </c>
      <c r="P13" s="163">
        <f t="shared" si="0"/>
        <v>51.9</v>
      </c>
      <c r="Q13" s="111">
        <v>0.81710000000000005</v>
      </c>
      <c r="R13" s="35" t="s">
        <v>44</v>
      </c>
      <c r="S13" s="38" t="s">
        <v>45</v>
      </c>
      <c r="T13" s="38" t="s">
        <v>45</v>
      </c>
      <c r="U13" s="38" t="s">
        <v>45</v>
      </c>
      <c r="V13" s="22" t="s">
        <v>37</v>
      </c>
      <c r="W13" s="34">
        <v>0.86684222061070848</v>
      </c>
      <c r="X13" s="34">
        <v>0.86684222061070848</v>
      </c>
      <c r="Y13" s="35" t="s">
        <v>44</v>
      </c>
      <c r="Z13" s="35" t="s">
        <v>44</v>
      </c>
      <c r="AA13" s="34">
        <v>0.11789014224853392</v>
      </c>
      <c r="AB13" s="34">
        <v>0.1215506438663186</v>
      </c>
      <c r="AC13" s="34">
        <v>0.89577912218069844</v>
      </c>
      <c r="AD13" s="34"/>
      <c r="AE13" s="34">
        <v>0.40848914829979471</v>
      </c>
      <c r="AF13" s="34">
        <v>0.35203148079541102</v>
      </c>
      <c r="AG13" s="38" t="s">
        <v>45</v>
      </c>
      <c r="AH13" s="35" t="s">
        <v>40</v>
      </c>
      <c r="AI13" s="35" t="s">
        <v>40</v>
      </c>
      <c r="AJ13" s="38" t="s">
        <v>40</v>
      </c>
      <c r="AK13" s="38" t="s">
        <v>46</v>
      </c>
      <c r="AL13" s="36" t="s">
        <v>46</v>
      </c>
    </row>
    <row r="14" spans="1:38" x14ac:dyDescent="0.2">
      <c r="A14" s="30" t="s">
        <v>68</v>
      </c>
      <c r="B14" s="19" t="s">
        <v>38</v>
      </c>
      <c r="C14" s="19">
        <v>2009</v>
      </c>
      <c r="D14" s="19">
        <v>105</v>
      </c>
      <c r="E14" s="20">
        <v>0</v>
      </c>
      <c r="F14" s="20">
        <v>1</v>
      </c>
      <c r="G14" s="31">
        <v>15.751166666666666</v>
      </c>
      <c r="H14" s="32">
        <v>71.706000000000003</v>
      </c>
      <c r="I14" s="22">
        <v>-778.06</v>
      </c>
      <c r="J14" s="27" t="s">
        <v>69</v>
      </c>
      <c r="K14" s="111" t="s">
        <v>235</v>
      </c>
      <c r="L14" s="115">
        <v>0</v>
      </c>
      <c r="M14" s="116">
        <v>1</v>
      </c>
      <c r="N14" s="117">
        <v>1.82</v>
      </c>
      <c r="O14" s="117">
        <v>23.68</v>
      </c>
      <c r="P14" s="163">
        <f t="shared" si="0"/>
        <v>25.5</v>
      </c>
      <c r="Q14" s="111">
        <v>0.25409999999999999</v>
      </c>
      <c r="R14" s="35" t="s">
        <v>44</v>
      </c>
      <c r="S14" s="38" t="s">
        <v>45</v>
      </c>
      <c r="T14" s="38" t="s">
        <v>45</v>
      </c>
      <c r="U14" s="38" t="s">
        <v>45</v>
      </c>
      <c r="V14" s="22" t="s">
        <v>37</v>
      </c>
      <c r="W14" s="38" t="s">
        <v>45</v>
      </c>
      <c r="X14" s="38" t="s">
        <v>45</v>
      </c>
      <c r="Y14" s="35" t="s">
        <v>44</v>
      </c>
      <c r="Z14" s="35" t="s">
        <v>44</v>
      </c>
      <c r="AA14" s="38" t="s">
        <v>45</v>
      </c>
      <c r="AB14" s="38" t="s">
        <v>45</v>
      </c>
      <c r="AC14" s="38" t="s">
        <v>45</v>
      </c>
      <c r="AD14" s="38"/>
      <c r="AE14" s="38" t="s">
        <v>45</v>
      </c>
      <c r="AF14" s="38" t="s">
        <v>45</v>
      </c>
      <c r="AG14" s="38" t="s">
        <v>45</v>
      </c>
      <c r="AH14" s="35" t="s">
        <v>40</v>
      </c>
      <c r="AI14" s="35" t="s">
        <v>40</v>
      </c>
      <c r="AJ14" s="38" t="s">
        <v>40</v>
      </c>
      <c r="AK14" s="38" t="s">
        <v>46</v>
      </c>
      <c r="AL14" s="36" t="s">
        <v>46</v>
      </c>
    </row>
    <row r="15" spans="1:38" x14ac:dyDescent="0.2">
      <c r="A15" s="30" t="s">
        <v>70</v>
      </c>
      <c r="B15" s="19" t="s">
        <v>38</v>
      </c>
      <c r="C15" s="19">
        <v>2010</v>
      </c>
      <c r="D15" s="19">
        <v>110</v>
      </c>
      <c r="E15" s="20">
        <v>0</v>
      </c>
      <c r="F15" s="20">
        <v>1</v>
      </c>
      <c r="G15" s="31">
        <v>25.787285000000001</v>
      </c>
      <c r="H15" s="32">
        <v>72.344314999999995</v>
      </c>
      <c r="I15" s="22">
        <v>-249.51</v>
      </c>
      <c r="J15" s="27" t="s">
        <v>71</v>
      </c>
      <c r="K15" s="111" t="s">
        <v>236</v>
      </c>
      <c r="L15" s="115">
        <v>0</v>
      </c>
      <c r="M15" s="116">
        <v>1</v>
      </c>
      <c r="N15" s="117">
        <v>2.66</v>
      </c>
      <c r="O15" s="117">
        <v>32.540000000000006</v>
      </c>
      <c r="P15" s="163">
        <f t="shared" si="0"/>
        <v>35.200000000000003</v>
      </c>
      <c r="Q15" s="111">
        <v>0.41139999999999999</v>
      </c>
      <c r="R15" s="35" t="s">
        <v>44</v>
      </c>
      <c r="S15" s="38" t="s">
        <v>45</v>
      </c>
      <c r="T15" s="38" t="s">
        <v>45</v>
      </c>
      <c r="U15" s="38" t="s">
        <v>45</v>
      </c>
      <c r="V15" s="22" t="s">
        <v>37</v>
      </c>
      <c r="W15" s="34">
        <v>0.14725678264968886</v>
      </c>
      <c r="X15" s="34">
        <v>0.14725678264968886</v>
      </c>
      <c r="Y15" s="35" t="s">
        <v>44</v>
      </c>
      <c r="Z15" s="35" t="s">
        <v>44</v>
      </c>
      <c r="AA15" s="38" t="s">
        <v>45</v>
      </c>
      <c r="AB15" s="38" t="s">
        <v>45</v>
      </c>
      <c r="AC15" s="34">
        <v>0.39200763433196817</v>
      </c>
      <c r="AD15" s="34"/>
      <c r="AE15" s="34">
        <v>0.15446360503659975</v>
      </c>
      <c r="AF15" s="38" t="s">
        <v>45</v>
      </c>
      <c r="AG15" s="38" t="s">
        <v>45</v>
      </c>
      <c r="AH15" s="35" t="s">
        <v>40</v>
      </c>
      <c r="AI15" s="35" t="s">
        <v>40</v>
      </c>
      <c r="AJ15" s="38" t="s">
        <v>40</v>
      </c>
      <c r="AK15" s="38" t="s">
        <v>46</v>
      </c>
      <c r="AL15" s="36" t="s">
        <v>46</v>
      </c>
    </row>
    <row r="16" spans="1:38" x14ac:dyDescent="0.2">
      <c r="A16" s="30" t="s">
        <v>72</v>
      </c>
      <c r="B16" s="19" t="s">
        <v>38</v>
      </c>
      <c r="C16" s="19">
        <v>2010</v>
      </c>
      <c r="D16" s="19">
        <v>110</v>
      </c>
      <c r="E16" s="20">
        <v>0</v>
      </c>
      <c r="F16" s="20">
        <v>1</v>
      </c>
      <c r="G16" s="31">
        <v>25.843166666666669</v>
      </c>
      <c r="H16" s="32">
        <v>72.096166666666662</v>
      </c>
      <c r="I16" s="22">
        <v>-236.26</v>
      </c>
      <c r="J16" s="27" t="s">
        <v>73</v>
      </c>
      <c r="K16" s="111" t="s">
        <v>237</v>
      </c>
      <c r="L16" s="115">
        <v>0</v>
      </c>
      <c r="M16" s="116">
        <v>1</v>
      </c>
      <c r="N16" s="117">
        <v>3.52</v>
      </c>
      <c r="O16" s="117">
        <v>44.379999999999995</v>
      </c>
      <c r="P16" s="163">
        <f t="shared" si="0"/>
        <v>47.9</v>
      </c>
      <c r="Q16" s="111">
        <v>0.47110000000000002</v>
      </c>
      <c r="R16" s="35" t="s">
        <v>44</v>
      </c>
      <c r="S16" s="38" t="s">
        <v>45</v>
      </c>
      <c r="T16" s="38" t="s">
        <v>45</v>
      </c>
      <c r="U16" s="38" t="s">
        <v>45</v>
      </c>
      <c r="V16" s="22" t="s">
        <v>37</v>
      </c>
      <c r="W16" s="34">
        <v>0.36954234341850234</v>
      </c>
      <c r="X16" s="34">
        <v>0.36954234341850234</v>
      </c>
      <c r="Y16" s="35" t="s">
        <v>44</v>
      </c>
      <c r="Z16" s="35" t="s">
        <v>44</v>
      </c>
      <c r="AA16" s="38" t="s">
        <v>45</v>
      </c>
      <c r="AB16" s="38" t="s">
        <v>45</v>
      </c>
      <c r="AC16" s="34">
        <v>0.56663322174756303</v>
      </c>
      <c r="AD16" s="34"/>
      <c r="AE16" s="34">
        <v>0.25203402983471035</v>
      </c>
      <c r="AF16" s="38" t="s">
        <v>45</v>
      </c>
      <c r="AG16" s="38" t="s">
        <v>45</v>
      </c>
      <c r="AH16" s="35" t="s">
        <v>40</v>
      </c>
      <c r="AI16" s="35" t="s">
        <v>40</v>
      </c>
      <c r="AJ16" s="38" t="s">
        <v>40</v>
      </c>
      <c r="AK16" s="38" t="s">
        <v>46</v>
      </c>
      <c r="AL16" s="36" t="s">
        <v>46</v>
      </c>
    </row>
    <row r="17" spans="1:38" x14ac:dyDescent="0.2">
      <c r="A17" s="30" t="s">
        <v>74</v>
      </c>
      <c r="B17" s="19" t="s">
        <v>38</v>
      </c>
      <c r="C17" s="19">
        <v>2010</v>
      </c>
      <c r="D17" s="19">
        <v>110</v>
      </c>
      <c r="E17" s="20">
        <v>0</v>
      </c>
      <c r="F17" s="20">
        <v>1</v>
      </c>
      <c r="G17" s="31">
        <v>17.025739999999999</v>
      </c>
      <c r="H17" s="32">
        <v>70.394076666666663</v>
      </c>
      <c r="I17" s="22">
        <v>-1072.26</v>
      </c>
      <c r="J17" s="27" t="s">
        <v>75</v>
      </c>
      <c r="K17" s="111" t="s">
        <v>238</v>
      </c>
      <c r="L17" s="115">
        <v>0</v>
      </c>
      <c r="M17" s="116">
        <v>1</v>
      </c>
      <c r="N17" s="117">
        <v>2.0299999999999998</v>
      </c>
      <c r="O17" s="117">
        <v>15.770000000000001</v>
      </c>
      <c r="P17" s="163">
        <f t="shared" si="0"/>
        <v>17.8</v>
      </c>
      <c r="Q17" s="111">
        <v>0.44140000000000001</v>
      </c>
      <c r="R17" s="35" t="s">
        <v>44</v>
      </c>
      <c r="S17" s="38" t="s">
        <v>45</v>
      </c>
      <c r="T17" s="38" t="s">
        <v>45</v>
      </c>
      <c r="U17" s="38" t="s">
        <v>45</v>
      </c>
      <c r="V17" s="22" t="s">
        <v>37</v>
      </c>
      <c r="W17" s="38" t="s">
        <v>45</v>
      </c>
      <c r="X17" s="38" t="s">
        <v>45</v>
      </c>
      <c r="Y17" s="35" t="s">
        <v>44</v>
      </c>
      <c r="Z17" s="35" t="s">
        <v>44</v>
      </c>
      <c r="AA17" s="38" t="s">
        <v>45</v>
      </c>
      <c r="AB17" s="38" t="s">
        <v>45</v>
      </c>
      <c r="AC17" s="38" t="s">
        <v>45</v>
      </c>
      <c r="AD17" s="38"/>
      <c r="AE17" s="38" t="s">
        <v>45</v>
      </c>
      <c r="AF17" s="38" t="s">
        <v>45</v>
      </c>
      <c r="AG17" s="38" t="s">
        <v>45</v>
      </c>
      <c r="AH17" s="35" t="s">
        <v>40</v>
      </c>
      <c r="AI17" s="35" t="s">
        <v>40</v>
      </c>
      <c r="AJ17" s="38" t="s">
        <v>40</v>
      </c>
      <c r="AK17" s="38" t="s">
        <v>46</v>
      </c>
      <c r="AL17" s="36" t="s">
        <v>46</v>
      </c>
    </row>
    <row r="18" spans="1:38" x14ac:dyDescent="0.2">
      <c r="A18" s="30" t="s">
        <v>76</v>
      </c>
      <c r="B18" s="19" t="s">
        <v>38</v>
      </c>
      <c r="C18" s="19">
        <v>2010</v>
      </c>
      <c r="D18" s="19">
        <v>110</v>
      </c>
      <c r="E18" s="20">
        <v>0</v>
      </c>
      <c r="F18" s="20">
        <v>1</v>
      </c>
      <c r="G18" s="31">
        <v>16.906833333333335</v>
      </c>
      <c r="H18" s="32">
        <v>70.897666666666666</v>
      </c>
      <c r="I18" s="22">
        <v>-936.54</v>
      </c>
      <c r="J18" s="27" t="s">
        <v>77</v>
      </c>
      <c r="K18" s="111" t="s">
        <v>239</v>
      </c>
      <c r="L18" s="115">
        <v>0</v>
      </c>
      <c r="M18" s="116">
        <v>1</v>
      </c>
      <c r="N18" s="117">
        <v>1.73</v>
      </c>
      <c r="O18" s="117">
        <v>11.969999999999999</v>
      </c>
      <c r="P18" s="163">
        <f t="shared" si="0"/>
        <v>13.7</v>
      </c>
      <c r="Q18" s="111">
        <v>0.29975000000000002</v>
      </c>
      <c r="R18" s="35" t="s">
        <v>44</v>
      </c>
      <c r="S18" s="38" t="s">
        <v>45</v>
      </c>
      <c r="T18" s="38" t="s">
        <v>45</v>
      </c>
      <c r="U18" s="38" t="s">
        <v>45</v>
      </c>
      <c r="V18" s="22" t="s">
        <v>37</v>
      </c>
      <c r="W18" s="38" t="s">
        <v>45</v>
      </c>
      <c r="X18" s="38" t="s">
        <v>45</v>
      </c>
      <c r="Y18" s="35" t="s">
        <v>44</v>
      </c>
      <c r="Z18" s="35" t="s">
        <v>44</v>
      </c>
      <c r="AA18" s="38" t="s">
        <v>45</v>
      </c>
      <c r="AB18" s="38" t="s">
        <v>45</v>
      </c>
      <c r="AC18" s="38" t="s">
        <v>45</v>
      </c>
      <c r="AD18" s="38"/>
      <c r="AE18" s="38" t="s">
        <v>45</v>
      </c>
      <c r="AF18" s="38" t="s">
        <v>45</v>
      </c>
      <c r="AG18" s="38" t="s">
        <v>45</v>
      </c>
      <c r="AH18" s="35" t="s">
        <v>40</v>
      </c>
      <c r="AI18" s="35" t="s">
        <v>40</v>
      </c>
      <c r="AJ18" s="38" t="s">
        <v>40</v>
      </c>
      <c r="AK18" s="38" t="s">
        <v>46</v>
      </c>
      <c r="AL18" s="36" t="s">
        <v>46</v>
      </c>
    </row>
    <row r="19" spans="1:38" x14ac:dyDescent="0.2">
      <c r="A19" s="30" t="s">
        <v>78</v>
      </c>
      <c r="B19" s="19" t="s">
        <v>38</v>
      </c>
      <c r="C19" s="19">
        <v>2010</v>
      </c>
      <c r="D19" s="19">
        <v>110</v>
      </c>
      <c r="E19" s="20">
        <v>0</v>
      </c>
      <c r="F19" s="20">
        <v>1</v>
      </c>
      <c r="G19" s="31">
        <v>19.572666666666667</v>
      </c>
      <c r="H19" s="32">
        <v>70.481666666666669</v>
      </c>
      <c r="I19" s="22">
        <v>-303.60000000000002</v>
      </c>
      <c r="J19" s="27" t="s">
        <v>79</v>
      </c>
      <c r="K19" s="111" t="s">
        <v>240</v>
      </c>
      <c r="L19" s="115">
        <v>0</v>
      </c>
      <c r="M19" s="116">
        <v>1</v>
      </c>
      <c r="N19" s="117">
        <v>1.53</v>
      </c>
      <c r="O19" s="117">
        <v>14.570000000000002</v>
      </c>
      <c r="P19" s="163">
        <f t="shared" si="0"/>
        <v>16.100000000000001</v>
      </c>
      <c r="Q19" s="111">
        <v>0.59989999999999999</v>
      </c>
      <c r="R19" s="35" t="s">
        <v>44</v>
      </c>
      <c r="S19" s="38" t="s">
        <v>45</v>
      </c>
      <c r="T19" s="38" t="s">
        <v>45</v>
      </c>
      <c r="U19" s="38" t="s">
        <v>45</v>
      </c>
      <c r="V19" s="22" t="s">
        <v>37</v>
      </c>
      <c r="W19" s="38" t="s">
        <v>45</v>
      </c>
      <c r="X19" s="38" t="s">
        <v>45</v>
      </c>
      <c r="Y19" s="35" t="s">
        <v>44</v>
      </c>
      <c r="Z19" s="35" t="s">
        <v>44</v>
      </c>
      <c r="AA19" s="38" t="s">
        <v>45</v>
      </c>
      <c r="AB19" s="38" t="s">
        <v>45</v>
      </c>
      <c r="AC19" s="38" t="s">
        <v>45</v>
      </c>
      <c r="AD19" s="38"/>
      <c r="AE19" s="38" t="s">
        <v>45</v>
      </c>
      <c r="AF19" s="38" t="s">
        <v>45</v>
      </c>
      <c r="AG19" s="38" t="s">
        <v>45</v>
      </c>
      <c r="AH19" s="35" t="s">
        <v>40</v>
      </c>
      <c r="AI19" s="35" t="s">
        <v>40</v>
      </c>
      <c r="AJ19" s="38" t="s">
        <v>40</v>
      </c>
      <c r="AK19" s="38" t="s">
        <v>46</v>
      </c>
      <c r="AL19" s="36" t="s">
        <v>46</v>
      </c>
    </row>
    <row r="20" spans="1:38" x14ac:dyDescent="0.2">
      <c r="A20" s="30" t="s">
        <v>80</v>
      </c>
      <c r="B20" s="19" t="s">
        <v>38</v>
      </c>
      <c r="C20" s="19">
        <v>2010</v>
      </c>
      <c r="D20" s="19">
        <v>112</v>
      </c>
      <c r="E20" s="20">
        <v>0</v>
      </c>
      <c r="F20" s="20">
        <v>1</v>
      </c>
      <c r="G20" s="31">
        <v>20.831333333333333</v>
      </c>
      <c r="H20" s="32">
        <v>70.770499999999998</v>
      </c>
      <c r="I20" s="22">
        <v>-247.22</v>
      </c>
      <c r="J20" s="27" t="s">
        <v>81</v>
      </c>
      <c r="K20" s="111" t="s">
        <v>241</v>
      </c>
      <c r="L20" s="115">
        <v>0</v>
      </c>
      <c r="M20" s="116">
        <v>1</v>
      </c>
      <c r="N20" s="117">
        <v>1.93</v>
      </c>
      <c r="O20" s="117">
        <v>38.97</v>
      </c>
      <c r="P20" s="163">
        <f t="shared" si="0"/>
        <v>40.9</v>
      </c>
      <c r="Q20" s="111">
        <v>0.44940000000000002</v>
      </c>
      <c r="R20" s="35" t="s">
        <v>44</v>
      </c>
      <c r="S20" s="38" t="s">
        <v>45</v>
      </c>
      <c r="T20" s="38" t="s">
        <v>45</v>
      </c>
      <c r="U20" s="38" t="s">
        <v>45</v>
      </c>
      <c r="V20" s="22" t="s">
        <v>37</v>
      </c>
      <c r="W20" s="34">
        <v>0.20420636429767489</v>
      </c>
      <c r="X20" s="34">
        <v>0.20420636429767489</v>
      </c>
      <c r="Y20" s="35" t="s">
        <v>44</v>
      </c>
      <c r="Z20" s="35" t="s">
        <v>44</v>
      </c>
      <c r="AA20" s="38" t="s">
        <v>45</v>
      </c>
      <c r="AB20" s="38" t="s">
        <v>45</v>
      </c>
      <c r="AC20" s="34">
        <v>0.27970107563234675</v>
      </c>
      <c r="AD20" s="34"/>
      <c r="AE20" s="34">
        <v>0.13890644234792487</v>
      </c>
      <c r="AF20" s="38" t="s">
        <v>45</v>
      </c>
      <c r="AG20" s="38" t="s">
        <v>45</v>
      </c>
      <c r="AH20" s="35" t="s">
        <v>40</v>
      </c>
      <c r="AI20" s="35" t="s">
        <v>40</v>
      </c>
      <c r="AJ20" s="38" t="s">
        <v>40</v>
      </c>
      <c r="AK20" s="38" t="s">
        <v>46</v>
      </c>
      <c r="AL20" s="36" t="s">
        <v>46</v>
      </c>
    </row>
    <row r="21" spans="1:38" x14ac:dyDescent="0.2">
      <c r="A21" s="30" t="s">
        <v>82</v>
      </c>
      <c r="B21" s="19" t="s">
        <v>38</v>
      </c>
      <c r="C21" s="19">
        <v>2010</v>
      </c>
      <c r="D21" s="19">
        <v>112</v>
      </c>
      <c r="E21" s="20">
        <v>0</v>
      </c>
      <c r="F21" s="20">
        <v>1</v>
      </c>
      <c r="G21" s="31">
        <v>21.045648333333332</v>
      </c>
      <c r="H21" s="32">
        <v>70.695674999999994</v>
      </c>
      <c r="I21" s="22">
        <v>-259.29000000000002</v>
      </c>
      <c r="J21" s="27" t="s">
        <v>83</v>
      </c>
      <c r="K21" s="111" t="s">
        <v>242</v>
      </c>
      <c r="L21" s="115">
        <v>0</v>
      </c>
      <c r="M21" s="116">
        <v>1</v>
      </c>
      <c r="N21" s="117">
        <v>2.39</v>
      </c>
      <c r="O21" s="117">
        <v>26.81</v>
      </c>
      <c r="P21" s="163">
        <f t="shared" si="0"/>
        <v>29.2</v>
      </c>
      <c r="Q21" s="111">
        <v>0.54349999999999998</v>
      </c>
      <c r="R21" s="35" t="s">
        <v>44</v>
      </c>
      <c r="S21" s="38" t="s">
        <v>45</v>
      </c>
      <c r="T21" s="38" t="s">
        <v>45</v>
      </c>
      <c r="U21" s="38" t="s">
        <v>45</v>
      </c>
      <c r="V21" s="22" t="s">
        <v>37</v>
      </c>
      <c r="W21" s="34">
        <v>9.0684424360076704E-2</v>
      </c>
      <c r="X21" s="34">
        <v>9.0684424360076704E-2</v>
      </c>
      <c r="Y21" s="35" t="s">
        <v>44</v>
      </c>
      <c r="Z21" s="35" t="s">
        <v>44</v>
      </c>
      <c r="AA21" s="38" t="s">
        <v>45</v>
      </c>
      <c r="AB21" s="38" t="s">
        <v>45</v>
      </c>
      <c r="AC21" s="34">
        <v>0.15854495256337475</v>
      </c>
      <c r="AD21" s="34"/>
      <c r="AE21" s="34">
        <v>0.10132501462174491</v>
      </c>
      <c r="AF21" s="38" t="s">
        <v>45</v>
      </c>
      <c r="AG21" s="38" t="s">
        <v>45</v>
      </c>
      <c r="AH21" s="35" t="s">
        <v>40</v>
      </c>
      <c r="AI21" s="35" t="s">
        <v>40</v>
      </c>
      <c r="AJ21" s="38" t="s">
        <v>40</v>
      </c>
      <c r="AK21" s="38" t="s">
        <v>46</v>
      </c>
      <c r="AL21" s="36" t="s">
        <v>46</v>
      </c>
    </row>
    <row r="22" spans="1:38" x14ac:dyDescent="0.2">
      <c r="A22" s="30" t="s">
        <v>84</v>
      </c>
      <c r="B22" s="19" t="s">
        <v>38</v>
      </c>
      <c r="C22" s="19">
        <v>2010</v>
      </c>
      <c r="D22" s="19">
        <v>112</v>
      </c>
      <c r="E22" s="20">
        <v>0</v>
      </c>
      <c r="F22" s="20">
        <v>1</v>
      </c>
      <c r="G22" s="31">
        <v>20.843833333333333</v>
      </c>
      <c r="H22" s="32">
        <v>70.68383333333334</v>
      </c>
      <c r="I22" s="22">
        <v>-203.43</v>
      </c>
      <c r="J22" s="27" t="s">
        <v>85</v>
      </c>
      <c r="K22" s="111" t="s">
        <v>243</v>
      </c>
      <c r="L22" s="115">
        <v>0</v>
      </c>
      <c r="M22" s="116">
        <v>1</v>
      </c>
      <c r="N22" s="117">
        <v>2.82</v>
      </c>
      <c r="O22" s="117">
        <v>36.979999999999997</v>
      </c>
      <c r="P22" s="163">
        <f t="shared" si="0"/>
        <v>39.799999999999997</v>
      </c>
      <c r="Q22" s="111">
        <v>0.60570000000000002</v>
      </c>
      <c r="R22" s="35" t="s">
        <v>44</v>
      </c>
      <c r="S22" s="38" t="s">
        <v>45</v>
      </c>
      <c r="T22" s="38" t="s">
        <v>45</v>
      </c>
      <c r="U22" s="38" t="s">
        <v>45</v>
      </c>
      <c r="V22" s="22" t="s">
        <v>37</v>
      </c>
      <c r="W22" s="34">
        <v>0.23858735381419705</v>
      </c>
      <c r="X22" s="34">
        <v>0.23858735381419705</v>
      </c>
      <c r="Y22" s="35" t="s">
        <v>44</v>
      </c>
      <c r="Z22" s="35" t="s">
        <v>44</v>
      </c>
      <c r="AA22" s="38" t="s">
        <v>45</v>
      </c>
      <c r="AB22" s="38" t="s">
        <v>45</v>
      </c>
      <c r="AC22" s="34">
        <v>0.291542463273746</v>
      </c>
      <c r="AD22" s="34"/>
      <c r="AE22" s="34">
        <v>0.12385279743705002</v>
      </c>
      <c r="AF22" s="38" t="s">
        <v>45</v>
      </c>
      <c r="AG22" s="38" t="s">
        <v>45</v>
      </c>
      <c r="AH22" s="35" t="s">
        <v>40</v>
      </c>
      <c r="AI22" s="35" t="s">
        <v>40</v>
      </c>
      <c r="AJ22" s="38" t="s">
        <v>40</v>
      </c>
      <c r="AK22" s="38" t="s">
        <v>46</v>
      </c>
      <c r="AL22" s="36" t="s">
        <v>46</v>
      </c>
    </row>
    <row r="23" spans="1:38" x14ac:dyDescent="0.2">
      <c r="A23" s="30" t="s">
        <v>86</v>
      </c>
      <c r="B23" s="19" t="s">
        <v>38</v>
      </c>
      <c r="C23" s="19">
        <v>2010</v>
      </c>
      <c r="D23" s="19">
        <v>112</v>
      </c>
      <c r="E23" s="20">
        <v>0</v>
      </c>
      <c r="F23" s="20">
        <v>1</v>
      </c>
      <c r="G23" s="31">
        <v>20.242833333333333</v>
      </c>
      <c r="H23" s="32">
        <v>70.772833333333338</v>
      </c>
      <c r="I23" s="22">
        <v>-213.44</v>
      </c>
      <c r="J23" s="27" t="s">
        <v>87</v>
      </c>
      <c r="K23" s="111" t="s">
        <v>244</v>
      </c>
      <c r="L23" s="115">
        <v>0</v>
      </c>
      <c r="M23" s="116">
        <v>1</v>
      </c>
      <c r="N23" s="117">
        <v>2.63</v>
      </c>
      <c r="O23" s="117">
        <v>36.97</v>
      </c>
      <c r="P23" s="163">
        <f t="shared" si="0"/>
        <v>39.6</v>
      </c>
      <c r="Q23" s="111">
        <v>0.46229999999999999</v>
      </c>
      <c r="R23" s="35" t="s">
        <v>44</v>
      </c>
      <c r="S23" s="38" t="s">
        <v>45</v>
      </c>
      <c r="T23" s="38" t="s">
        <v>45</v>
      </c>
      <c r="U23" s="38" t="s">
        <v>45</v>
      </c>
      <c r="V23" s="22" t="s">
        <v>37</v>
      </c>
      <c r="W23" s="34">
        <v>0.2527589835574599</v>
      </c>
      <c r="X23" s="34">
        <v>0.28704473904203071</v>
      </c>
      <c r="Y23" s="35" t="s">
        <v>44</v>
      </c>
      <c r="Z23" s="35" t="s">
        <v>44</v>
      </c>
      <c r="AA23" s="38" t="s">
        <v>45</v>
      </c>
      <c r="AB23" s="38" t="s">
        <v>45</v>
      </c>
      <c r="AC23" s="34">
        <v>0.46081922253381996</v>
      </c>
      <c r="AD23" s="34"/>
      <c r="AE23" s="34">
        <v>0.18339888473228252</v>
      </c>
      <c r="AF23" s="38" t="s">
        <v>45</v>
      </c>
      <c r="AG23" s="38" t="s">
        <v>45</v>
      </c>
      <c r="AH23" s="35" t="s">
        <v>40</v>
      </c>
      <c r="AI23" s="35" t="s">
        <v>40</v>
      </c>
      <c r="AJ23" s="38" t="s">
        <v>40</v>
      </c>
      <c r="AK23" s="38" t="s">
        <v>46</v>
      </c>
      <c r="AL23" s="36" t="s">
        <v>46</v>
      </c>
    </row>
    <row r="24" spans="1:38" x14ac:dyDescent="0.2">
      <c r="A24" s="30" t="s">
        <v>88</v>
      </c>
      <c r="B24" s="19" t="s">
        <v>38</v>
      </c>
      <c r="C24" s="19">
        <v>2011</v>
      </c>
      <c r="D24" s="19">
        <v>105</v>
      </c>
      <c r="E24" s="20">
        <v>0</v>
      </c>
      <c r="F24" s="20">
        <v>1</v>
      </c>
      <c r="G24" s="42">
        <v>27.755666666666666</v>
      </c>
      <c r="H24" s="43">
        <v>71.45183333333334</v>
      </c>
      <c r="I24" s="22">
        <v>-402.76</v>
      </c>
      <c r="J24" s="27" t="s">
        <v>89</v>
      </c>
      <c r="K24" s="111" t="s">
        <v>245</v>
      </c>
      <c r="L24" s="115">
        <v>0</v>
      </c>
      <c r="M24" s="116">
        <v>1</v>
      </c>
      <c r="N24" s="117">
        <v>6.51</v>
      </c>
      <c r="O24" s="117">
        <v>73.089999999999989</v>
      </c>
      <c r="P24" s="163">
        <f t="shared" si="0"/>
        <v>79.599999999999994</v>
      </c>
      <c r="Q24" s="111">
        <v>0.86</v>
      </c>
      <c r="R24" s="38" t="s">
        <v>63</v>
      </c>
      <c r="S24" s="38" t="s">
        <v>44</v>
      </c>
      <c r="T24" s="38" t="s">
        <v>44</v>
      </c>
      <c r="U24" s="38" t="s">
        <v>44</v>
      </c>
      <c r="V24" s="38" t="s">
        <v>44</v>
      </c>
      <c r="W24" s="22" t="s">
        <v>37</v>
      </c>
      <c r="X24" s="38" t="s">
        <v>39</v>
      </c>
      <c r="Y24" s="38" t="s">
        <v>44</v>
      </c>
      <c r="Z24" s="38" t="s">
        <v>44</v>
      </c>
      <c r="AA24" s="38" t="s">
        <v>63</v>
      </c>
      <c r="AB24" s="38" t="s">
        <v>63</v>
      </c>
      <c r="AC24" s="38" t="s">
        <v>63</v>
      </c>
      <c r="AD24" s="38"/>
      <c r="AE24" s="38" t="s">
        <v>63</v>
      </c>
      <c r="AF24" s="38" t="s">
        <v>40</v>
      </c>
      <c r="AG24" s="38" t="s">
        <v>40</v>
      </c>
      <c r="AH24" s="38" t="s">
        <v>40</v>
      </c>
      <c r="AI24" s="38" t="s">
        <v>40</v>
      </c>
      <c r="AJ24" s="22" t="s">
        <v>37</v>
      </c>
      <c r="AK24" s="38" t="s">
        <v>45</v>
      </c>
      <c r="AL24" s="36" t="s">
        <v>44</v>
      </c>
    </row>
    <row r="25" spans="1:38" x14ac:dyDescent="0.2">
      <c r="A25" s="30" t="s">
        <v>90</v>
      </c>
      <c r="B25" s="19" t="s">
        <v>38</v>
      </c>
      <c r="C25" s="19">
        <v>2011</v>
      </c>
      <c r="D25" s="19">
        <v>113</v>
      </c>
      <c r="E25" s="20">
        <v>0</v>
      </c>
      <c r="F25" s="20">
        <v>1</v>
      </c>
      <c r="G25" s="44">
        <v>11.156639999999999</v>
      </c>
      <c r="H25" s="45">
        <v>67.798661999999993</v>
      </c>
      <c r="I25" s="22">
        <v>-263.85000000000002</v>
      </c>
      <c r="J25" s="27" t="s">
        <v>91</v>
      </c>
      <c r="K25" s="111" t="s">
        <v>246</v>
      </c>
      <c r="L25" s="115">
        <v>0</v>
      </c>
      <c r="M25" s="116">
        <v>1</v>
      </c>
      <c r="N25" s="117">
        <v>3.81</v>
      </c>
      <c r="O25" s="117">
        <v>51.69</v>
      </c>
      <c r="P25" s="163">
        <f t="shared" si="0"/>
        <v>55.5</v>
      </c>
      <c r="Q25" s="111">
        <v>0.54</v>
      </c>
      <c r="R25" s="38" t="s">
        <v>63</v>
      </c>
      <c r="S25" s="38" t="s">
        <v>44</v>
      </c>
      <c r="T25" s="38" t="s">
        <v>44</v>
      </c>
      <c r="U25" s="38" t="s">
        <v>44</v>
      </c>
      <c r="V25" s="38" t="s">
        <v>44</v>
      </c>
      <c r="W25" s="22" t="s">
        <v>37</v>
      </c>
      <c r="X25" s="38">
        <v>0.23</v>
      </c>
      <c r="Y25" s="38" t="s">
        <v>44</v>
      </c>
      <c r="Z25" s="38" t="s">
        <v>44</v>
      </c>
      <c r="AA25" s="38" t="s">
        <v>63</v>
      </c>
      <c r="AB25" s="38" t="s">
        <v>63</v>
      </c>
      <c r="AC25" s="38">
        <v>0.36</v>
      </c>
      <c r="AD25" s="38"/>
      <c r="AE25" s="38">
        <v>0.21</v>
      </c>
      <c r="AF25" s="38" t="s">
        <v>40</v>
      </c>
      <c r="AG25" s="38" t="s">
        <v>40</v>
      </c>
      <c r="AH25" s="38" t="s">
        <v>40</v>
      </c>
      <c r="AI25" s="38" t="s">
        <v>40</v>
      </c>
      <c r="AJ25" s="22" t="s">
        <v>37</v>
      </c>
      <c r="AK25" s="38" t="s">
        <v>45</v>
      </c>
      <c r="AL25" s="36" t="s">
        <v>44</v>
      </c>
    </row>
    <row r="26" spans="1:38" x14ac:dyDescent="0.2">
      <c r="A26" s="30" t="s">
        <v>92</v>
      </c>
      <c r="B26" s="19" t="s">
        <v>38</v>
      </c>
      <c r="C26" s="19">
        <v>2011</v>
      </c>
      <c r="D26" s="19">
        <v>113</v>
      </c>
      <c r="E26" s="20">
        <v>0</v>
      </c>
      <c r="F26" s="20">
        <v>1</v>
      </c>
      <c r="G26" s="44">
        <v>8.9934720000000006</v>
      </c>
      <c r="H26" s="45">
        <v>67.785863000000006</v>
      </c>
      <c r="I26" s="22">
        <v>-854.73</v>
      </c>
      <c r="J26" s="27" t="s">
        <v>93</v>
      </c>
      <c r="K26" s="111" t="s">
        <v>247</v>
      </c>
      <c r="L26" s="115">
        <v>0</v>
      </c>
      <c r="M26" s="116">
        <v>1</v>
      </c>
      <c r="N26" s="117">
        <v>8.34</v>
      </c>
      <c r="O26" s="117">
        <v>54.86</v>
      </c>
      <c r="P26" s="163">
        <f t="shared" si="0"/>
        <v>63.2</v>
      </c>
      <c r="Q26" s="111">
        <v>0.57999999999999996</v>
      </c>
      <c r="R26" s="38" t="s">
        <v>63</v>
      </c>
      <c r="S26" s="38" t="s">
        <v>44</v>
      </c>
      <c r="T26" s="38" t="s">
        <v>44</v>
      </c>
      <c r="U26" s="38" t="s">
        <v>44</v>
      </c>
      <c r="V26" s="38" t="s">
        <v>44</v>
      </c>
      <c r="W26" s="22" t="s">
        <v>37</v>
      </c>
      <c r="X26" s="38" t="s">
        <v>39</v>
      </c>
      <c r="Y26" s="38" t="s">
        <v>44</v>
      </c>
      <c r="Z26" s="38" t="s">
        <v>44</v>
      </c>
      <c r="AA26" s="38" t="s">
        <v>63</v>
      </c>
      <c r="AB26" s="38" t="s">
        <v>63</v>
      </c>
      <c r="AC26" s="38">
        <v>0.09</v>
      </c>
      <c r="AD26" s="38"/>
      <c r="AE26" s="38">
        <v>0.03</v>
      </c>
      <c r="AF26" s="38" t="s">
        <v>40</v>
      </c>
      <c r="AG26" s="38" t="s">
        <v>40</v>
      </c>
      <c r="AH26" s="38" t="s">
        <v>40</v>
      </c>
      <c r="AI26" s="38" t="s">
        <v>40</v>
      </c>
      <c r="AJ26" s="22" t="s">
        <v>37</v>
      </c>
      <c r="AK26" s="38" t="s">
        <v>45</v>
      </c>
      <c r="AL26" s="36" t="s">
        <v>44</v>
      </c>
    </row>
    <row r="27" spans="1:38" x14ac:dyDescent="0.2">
      <c r="A27" s="30" t="s">
        <v>94</v>
      </c>
      <c r="B27" s="19" t="s">
        <v>38</v>
      </c>
      <c r="C27" s="19">
        <v>2012</v>
      </c>
      <c r="D27" s="19">
        <v>106</v>
      </c>
      <c r="E27" s="20">
        <v>0</v>
      </c>
      <c r="F27" s="20">
        <v>1</v>
      </c>
      <c r="G27" s="44">
        <v>10.078749999999999</v>
      </c>
      <c r="H27" s="45">
        <v>68.346999999999994</v>
      </c>
      <c r="I27" s="22">
        <v>-1963.22</v>
      </c>
      <c r="J27" s="27" t="s">
        <v>95</v>
      </c>
      <c r="K27" s="111" t="s">
        <v>248</v>
      </c>
      <c r="L27" s="115">
        <v>0</v>
      </c>
      <c r="M27" s="116">
        <v>1</v>
      </c>
      <c r="N27" s="117">
        <v>7.66</v>
      </c>
      <c r="O27" s="117">
        <v>63.240000000000009</v>
      </c>
      <c r="P27" s="163">
        <f t="shared" si="0"/>
        <v>70.900000000000006</v>
      </c>
      <c r="Q27" s="111">
        <v>0.74</v>
      </c>
      <c r="R27" s="38" t="s">
        <v>63</v>
      </c>
      <c r="S27" s="38" t="s">
        <v>44</v>
      </c>
      <c r="T27" s="38" t="s">
        <v>44</v>
      </c>
      <c r="U27" s="38" t="s">
        <v>44</v>
      </c>
      <c r="V27" s="38" t="s">
        <v>44</v>
      </c>
      <c r="W27" s="22" t="s">
        <v>37</v>
      </c>
      <c r="X27" s="38" t="s">
        <v>39</v>
      </c>
      <c r="Y27" s="38" t="s">
        <v>44</v>
      </c>
      <c r="Z27" s="38" t="s">
        <v>44</v>
      </c>
      <c r="AA27" s="38" t="s">
        <v>63</v>
      </c>
      <c r="AB27" s="38" t="s">
        <v>63</v>
      </c>
      <c r="AC27" s="34">
        <v>0.3</v>
      </c>
      <c r="AD27" s="34"/>
      <c r="AE27" s="34">
        <v>0.1</v>
      </c>
      <c r="AF27" s="38" t="s">
        <v>40</v>
      </c>
      <c r="AG27" s="38" t="s">
        <v>40</v>
      </c>
      <c r="AH27" s="38" t="s">
        <v>40</v>
      </c>
      <c r="AI27" s="38" t="s">
        <v>40</v>
      </c>
      <c r="AJ27" s="22" t="s">
        <v>37</v>
      </c>
      <c r="AK27" s="38" t="s">
        <v>45</v>
      </c>
      <c r="AL27" s="36" t="s">
        <v>44</v>
      </c>
    </row>
    <row r="28" spans="1:38" x14ac:dyDescent="0.2">
      <c r="A28" s="30" t="s">
        <v>96</v>
      </c>
      <c r="B28" s="19" t="s">
        <v>38</v>
      </c>
      <c r="C28" s="19">
        <v>2013</v>
      </c>
      <c r="D28" s="19">
        <v>112</v>
      </c>
      <c r="E28" s="20">
        <v>0</v>
      </c>
      <c r="F28" s="20">
        <v>1</v>
      </c>
      <c r="G28" s="31">
        <v>4.6850516666666664</v>
      </c>
      <c r="H28" s="32">
        <v>63.031451666666669</v>
      </c>
      <c r="I28" s="22">
        <v>-767.55</v>
      </c>
      <c r="J28" s="27" t="s">
        <v>97</v>
      </c>
      <c r="K28" s="111" t="s">
        <v>249</v>
      </c>
      <c r="L28" s="115">
        <v>0</v>
      </c>
      <c r="M28" s="116">
        <v>1</v>
      </c>
      <c r="N28" s="117">
        <v>10.3</v>
      </c>
      <c r="O28" s="117">
        <v>69.5</v>
      </c>
      <c r="P28" s="163">
        <f t="shared" si="0"/>
        <v>79.8</v>
      </c>
      <c r="Q28" s="111">
        <v>1.36</v>
      </c>
      <c r="R28" s="38" t="s">
        <v>63</v>
      </c>
      <c r="S28" s="38" t="s">
        <v>44</v>
      </c>
      <c r="T28" s="38" t="s">
        <v>44</v>
      </c>
      <c r="U28" s="38" t="s">
        <v>44</v>
      </c>
      <c r="V28" s="38" t="s">
        <v>44</v>
      </c>
      <c r="W28" s="22" t="s">
        <v>37</v>
      </c>
      <c r="X28" s="38" t="s">
        <v>39</v>
      </c>
      <c r="Y28" s="38" t="s">
        <v>44</v>
      </c>
      <c r="Z28" s="38" t="s">
        <v>44</v>
      </c>
      <c r="AA28" s="38" t="s">
        <v>63</v>
      </c>
      <c r="AB28" s="38" t="s">
        <v>63</v>
      </c>
      <c r="AC28" s="38">
        <v>0.31</v>
      </c>
      <c r="AD28" s="38"/>
      <c r="AE28" s="38">
        <v>0.44</v>
      </c>
      <c r="AF28" s="38">
        <v>0.15</v>
      </c>
      <c r="AG28" s="38" t="s">
        <v>40</v>
      </c>
      <c r="AH28" s="38" t="s">
        <v>40</v>
      </c>
      <c r="AI28" s="38" t="s">
        <v>40</v>
      </c>
      <c r="AJ28" s="22" t="s">
        <v>37</v>
      </c>
      <c r="AK28" s="38" t="s">
        <v>45</v>
      </c>
      <c r="AL28" s="36" t="s">
        <v>44</v>
      </c>
    </row>
    <row r="29" spans="1:38" x14ac:dyDescent="0.2">
      <c r="A29" s="30" t="s">
        <v>98</v>
      </c>
      <c r="B29" s="19" t="s">
        <v>38</v>
      </c>
      <c r="C29" s="19">
        <v>2014</v>
      </c>
      <c r="D29" s="19">
        <v>106</v>
      </c>
      <c r="E29" s="20">
        <v>0</v>
      </c>
      <c r="F29" s="47">
        <v>1</v>
      </c>
      <c r="G29" s="32">
        <v>30.918166666666668</v>
      </c>
      <c r="H29" s="32">
        <v>69.898328333333339</v>
      </c>
      <c r="I29" s="24">
        <v>-314.22000000000003</v>
      </c>
      <c r="J29" s="27" t="s">
        <v>99</v>
      </c>
      <c r="K29" s="118" t="s">
        <v>250</v>
      </c>
      <c r="L29" s="115">
        <v>0</v>
      </c>
      <c r="M29" s="116">
        <v>1</v>
      </c>
      <c r="N29" s="119">
        <v>11.1</v>
      </c>
      <c r="O29" s="119">
        <v>86.2</v>
      </c>
      <c r="P29" s="163">
        <f t="shared" si="0"/>
        <v>97.3</v>
      </c>
      <c r="Q29" s="110">
        <v>1.78</v>
      </c>
      <c r="R29" s="38" t="s">
        <v>63</v>
      </c>
      <c r="S29" s="38" t="s">
        <v>44</v>
      </c>
      <c r="T29" s="38" t="s">
        <v>44</v>
      </c>
      <c r="U29" s="38" t="s">
        <v>44</v>
      </c>
      <c r="V29" s="38" t="s">
        <v>44</v>
      </c>
      <c r="W29" s="22" t="s">
        <v>37</v>
      </c>
      <c r="X29" s="38" t="s">
        <v>39</v>
      </c>
      <c r="Y29" s="38" t="s">
        <v>44</v>
      </c>
      <c r="Z29" s="38" t="s">
        <v>44</v>
      </c>
      <c r="AA29" s="38" t="s">
        <v>63</v>
      </c>
      <c r="AB29" s="38" t="s">
        <v>63</v>
      </c>
      <c r="AC29" s="38">
        <v>0.01</v>
      </c>
      <c r="AD29" s="38"/>
      <c r="AE29" s="38" t="s">
        <v>63</v>
      </c>
      <c r="AF29" s="38" t="s">
        <v>40</v>
      </c>
      <c r="AG29" s="38" t="s">
        <v>40</v>
      </c>
      <c r="AH29" s="38" t="s">
        <v>40</v>
      </c>
      <c r="AI29" s="38" t="s">
        <v>40</v>
      </c>
      <c r="AJ29" s="22" t="s">
        <v>37</v>
      </c>
      <c r="AK29" s="38" t="s">
        <v>45</v>
      </c>
      <c r="AL29" s="36" t="s">
        <v>44</v>
      </c>
    </row>
    <row r="30" spans="1:38" x14ac:dyDescent="0.2">
      <c r="A30" s="30" t="s">
        <v>100</v>
      </c>
      <c r="B30" s="19" t="s">
        <v>38</v>
      </c>
      <c r="C30" s="19">
        <v>2014</v>
      </c>
      <c r="D30" s="19">
        <v>106</v>
      </c>
      <c r="E30" s="20">
        <v>0</v>
      </c>
      <c r="F30" s="47">
        <v>1</v>
      </c>
      <c r="G30" s="32">
        <v>29.909566666666667</v>
      </c>
      <c r="H30" s="32">
        <v>70.855321666666669</v>
      </c>
      <c r="I30" s="34">
        <v>-377.84</v>
      </c>
      <c r="J30" s="27" t="s">
        <v>101</v>
      </c>
      <c r="K30" s="118" t="s">
        <v>251</v>
      </c>
      <c r="L30" s="115">
        <v>0</v>
      </c>
      <c r="M30" s="116">
        <v>1</v>
      </c>
      <c r="N30" s="119">
        <v>5.98</v>
      </c>
      <c r="O30" s="119">
        <v>58.019999999999996</v>
      </c>
      <c r="P30" s="163">
        <f t="shared" si="0"/>
        <v>64</v>
      </c>
      <c r="Q30" s="111">
        <v>0.83799999999999997</v>
      </c>
      <c r="R30" s="35" t="s">
        <v>44</v>
      </c>
      <c r="S30" s="38" t="s">
        <v>45</v>
      </c>
      <c r="T30" s="38" t="s">
        <v>45</v>
      </c>
      <c r="U30" s="38" t="s">
        <v>45</v>
      </c>
      <c r="V30" s="22" t="s">
        <v>37</v>
      </c>
      <c r="W30" s="34">
        <v>0.46078827279393769</v>
      </c>
      <c r="X30" s="34">
        <v>0.46078827279393769</v>
      </c>
      <c r="Y30" s="35" t="s">
        <v>44</v>
      </c>
      <c r="Z30" s="35" t="s">
        <v>44</v>
      </c>
      <c r="AA30" s="38" t="s">
        <v>45</v>
      </c>
      <c r="AB30" s="38" t="s">
        <v>45</v>
      </c>
      <c r="AC30" s="34">
        <v>0.61214116698217247</v>
      </c>
      <c r="AD30" s="34"/>
      <c r="AE30" s="34">
        <v>0.41601415879270842</v>
      </c>
      <c r="AF30" s="34">
        <v>0.18694946789525421</v>
      </c>
      <c r="AG30" s="38" t="s">
        <v>45</v>
      </c>
      <c r="AH30" s="35" t="s">
        <v>40</v>
      </c>
      <c r="AI30" s="35" t="s">
        <v>40</v>
      </c>
      <c r="AJ30" s="38" t="s">
        <v>40</v>
      </c>
      <c r="AK30" s="38" t="s">
        <v>46</v>
      </c>
      <c r="AL30" s="36" t="s">
        <v>46</v>
      </c>
    </row>
    <row r="31" spans="1:38" x14ac:dyDescent="0.2">
      <c r="A31" s="30" t="s">
        <v>102</v>
      </c>
      <c r="B31" s="19" t="s">
        <v>38</v>
      </c>
      <c r="C31" s="19">
        <v>2014</v>
      </c>
      <c r="D31" s="19">
        <v>106</v>
      </c>
      <c r="E31" s="20">
        <v>0</v>
      </c>
      <c r="F31" s="47">
        <v>1</v>
      </c>
      <c r="G31" s="32">
        <v>29.65583333333333</v>
      </c>
      <c r="H31" s="32">
        <v>71.055833333333339</v>
      </c>
      <c r="I31" s="34">
        <v>-339.35</v>
      </c>
      <c r="J31" s="27" t="s">
        <v>103</v>
      </c>
      <c r="K31" s="118" t="s">
        <v>252</v>
      </c>
      <c r="L31" s="115">
        <v>0</v>
      </c>
      <c r="M31" s="116">
        <v>1</v>
      </c>
      <c r="N31" s="119">
        <v>2.56</v>
      </c>
      <c r="O31" s="119">
        <v>29.74</v>
      </c>
      <c r="P31" s="163">
        <f t="shared" si="0"/>
        <v>32.299999999999997</v>
      </c>
      <c r="Q31" s="111">
        <v>0.41499999999999998</v>
      </c>
      <c r="R31" s="35" t="s">
        <v>44</v>
      </c>
      <c r="S31" s="38" t="s">
        <v>45</v>
      </c>
      <c r="T31" s="38" t="s">
        <v>45</v>
      </c>
      <c r="U31" s="38" t="s">
        <v>45</v>
      </c>
      <c r="V31" s="22" t="s">
        <v>37</v>
      </c>
      <c r="W31" s="34">
        <v>0.174839103764281</v>
      </c>
      <c r="X31" s="34">
        <v>0.20364671612625271</v>
      </c>
      <c r="Y31" s="35" t="s">
        <v>44</v>
      </c>
      <c r="Z31" s="35" t="s">
        <v>44</v>
      </c>
      <c r="AA31" s="38" t="s">
        <v>45</v>
      </c>
      <c r="AB31" s="38" t="s">
        <v>45</v>
      </c>
      <c r="AC31" s="34">
        <v>0.29872600779134317</v>
      </c>
      <c r="AD31" s="34"/>
      <c r="AE31" s="34">
        <v>0.26545404810946882</v>
      </c>
      <c r="AF31" s="38" t="s">
        <v>45</v>
      </c>
      <c r="AG31" s="38" t="s">
        <v>45</v>
      </c>
      <c r="AH31" s="35" t="s">
        <v>40</v>
      </c>
      <c r="AI31" s="35" t="s">
        <v>40</v>
      </c>
      <c r="AJ31" s="38" t="s">
        <v>40</v>
      </c>
      <c r="AK31" s="38" t="s">
        <v>46</v>
      </c>
      <c r="AL31" s="36" t="s">
        <v>46</v>
      </c>
    </row>
    <row r="32" spans="1:38" x14ac:dyDescent="0.2">
      <c r="A32" s="30" t="s">
        <v>104</v>
      </c>
      <c r="B32" s="19" t="s">
        <v>38</v>
      </c>
      <c r="C32" s="19">
        <v>2014</v>
      </c>
      <c r="D32" s="19">
        <v>106</v>
      </c>
      <c r="E32" s="20">
        <v>0</v>
      </c>
      <c r="F32" s="47">
        <v>1</v>
      </c>
      <c r="G32" s="32">
        <v>29.195166666666669</v>
      </c>
      <c r="H32" s="32">
        <v>71.321999999999989</v>
      </c>
      <c r="I32" s="34">
        <v>-361.72</v>
      </c>
      <c r="J32" s="27" t="s">
        <v>105</v>
      </c>
      <c r="K32" s="118" t="s">
        <v>253</v>
      </c>
      <c r="L32" s="115">
        <v>0</v>
      </c>
      <c r="M32" s="116">
        <v>1</v>
      </c>
      <c r="N32" s="119">
        <v>5.29</v>
      </c>
      <c r="O32" s="119">
        <v>53.61</v>
      </c>
      <c r="P32" s="163">
        <f t="shared" si="0"/>
        <v>58.9</v>
      </c>
      <c r="Q32" s="111">
        <v>0.76400000000000001</v>
      </c>
      <c r="R32" s="35" t="s">
        <v>44</v>
      </c>
      <c r="S32" s="38" t="s">
        <v>45</v>
      </c>
      <c r="T32" s="38" t="s">
        <v>45</v>
      </c>
      <c r="U32" s="38" t="s">
        <v>45</v>
      </c>
      <c r="V32" s="22" t="s">
        <v>37</v>
      </c>
      <c r="W32" s="34">
        <v>0.53603231689390263</v>
      </c>
      <c r="X32" s="34">
        <v>0.53603231689390263</v>
      </c>
      <c r="Y32" s="35" t="s">
        <v>44</v>
      </c>
      <c r="Z32" s="35" t="s">
        <v>44</v>
      </c>
      <c r="AA32" s="34">
        <v>0.12595850766767897</v>
      </c>
      <c r="AB32" s="34">
        <v>0.10558579683007303</v>
      </c>
      <c r="AC32" s="34">
        <v>0.76805617292143569</v>
      </c>
      <c r="AD32" s="34"/>
      <c r="AE32" s="34">
        <v>0.38033285507154158</v>
      </c>
      <c r="AF32" s="34">
        <v>0.23868193144912644</v>
      </c>
      <c r="AG32" s="38" t="s">
        <v>45</v>
      </c>
      <c r="AH32" s="35" t="s">
        <v>40</v>
      </c>
      <c r="AI32" s="35" t="s">
        <v>40</v>
      </c>
      <c r="AJ32" s="38" t="s">
        <v>40</v>
      </c>
      <c r="AK32" s="38" t="s">
        <v>46</v>
      </c>
      <c r="AL32" s="36" t="s">
        <v>46</v>
      </c>
    </row>
    <row r="33" spans="1:38" x14ac:dyDescent="0.2">
      <c r="A33" s="30" t="s">
        <v>106</v>
      </c>
      <c r="B33" s="19" t="s">
        <v>38</v>
      </c>
      <c r="C33" s="19">
        <v>2014</v>
      </c>
      <c r="D33" s="19">
        <v>208</v>
      </c>
      <c r="E33" s="20">
        <v>0</v>
      </c>
      <c r="F33" s="47">
        <v>1</v>
      </c>
      <c r="G33" s="32">
        <v>5.5731666666666664</v>
      </c>
      <c r="H33" s="32">
        <v>63.590666666666657</v>
      </c>
      <c r="I33" s="34">
        <v>-767.18</v>
      </c>
      <c r="J33" s="27" t="s">
        <v>107</v>
      </c>
      <c r="K33" s="118" t="s">
        <v>254</v>
      </c>
      <c r="L33" s="115">
        <v>0</v>
      </c>
      <c r="M33" s="116">
        <v>1</v>
      </c>
      <c r="N33" s="119">
        <v>12.4</v>
      </c>
      <c r="O33" s="119">
        <v>74.699999999999989</v>
      </c>
      <c r="P33" s="163">
        <f t="shared" si="0"/>
        <v>87.1</v>
      </c>
      <c r="Q33" s="111">
        <v>1.46</v>
      </c>
      <c r="R33" s="38" t="s">
        <v>63</v>
      </c>
      <c r="S33" s="38" t="s">
        <v>44</v>
      </c>
      <c r="T33" s="38" t="s">
        <v>44</v>
      </c>
      <c r="U33" s="38" t="s">
        <v>44</v>
      </c>
      <c r="V33" s="38" t="s">
        <v>44</v>
      </c>
      <c r="W33" s="22" t="s">
        <v>37</v>
      </c>
      <c r="X33" s="38" t="s">
        <v>39</v>
      </c>
      <c r="Y33" s="38" t="s">
        <v>44</v>
      </c>
      <c r="Z33" s="38" t="s">
        <v>44</v>
      </c>
      <c r="AA33" s="38" t="s">
        <v>63</v>
      </c>
      <c r="AB33" s="38" t="s">
        <v>63</v>
      </c>
      <c r="AC33" s="38">
        <v>0.08</v>
      </c>
      <c r="AD33" s="38"/>
      <c r="AE33" s="38" t="s">
        <v>63</v>
      </c>
      <c r="AF33" s="38" t="s">
        <v>40</v>
      </c>
      <c r="AG33" s="38" t="s">
        <v>40</v>
      </c>
      <c r="AH33" s="38" t="s">
        <v>40</v>
      </c>
      <c r="AI33" s="38" t="s">
        <v>40</v>
      </c>
      <c r="AJ33" s="22" t="s">
        <v>37</v>
      </c>
      <c r="AK33" s="38" t="s">
        <v>45</v>
      </c>
      <c r="AL33" s="36" t="s">
        <v>44</v>
      </c>
    </row>
    <row r="34" spans="1:38" x14ac:dyDescent="0.2">
      <c r="A34" s="49" t="s">
        <v>108</v>
      </c>
      <c r="B34" s="19" t="s">
        <v>38</v>
      </c>
      <c r="C34" s="19">
        <v>2015</v>
      </c>
      <c r="D34" s="19">
        <v>109</v>
      </c>
      <c r="E34" s="38">
        <v>0</v>
      </c>
      <c r="F34" s="36">
        <v>1</v>
      </c>
      <c r="G34" s="32">
        <v>34.303641599999999</v>
      </c>
      <c r="H34" s="32">
        <v>73.212119999999999</v>
      </c>
      <c r="I34" s="36">
        <v>-206.52</v>
      </c>
      <c r="J34" s="38" t="s">
        <v>109</v>
      </c>
      <c r="K34" s="111" t="s">
        <v>255</v>
      </c>
      <c r="L34" s="115">
        <v>0</v>
      </c>
      <c r="M34" s="116">
        <v>1</v>
      </c>
      <c r="N34" s="117">
        <v>8</v>
      </c>
      <c r="O34" s="117">
        <v>51.6</v>
      </c>
      <c r="P34" s="163">
        <f t="shared" si="0"/>
        <v>59.6</v>
      </c>
      <c r="Q34" s="121">
        <v>1.17</v>
      </c>
      <c r="R34" s="35" t="s">
        <v>44</v>
      </c>
      <c r="S34" s="38" t="s">
        <v>45</v>
      </c>
      <c r="T34" s="38" t="s">
        <v>45</v>
      </c>
      <c r="U34" s="38" t="s">
        <v>45</v>
      </c>
      <c r="V34" s="22" t="s">
        <v>37</v>
      </c>
      <c r="W34" s="34">
        <v>0.39002232482344523</v>
      </c>
      <c r="X34" s="34">
        <v>0.40076202089832874</v>
      </c>
      <c r="Y34" s="35" t="s">
        <v>44</v>
      </c>
      <c r="Z34" s="35" t="s">
        <v>44</v>
      </c>
      <c r="AA34" s="38" t="s">
        <v>45</v>
      </c>
      <c r="AB34" s="38" t="s">
        <v>45</v>
      </c>
      <c r="AC34" s="34">
        <v>0.68387096825019955</v>
      </c>
      <c r="AD34" s="34"/>
      <c r="AE34" s="34">
        <v>0.40259069952416365</v>
      </c>
      <c r="AF34" s="34">
        <v>0.10786380531771439</v>
      </c>
      <c r="AG34" s="38" t="s">
        <v>45</v>
      </c>
      <c r="AH34" s="35" t="s">
        <v>40</v>
      </c>
      <c r="AI34" s="35" t="s">
        <v>40</v>
      </c>
      <c r="AJ34" s="38" t="s">
        <v>40</v>
      </c>
      <c r="AK34" s="38" t="s">
        <v>46</v>
      </c>
      <c r="AL34" s="36" t="s">
        <v>46</v>
      </c>
    </row>
    <row r="35" spans="1:38" x14ac:dyDescent="0.2">
      <c r="A35" s="49" t="s">
        <v>110</v>
      </c>
      <c r="B35" s="19" t="s">
        <v>38</v>
      </c>
      <c r="C35" s="19">
        <v>2015</v>
      </c>
      <c r="D35" s="19">
        <v>109</v>
      </c>
      <c r="E35" s="38">
        <v>0</v>
      </c>
      <c r="F35" s="36">
        <v>1</v>
      </c>
      <c r="G35" s="32">
        <v>36.257750000000001</v>
      </c>
      <c r="H35" s="32">
        <v>73.346493300000006</v>
      </c>
      <c r="I35" s="36">
        <v>-229.55</v>
      </c>
      <c r="J35" s="38" t="s">
        <v>111</v>
      </c>
      <c r="K35" s="111" t="s">
        <v>256</v>
      </c>
      <c r="L35" s="115">
        <v>0</v>
      </c>
      <c r="M35" s="116">
        <v>1</v>
      </c>
      <c r="N35" s="117">
        <v>7.11</v>
      </c>
      <c r="O35" s="117">
        <v>49.99</v>
      </c>
      <c r="P35" s="163">
        <f t="shared" si="0"/>
        <v>57.1</v>
      </c>
      <c r="Q35" s="121">
        <v>1.52</v>
      </c>
      <c r="R35" s="35" t="s">
        <v>44</v>
      </c>
      <c r="S35" s="38" t="s">
        <v>45</v>
      </c>
      <c r="T35" s="38" t="s">
        <v>45</v>
      </c>
      <c r="U35" s="38" t="s">
        <v>45</v>
      </c>
      <c r="V35" s="22" t="s">
        <v>37</v>
      </c>
      <c r="W35" s="34">
        <v>0.1673251806636995</v>
      </c>
      <c r="X35" s="34">
        <v>0.18531376053759754</v>
      </c>
      <c r="Y35" s="35" t="s">
        <v>44</v>
      </c>
      <c r="Z35" s="35" t="s">
        <v>44</v>
      </c>
      <c r="AA35" s="38" t="s">
        <v>45</v>
      </c>
      <c r="AB35" s="38" t="s">
        <v>45</v>
      </c>
      <c r="AC35" s="34">
        <v>0.44750710726835397</v>
      </c>
      <c r="AD35" s="34"/>
      <c r="AE35" s="34">
        <v>0.26127377841665028</v>
      </c>
      <c r="AF35" s="38" t="s">
        <v>45</v>
      </c>
      <c r="AG35" s="38" t="s">
        <v>45</v>
      </c>
      <c r="AH35" s="35" t="s">
        <v>40</v>
      </c>
      <c r="AI35" s="35" t="s">
        <v>40</v>
      </c>
      <c r="AJ35" s="38" t="s">
        <v>40</v>
      </c>
      <c r="AK35" s="38" t="s">
        <v>46</v>
      </c>
      <c r="AL35" s="36" t="s">
        <v>46</v>
      </c>
    </row>
    <row r="36" spans="1:38" x14ac:dyDescent="0.2">
      <c r="A36" s="49" t="s">
        <v>112</v>
      </c>
      <c r="B36" s="19" t="s">
        <v>38</v>
      </c>
      <c r="C36" s="19">
        <v>2015</v>
      </c>
      <c r="D36" s="19">
        <v>109</v>
      </c>
      <c r="E36" s="38">
        <v>0</v>
      </c>
      <c r="F36" s="36">
        <v>1</v>
      </c>
      <c r="G36" s="32">
        <v>36.576666600000003</v>
      </c>
      <c r="H36" s="32">
        <v>73.5998333</v>
      </c>
      <c r="I36" s="36">
        <v>-257.55</v>
      </c>
      <c r="J36" s="38" t="s">
        <v>113</v>
      </c>
      <c r="K36" s="111" t="s">
        <v>257</v>
      </c>
      <c r="L36" s="115">
        <v>0</v>
      </c>
      <c r="M36" s="116">
        <v>1</v>
      </c>
      <c r="N36" s="117">
        <v>7.33</v>
      </c>
      <c r="O36" s="117">
        <v>60.870000000000005</v>
      </c>
      <c r="P36" s="163">
        <f t="shared" si="0"/>
        <v>68.2</v>
      </c>
      <c r="Q36" s="121">
        <v>2.3199999999999998</v>
      </c>
      <c r="R36" s="38" t="s">
        <v>63</v>
      </c>
      <c r="S36" s="38" t="s">
        <v>44</v>
      </c>
      <c r="T36" s="38" t="s">
        <v>44</v>
      </c>
      <c r="U36" s="38" t="s">
        <v>44</v>
      </c>
      <c r="V36" s="38" t="s">
        <v>44</v>
      </c>
      <c r="W36" s="22" t="s">
        <v>37</v>
      </c>
      <c r="X36" s="38">
        <v>0.08</v>
      </c>
      <c r="Y36" s="38" t="s">
        <v>44</v>
      </c>
      <c r="Z36" s="38" t="s">
        <v>44</v>
      </c>
      <c r="AA36" s="38">
        <v>0.02</v>
      </c>
      <c r="AB36" s="38">
        <v>0.03</v>
      </c>
      <c r="AC36" s="38">
        <v>0.28000000000000003</v>
      </c>
      <c r="AD36" s="38"/>
      <c r="AE36" s="38">
        <v>7.0000000000000007E-2</v>
      </c>
      <c r="AF36" s="38" t="s">
        <v>40</v>
      </c>
      <c r="AG36" s="38" t="s">
        <v>40</v>
      </c>
      <c r="AH36" s="38" t="s">
        <v>40</v>
      </c>
      <c r="AI36" s="38" t="s">
        <v>40</v>
      </c>
      <c r="AJ36" s="22" t="s">
        <v>37</v>
      </c>
      <c r="AK36" s="38" t="s">
        <v>45</v>
      </c>
      <c r="AL36" s="36" t="s">
        <v>44</v>
      </c>
    </row>
    <row r="37" spans="1:38" x14ac:dyDescent="0.2">
      <c r="A37" s="49" t="s">
        <v>114</v>
      </c>
      <c r="B37" s="19" t="s">
        <v>38</v>
      </c>
      <c r="C37" s="19">
        <v>2015</v>
      </c>
      <c r="D37" s="19">
        <v>113</v>
      </c>
      <c r="E37" s="38">
        <v>0</v>
      </c>
      <c r="F37" s="36">
        <v>1</v>
      </c>
      <c r="G37" s="32">
        <v>8.2386666000000002</v>
      </c>
      <c r="H37" s="32">
        <v>66.560500000000005</v>
      </c>
      <c r="I37" s="36">
        <v>-330.44</v>
      </c>
      <c r="J37" s="38" t="s">
        <v>115</v>
      </c>
      <c r="K37" s="111" t="s">
        <v>258</v>
      </c>
      <c r="L37" s="115">
        <v>0</v>
      </c>
      <c r="M37" s="116">
        <v>1</v>
      </c>
      <c r="N37" s="117">
        <v>6.16</v>
      </c>
      <c r="O37" s="117">
        <v>54.84</v>
      </c>
      <c r="P37" s="163">
        <f t="shared" si="0"/>
        <v>61</v>
      </c>
      <c r="Q37" s="121">
        <v>0.496</v>
      </c>
      <c r="R37" s="38" t="s">
        <v>63</v>
      </c>
      <c r="S37" s="38" t="s">
        <v>44</v>
      </c>
      <c r="T37" s="38" t="s">
        <v>44</v>
      </c>
      <c r="U37" s="38" t="s">
        <v>44</v>
      </c>
      <c r="V37" s="38" t="s">
        <v>44</v>
      </c>
      <c r="W37" s="22" t="s">
        <v>37</v>
      </c>
      <c r="X37" s="38">
        <v>0.05</v>
      </c>
      <c r="Y37" s="38" t="s">
        <v>44</v>
      </c>
      <c r="Z37" s="38" t="s">
        <v>44</v>
      </c>
      <c r="AA37" s="38">
        <v>7.0000000000000007E-2</v>
      </c>
      <c r="AB37" s="38">
        <v>0.06</v>
      </c>
      <c r="AC37" s="38">
        <v>0.42</v>
      </c>
      <c r="AD37" s="38"/>
      <c r="AE37" s="38">
        <v>0.12</v>
      </c>
      <c r="AF37" s="38" t="s">
        <v>40</v>
      </c>
      <c r="AG37" s="38" t="s">
        <v>40</v>
      </c>
      <c r="AH37" s="38" t="s">
        <v>40</v>
      </c>
      <c r="AI37" s="38" t="s">
        <v>40</v>
      </c>
      <c r="AJ37" s="22" t="s">
        <v>37</v>
      </c>
      <c r="AK37" s="38" t="s">
        <v>45</v>
      </c>
      <c r="AL37" s="36" t="s">
        <v>44</v>
      </c>
    </row>
    <row r="38" spans="1:38" x14ac:dyDescent="0.2">
      <c r="A38" s="53" t="s">
        <v>116</v>
      </c>
      <c r="B38" s="19" t="s">
        <v>38</v>
      </c>
      <c r="C38" s="54">
        <v>2016</v>
      </c>
      <c r="D38" s="19">
        <v>113</v>
      </c>
      <c r="E38" s="54">
        <v>0</v>
      </c>
      <c r="F38" s="55">
        <v>1</v>
      </c>
      <c r="G38" s="54">
        <v>28.3279</v>
      </c>
      <c r="H38" s="54">
        <v>78.151200000000003</v>
      </c>
      <c r="I38" s="25">
        <v>-306.60000000000002</v>
      </c>
      <c r="J38" s="56" t="s">
        <v>117</v>
      </c>
      <c r="K38" s="110" t="s">
        <v>259</v>
      </c>
      <c r="L38" s="122">
        <v>0</v>
      </c>
      <c r="M38" s="110">
        <v>1</v>
      </c>
      <c r="N38" s="123">
        <v>14.2</v>
      </c>
      <c r="O38" s="123">
        <f>89.6-N38</f>
        <v>75.399999999999991</v>
      </c>
      <c r="P38" s="163">
        <f t="shared" si="0"/>
        <v>89.6</v>
      </c>
      <c r="Q38" s="124">
        <v>1.28</v>
      </c>
      <c r="R38" s="35" t="s">
        <v>44</v>
      </c>
      <c r="S38" s="38" t="s">
        <v>45</v>
      </c>
      <c r="T38" s="38" t="s">
        <v>45</v>
      </c>
      <c r="U38" s="38" t="s">
        <v>45</v>
      </c>
      <c r="V38" s="22" t="s">
        <v>37</v>
      </c>
      <c r="W38" s="34">
        <v>0.17785702894987235</v>
      </c>
      <c r="X38" s="34">
        <v>0.20572332419609221</v>
      </c>
      <c r="Y38" s="35" t="s">
        <v>44</v>
      </c>
      <c r="Z38" s="35" t="s">
        <v>44</v>
      </c>
      <c r="AA38" s="38" t="s">
        <v>45</v>
      </c>
      <c r="AB38" s="38" t="s">
        <v>45</v>
      </c>
      <c r="AC38" s="34">
        <v>0.46816589615140047</v>
      </c>
      <c r="AD38" s="34"/>
      <c r="AE38" s="34">
        <v>0.12694184490335</v>
      </c>
      <c r="AF38" s="38" t="s">
        <v>45</v>
      </c>
      <c r="AG38" s="38" t="s">
        <v>45</v>
      </c>
      <c r="AH38" s="35" t="s">
        <v>40</v>
      </c>
      <c r="AI38" s="35" t="s">
        <v>40</v>
      </c>
      <c r="AJ38" s="38" t="s">
        <v>40</v>
      </c>
      <c r="AK38" s="38" t="s">
        <v>46</v>
      </c>
      <c r="AL38" s="36" t="s">
        <v>46</v>
      </c>
    </row>
    <row r="39" spans="1:38" x14ac:dyDescent="0.2">
      <c r="A39" s="18" t="s">
        <v>118</v>
      </c>
      <c r="B39" s="19" t="s">
        <v>38</v>
      </c>
      <c r="C39" s="19">
        <v>2016</v>
      </c>
      <c r="D39" s="19">
        <v>113</v>
      </c>
      <c r="E39" s="19">
        <v>0</v>
      </c>
      <c r="F39" s="46">
        <v>1</v>
      </c>
      <c r="G39" s="19">
        <v>27.366599999999998</v>
      </c>
      <c r="H39" s="19">
        <v>76.287700000000001</v>
      </c>
      <c r="I39" s="22">
        <v>-133.80000000000001</v>
      </c>
      <c r="J39" s="33" t="s">
        <v>119</v>
      </c>
      <c r="K39" s="111" t="s">
        <v>118</v>
      </c>
      <c r="L39" s="125">
        <v>0</v>
      </c>
      <c r="M39" s="111">
        <v>1</v>
      </c>
      <c r="N39" s="126">
        <v>7.15</v>
      </c>
      <c r="O39" s="127">
        <f>81.1-N39</f>
        <v>73.949999999999989</v>
      </c>
      <c r="P39" s="163">
        <f t="shared" si="0"/>
        <v>81.099999999999994</v>
      </c>
      <c r="Q39" s="121">
        <v>1.65</v>
      </c>
      <c r="R39" s="35" t="s">
        <v>44</v>
      </c>
      <c r="S39" s="38" t="s">
        <v>45</v>
      </c>
      <c r="T39" s="38" t="s">
        <v>45</v>
      </c>
      <c r="U39" s="38" t="s">
        <v>45</v>
      </c>
      <c r="V39" s="22" t="s">
        <v>37</v>
      </c>
      <c r="W39" s="34">
        <v>9.1889203140287756E-2</v>
      </c>
      <c r="X39" s="34">
        <v>9.1889203140287756E-2</v>
      </c>
      <c r="Y39" s="35" t="s">
        <v>44</v>
      </c>
      <c r="Z39" s="35" t="s">
        <v>44</v>
      </c>
      <c r="AA39" s="38" t="s">
        <v>45</v>
      </c>
      <c r="AB39" s="38" t="s">
        <v>45</v>
      </c>
      <c r="AC39" s="34">
        <v>0.19022354943219549</v>
      </c>
      <c r="AD39" s="34"/>
      <c r="AE39" s="34">
        <v>0.1296219696096855</v>
      </c>
      <c r="AF39" s="38" t="s">
        <v>45</v>
      </c>
      <c r="AG39" s="38" t="s">
        <v>45</v>
      </c>
      <c r="AH39" s="35" t="s">
        <v>40</v>
      </c>
      <c r="AI39" s="35" t="s">
        <v>40</v>
      </c>
      <c r="AJ39" s="38" t="s">
        <v>40</v>
      </c>
      <c r="AK39" s="38" t="s">
        <v>46</v>
      </c>
      <c r="AL39" s="36" t="s">
        <v>46</v>
      </c>
    </row>
    <row r="40" spans="1:38" x14ac:dyDescent="0.2">
      <c r="A40" s="18" t="s">
        <v>121</v>
      </c>
      <c r="B40" s="19" t="s">
        <v>38</v>
      </c>
      <c r="C40" s="19">
        <v>2016</v>
      </c>
      <c r="D40" s="19">
        <v>113</v>
      </c>
      <c r="E40" s="19">
        <v>0</v>
      </c>
      <c r="F40" s="46">
        <v>1</v>
      </c>
      <c r="G40" s="19">
        <v>26.416799999999999</v>
      </c>
      <c r="H40" s="19">
        <v>76.019199999999998</v>
      </c>
      <c r="I40" s="22">
        <v>-181.8</v>
      </c>
      <c r="J40" s="33" t="s">
        <v>122</v>
      </c>
      <c r="K40" s="111" t="s">
        <v>260</v>
      </c>
      <c r="L40" s="125">
        <v>0</v>
      </c>
      <c r="M40" s="111">
        <v>1</v>
      </c>
      <c r="N40" s="126">
        <v>10.6</v>
      </c>
      <c r="O40" s="127">
        <f>84.4-N40</f>
        <v>73.800000000000011</v>
      </c>
      <c r="P40" s="163">
        <f t="shared" si="0"/>
        <v>84.4</v>
      </c>
      <c r="Q40" s="121">
        <v>2.35</v>
      </c>
      <c r="R40" s="35" t="s">
        <v>44</v>
      </c>
      <c r="S40" s="38" t="s">
        <v>45</v>
      </c>
      <c r="T40" s="38" t="s">
        <v>45</v>
      </c>
      <c r="U40" s="38" t="s">
        <v>45</v>
      </c>
      <c r="V40" s="22" t="s">
        <v>37</v>
      </c>
      <c r="W40" s="34">
        <v>0.24842096444376205</v>
      </c>
      <c r="X40" s="34">
        <v>0.26634694815268667</v>
      </c>
      <c r="Y40" s="35" t="s">
        <v>44</v>
      </c>
      <c r="Z40" s="35" t="s">
        <v>44</v>
      </c>
      <c r="AA40" s="38" t="s">
        <v>45</v>
      </c>
      <c r="AB40" s="38" t="s">
        <v>45</v>
      </c>
      <c r="AC40" s="34">
        <v>0.3350395739686633</v>
      </c>
      <c r="AD40" s="34"/>
      <c r="AE40" s="34">
        <v>0.29063591998431659</v>
      </c>
      <c r="AF40" s="35">
        <v>0.12809942645102865</v>
      </c>
      <c r="AG40" s="38" t="s">
        <v>45</v>
      </c>
      <c r="AH40" s="35" t="s">
        <v>40</v>
      </c>
      <c r="AI40" s="35" t="s">
        <v>40</v>
      </c>
      <c r="AJ40" s="38" t="s">
        <v>40</v>
      </c>
      <c r="AK40" s="38" t="s">
        <v>46</v>
      </c>
      <c r="AL40" s="36" t="s">
        <v>46</v>
      </c>
    </row>
    <row r="41" spans="1:38" x14ac:dyDescent="0.2">
      <c r="A41" s="57" t="s">
        <v>123</v>
      </c>
      <c r="B41" s="19" t="s">
        <v>38</v>
      </c>
      <c r="C41" s="19">
        <v>2016</v>
      </c>
      <c r="D41" s="19">
        <v>113</v>
      </c>
      <c r="E41" s="19">
        <v>0</v>
      </c>
      <c r="F41" s="46">
        <v>1</v>
      </c>
      <c r="G41" s="19">
        <v>25.599299999999999</v>
      </c>
      <c r="H41" s="19">
        <v>75.001199999999997</v>
      </c>
      <c r="I41" s="22">
        <v>-208.1</v>
      </c>
      <c r="J41" s="33" t="s">
        <v>124</v>
      </c>
      <c r="K41" s="129" t="s">
        <v>261</v>
      </c>
      <c r="L41" s="125">
        <v>0</v>
      </c>
      <c r="M41" s="111">
        <v>1</v>
      </c>
      <c r="N41" s="126">
        <v>10.1</v>
      </c>
      <c r="O41" s="127">
        <f>86.7-N41</f>
        <v>76.600000000000009</v>
      </c>
      <c r="P41" s="163">
        <f t="shared" si="0"/>
        <v>86.7</v>
      </c>
      <c r="Q41" s="121">
        <v>2.9</v>
      </c>
      <c r="R41" s="35" t="s">
        <v>44</v>
      </c>
      <c r="S41" s="38" t="s">
        <v>45</v>
      </c>
      <c r="T41" s="38" t="s">
        <v>45</v>
      </c>
      <c r="U41" s="38" t="s">
        <v>45</v>
      </c>
      <c r="V41" s="22" t="s">
        <v>37</v>
      </c>
      <c r="W41" s="22" t="s">
        <v>37</v>
      </c>
      <c r="X41" s="34">
        <v>0.27311297049328376</v>
      </c>
      <c r="Y41" s="35" t="s">
        <v>44</v>
      </c>
      <c r="Z41" s="35" t="s">
        <v>44</v>
      </c>
      <c r="AA41" s="38" t="s">
        <v>45</v>
      </c>
      <c r="AB41" s="38" t="s">
        <v>45</v>
      </c>
      <c r="AC41" s="34">
        <v>0.33282933054188152</v>
      </c>
      <c r="AD41" s="34"/>
      <c r="AE41" s="34">
        <v>0.2508624431454613</v>
      </c>
      <c r="AF41" s="38" t="s">
        <v>45</v>
      </c>
      <c r="AG41" s="38" t="s">
        <v>45</v>
      </c>
      <c r="AH41" s="35" t="s">
        <v>40</v>
      </c>
      <c r="AI41" s="35" t="s">
        <v>40</v>
      </c>
      <c r="AJ41" s="38" t="s">
        <v>40</v>
      </c>
      <c r="AK41" s="38" t="s">
        <v>46</v>
      </c>
      <c r="AL41" s="36" t="s">
        <v>46</v>
      </c>
    </row>
    <row r="42" spans="1:38" x14ac:dyDescent="0.2">
      <c r="A42" s="57" t="s">
        <v>125</v>
      </c>
      <c r="B42" s="19" t="s">
        <v>38</v>
      </c>
      <c r="C42" s="19">
        <v>2016</v>
      </c>
      <c r="D42" s="19">
        <v>113</v>
      </c>
      <c r="E42" s="19">
        <v>0</v>
      </c>
      <c r="F42" s="46">
        <v>1</v>
      </c>
      <c r="G42" s="19">
        <v>25.525700000000001</v>
      </c>
      <c r="H42" s="19">
        <v>74.390299999999996</v>
      </c>
      <c r="I42" s="22">
        <v>-296.7</v>
      </c>
      <c r="J42" s="33" t="s">
        <v>126</v>
      </c>
      <c r="K42" s="129" t="s">
        <v>262</v>
      </c>
      <c r="L42" s="125">
        <v>0</v>
      </c>
      <c r="M42" s="111">
        <v>1</v>
      </c>
      <c r="N42" s="128">
        <v>8.8792200000000001</v>
      </c>
      <c r="O42" s="130">
        <f>72.9049-N42</f>
        <v>64.025679999999994</v>
      </c>
      <c r="P42" s="163">
        <f t="shared" si="0"/>
        <v>72.904899999999998</v>
      </c>
      <c r="Q42" s="121">
        <v>1.92</v>
      </c>
      <c r="R42" s="35" t="s">
        <v>44</v>
      </c>
      <c r="S42" s="38" t="s">
        <v>45</v>
      </c>
      <c r="T42" s="38" t="s">
        <v>45</v>
      </c>
      <c r="U42" s="38" t="s">
        <v>45</v>
      </c>
      <c r="V42" s="22" t="s">
        <v>37</v>
      </c>
      <c r="W42" s="22" t="s">
        <v>37</v>
      </c>
      <c r="X42" s="34">
        <v>0.61329167284221142</v>
      </c>
      <c r="Y42" s="35" t="s">
        <v>44</v>
      </c>
      <c r="Z42" s="35" t="s">
        <v>44</v>
      </c>
      <c r="AA42" s="34">
        <v>0.12160435252717991</v>
      </c>
      <c r="AB42" s="34">
        <v>0.18938978653489902</v>
      </c>
      <c r="AC42" s="40">
        <v>1.2751109448291666</v>
      </c>
      <c r="AD42" s="40"/>
      <c r="AE42" s="34">
        <v>0.52117878723069322</v>
      </c>
      <c r="AF42" s="34">
        <v>0.12186781893401642</v>
      </c>
      <c r="AG42" s="38" t="s">
        <v>45</v>
      </c>
      <c r="AH42" s="35" t="s">
        <v>40</v>
      </c>
      <c r="AI42" s="35" t="s">
        <v>40</v>
      </c>
      <c r="AJ42" s="38" t="s">
        <v>40</v>
      </c>
      <c r="AK42" s="38" t="s">
        <v>46</v>
      </c>
      <c r="AL42" s="36" t="s">
        <v>46</v>
      </c>
    </row>
    <row r="43" spans="1:38" x14ac:dyDescent="0.2">
      <c r="A43" s="57" t="s">
        <v>127</v>
      </c>
      <c r="B43" s="19" t="s">
        <v>38</v>
      </c>
      <c r="C43" s="19">
        <v>2016</v>
      </c>
      <c r="D43" s="19">
        <v>113</v>
      </c>
      <c r="E43" s="19">
        <v>0</v>
      </c>
      <c r="F43" s="46">
        <v>1</v>
      </c>
      <c r="G43" s="19">
        <v>26.110399999999998</v>
      </c>
      <c r="H43" s="19">
        <v>74.153199999999998</v>
      </c>
      <c r="I43" s="22">
        <v>-409.5</v>
      </c>
      <c r="J43" s="33" t="s">
        <v>128</v>
      </c>
      <c r="K43" s="129" t="s">
        <v>263</v>
      </c>
      <c r="L43" s="125">
        <v>0</v>
      </c>
      <c r="M43" s="111">
        <v>1</v>
      </c>
      <c r="N43" s="128">
        <v>8.9842300000000002</v>
      </c>
      <c r="O43" s="130">
        <f>77.6571-N43</f>
        <v>68.672870000000003</v>
      </c>
      <c r="P43" s="163">
        <f t="shared" si="0"/>
        <v>77.6571</v>
      </c>
      <c r="Q43" s="121">
        <v>1.69</v>
      </c>
      <c r="R43" s="35" t="s">
        <v>44</v>
      </c>
      <c r="S43" s="38" t="s">
        <v>45</v>
      </c>
      <c r="T43" s="38" t="s">
        <v>45</v>
      </c>
      <c r="U43" s="38" t="s">
        <v>45</v>
      </c>
      <c r="V43" s="22" t="s">
        <v>37</v>
      </c>
      <c r="W43" s="22" t="s">
        <v>37</v>
      </c>
      <c r="X43" s="34">
        <v>0.25959863051664411</v>
      </c>
      <c r="Y43" s="35" t="s">
        <v>44</v>
      </c>
      <c r="Z43" s="35" t="s">
        <v>44</v>
      </c>
      <c r="AA43" s="34">
        <v>0.13428267086720613</v>
      </c>
      <c r="AB43" s="34">
        <v>0.16111368870591317</v>
      </c>
      <c r="AC43" s="40">
        <v>1.164460487401644</v>
      </c>
      <c r="AD43" s="40"/>
      <c r="AE43" s="34">
        <v>0.52518956147679441</v>
      </c>
      <c r="AF43" s="34">
        <v>0.11929012379609587</v>
      </c>
      <c r="AG43" s="38" t="s">
        <v>45</v>
      </c>
      <c r="AH43" s="35" t="s">
        <v>40</v>
      </c>
      <c r="AI43" s="35" t="s">
        <v>40</v>
      </c>
      <c r="AJ43" s="38" t="s">
        <v>40</v>
      </c>
      <c r="AK43" s="38" t="s">
        <v>46</v>
      </c>
      <c r="AL43" s="36" t="s">
        <v>46</v>
      </c>
    </row>
    <row r="44" spans="1:38" x14ac:dyDescent="0.2">
      <c r="A44" s="18" t="s">
        <v>129</v>
      </c>
      <c r="B44" s="19" t="s">
        <v>38</v>
      </c>
      <c r="C44" s="19">
        <v>2017</v>
      </c>
      <c r="D44" s="19">
        <v>103</v>
      </c>
      <c r="E44" s="19">
        <v>0</v>
      </c>
      <c r="F44" s="46">
        <v>1</v>
      </c>
      <c r="G44" s="19">
        <v>21.491869999999999</v>
      </c>
      <c r="H44" s="19">
        <v>74.302890000000005</v>
      </c>
      <c r="I44" s="22">
        <v>-202.7</v>
      </c>
      <c r="J44" s="33" t="s">
        <v>130</v>
      </c>
      <c r="K44" s="111" t="s">
        <v>264</v>
      </c>
      <c r="L44" s="125">
        <v>0</v>
      </c>
      <c r="M44" s="111">
        <v>1</v>
      </c>
      <c r="N44" s="126">
        <v>9.5399999999999991</v>
      </c>
      <c r="O44" s="127">
        <f>88.7-N44</f>
        <v>79.16</v>
      </c>
      <c r="P44" s="163">
        <f t="shared" si="0"/>
        <v>88.699999999999989</v>
      </c>
      <c r="Q44" s="121">
        <v>3.14</v>
      </c>
      <c r="R44" s="35" t="s">
        <v>44</v>
      </c>
      <c r="S44" s="38" t="s">
        <v>45</v>
      </c>
      <c r="T44" s="38" t="s">
        <v>45</v>
      </c>
      <c r="U44" s="38" t="s">
        <v>45</v>
      </c>
      <c r="V44" s="22" t="s">
        <v>37</v>
      </c>
      <c r="W44" s="34">
        <v>0.16136995462566675</v>
      </c>
      <c r="X44" s="34">
        <v>0.18097506548856726</v>
      </c>
      <c r="Y44" s="35" t="s">
        <v>44</v>
      </c>
      <c r="Z44" s="35" t="s">
        <v>44</v>
      </c>
      <c r="AA44" s="38" t="s">
        <v>45</v>
      </c>
      <c r="AB44" s="38" t="s">
        <v>45</v>
      </c>
      <c r="AC44" s="34">
        <v>0.31271008085702617</v>
      </c>
      <c r="AD44" s="34"/>
      <c r="AE44" s="34">
        <v>0.22094208118100053</v>
      </c>
      <c r="AF44" s="38" t="s">
        <v>45</v>
      </c>
      <c r="AG44" s="38" t="s">
        <v>45</v>
      </c>
      <c r="AH44" s="35" t="s">
        <v>40</v>
      </c>
      <c r="AI44" s="35" t="s">
        <v>40</v>
      </c>
      <c r="AJ44" s="38" t="s">
        <v>40</v>
      </c>
      <c r="AK44" s="38" t="s">
        <v>46</v>
      </c>
      <c r="AL44" s="36" t="s">
        <v>46</v>
      </c>
    </row>
    <row r="45" spans="1:38" x14ac:dyDescent="0.2">
      <c r="A45" s="30" t="s">
        <v>131</v>
      </c>
      <c r="B45" s="19" t="s">
        <v>38</v>
      </c>
      <c r="C45" s="19">
        <v>2017</v>
      </c>
      <c r="D45" s="19">
        <v>115</v>
      </c>
      <c r="E45" s="20">
        <v>0</v>
      </c>
      <c r="F45" s="47">
        <v>1</v>
      </c>
      <c r="G45" s="59">
        <v>33.775669999999998</v>
      </c>
      <c r="H45" s="60">
        <v>73.968670000000003</v>
      </c>
      <c r="I45" s="61">
        <v>-336.02</v>
      </c>
      <c r="J45" s="33" t="s">
        <v>132</v>
      </c>
      <c r="K45" s="110" t="s">
        <v>265</v>
      </c>
      <c r="L45" s="112">
        <v>0</v>
      </c>
      <c r="M45" s="113">
        <v>1</v>
      </c>
      <c r="N45" s="131">
        <v>9.2799999999999994</v>
      </c>
      <c r="O45" s="131">
        <v>76.099999999999994</v>
      </c>
      <c r="P45" s="163">
        <f t="shared" si="0"/>
        <v>85.38</v>
      </c>
      <c r="Q45" s="156">
        <v>2.1</v>
      </c>
      <c r="R45" s="37" t="s">
        <v>43</v>
      </c>
      <c r="S45" s="37" t="s">
        <v>43</v>
      </c>
      <c r="T45" s="37" t="s">
        <v>43</v>
      </c>
      <c r="U45" s="37" t="s">
        <v>43</v>
      </c>
      <c r="V45" s="37" t="s">
        <v>133</v>
      </c>
      <c r="W45" s="37" t="s">
        <v>133</v>
      </c>
      <c r="X45" s="22" t="s">
        <v>37</v>
      </c>
      <c r="Y45" s="37" t="s">
        <v>43</v>
      </c>
      <c r="Z45" s="37" t="s">
        <v>43</v>
      </c>
      <c r="AA45" s="37" t="s">
        <v>133</v>
      </c>
      <c r="AB45" s="37" t="s">
        <v>133</v>
      </c>
      <c r="AC45" s="37">
        <v>0.24</v>
      </c>
      <c r="AD45" s="37"/>
      <c r="AE45" s="37">
        <v>0.13</v>
      </c>
      <c r="AF45" s="37" t="s">
        <v>133</v>
      </c>
      <c r="AG45" s="37" t="s">
        <v>133</v>
      </c>
      <c r="AH45" s="37" t="s">
        <v>133</v>
      </c>
      <c r="AI45" s="37" t="s">
        <v>133</v>
      </c>
      <c r="AJ45" s="37" t="s">
        <v>43</v>
      </c>
      <c r="AK45" s="37" t="s">
        <v>43</v>
      </c>
      <c r="AL45" s="48" t="s">
        <v>43</v>
      </c>
    </row>
    <row r="46" spans="1:38" x14ac:dyDescent="0.2">
      <c r="A46" s="30" t="s">
        <v>134</v>
      </c>
      <c r="B46" s="19" t="s">
        <v>38</v>
      </c>
      <c r="C46" s="19">
        <v>2017</v>
      </c>
      <c r="D46" s="19">
        <v>115</v>
      </c>
      <c r="E46" s="20">
        <v>0</v>
      </c>
      <c r="F46" s="47">
        <v>1</v>
      </c>
      <c r="G46" s="38">
        <v>36.103169999999999</v>
      </c>
      <c r="H46" s="38">
        <v>74.682329999999993</v>
      </c>
      <c r="I46" s="24">
        <v>-264.73</v>
      </c>
      <c r="J46" s="33" t="s">
        <v>135</v>
      </c>
      <c r="K46" s="111" t="s">
        <v>266</v>
      </c>
      <c r="L46" s="115">
        <v>0</v>
      </c>
      <c r="M46" s="116">
        <v>1</v>
      </c>
      <c r="N46" s="117">
        <v>10.5</v>
      </c>
      <c r="O46" s="117">
        <v>85.2</v>
      </c>
      <c r="P46" s="163">
        <f t="shared" si="0"/>
        <v>95.7</v>
      </c>
      <c r="Q46" s="133">
        <v>3.6</v>
      </c>
      <c r="R46" s="37" t="s">
        <v>43</v>
      </c>
      <c r="S46" s="37" t="s">
        <v>43</v>
      </c>
      <c r="T46" s="37" t="s">
        <v>43</v>
      </c>
      <c r="U46" s="37" t="s">
        <v>43</v>
      </c>
      <c r="V46" s="37" t="s">
        <v>133</v>
      </c>
      <c r="W46" s="37" t="s">
        <v>133</v>
      </c>
      <c r="X46" s="22" t="s">
        <v>37</v>
      </c>
      <c r="Y46" s="37" t="s">
        <v>43</v>
      </c>
      <c r="Z46" s="37" t="s">
        <v>43</v>
      </c>
      <c r="AA46" s="37" t="s">
        <v>133</v>
      </c>
      <c r="AB46" s="37" t="s">
        <v>133</v>
      </c>
      <c r="AC46" s="37">
        <v>0.08</v>
      </c>
      <c r="AD46" s="37"/>
      <c r="AE46" s="37">
        <v>0.1</v>
      </c>
      <c r="AF46" s="37" t="s">
        <v>133</v>
      </c>
      <c r="AG46" s="37" t="s">
        <v>133</v>
      </c>
      <c r="AH46" s="37" t="s">
        <v>133</v>
      </c>
      <c r="AI46" s="37" t="s">
        <v>133</v>
      </c>
      <c r="AJ46" s="37" t="s">
        <v>43</v>
      </c>
      <c r="AK46" s="37" t="s">
        <v>43</v>
      </c>
      <c r="AL46" s="48" t="s">
        <v>43</v>
      </c>
    </row>
    <row r="47" spans="1:38" x14ac:dyDescent="0.2">
      <c r="A47" s="30" t="s">
        <v>136</v>
      </c>
      <c r="B47" s="19" t="s">
        <v>38</v>
      </c>
      <c r="C47" s="19">
        <v>2017</v>
      </c>
      <c r="D47" s="19">
        <v>115</v>
      </c>
      <c r="E47" s="20">
        <v>0</v>
      </c>
      <c r="F47" s="47">
        <v>1</v>
      </c>
      <c r="G47" s="62">
        <v>36.677669999999999</v>
      </c>
      <c r="H47" s="62">
        <v>74.885000000000005</v>
      </c>
      <c r="I47" s="24">
        <v>-204.47</v>
      </c>
      <c r="J47" s="33" t="s">
        <v>137</v>
      </c>
      <c r="K47" s="111" t="s">
        <v>267</v>
      </c>
      <c r="L47" s="115">
        <v>0</v>
      </c>
      <c r="M47" s="116">
        <v>1</v>
      </c>
      <c r="N47" s="117">
        <v>7.1</v>
      </c>
      <c r="O47" s="117">
        <v>80.2</v>
      </c>
      <c r="P47" s="163">
        <f t="shared" si="0"/>
        <v>87.3</v>
      </c>
      <c r="Q47" s="133">
        <v>2.7</v>
      </c>
      <c r="R47" s="37" t="s">
        <v>43</v>
      </c>
      <c r="S47" s="37" t="s">
        <v>43</v>
      </c>
      <c r="T47" s="37" t="s">
        <v>43</v>
      </c>
      <c r="U47" s="37" t="s">
        <v>43</v>
      </c>
      <c r="V47" s="37" t="s">
        <v>133</v>
      </c>
      <c r="W47" s="37" t="s">
        <v>133</v>
      </c>
      <c r="X47" s="22" t="s">
        <v>37</v>
      </c>
      <c r="Y47" s="37" t="s">
        <v>43</v>
      </c>
      <c r="Z47" s="37" t="s">
        <v>43</v>
      </c>
      <c r="AA47" s="37" t="s">
        <v>133</v>
      </c>
      <c r="AB47" s="37" t="s">
        <v>133</v>
      </c>
      <c r="AC47" s="37">
        <v>0.03</v>
      </c>
      <c r="AD47" s="37"/>
      <c r="AE47" s="37">
        <v>0.03</v>
      </c>
      <c r="AF47" s="37" t="s">
        <v>133</v>
      </c>
      <c r="AG47" s="37" t="s">
        <v>133</v>
      </c>
      <c r="AH47" s="37" t="s">
        <v>133</v>
      </c>
      <c r="AI47" s="37" t="s">
        <v>133</v>
      </c>
      <c r="AJ47" s="37" t="s">
        <v>43</v>
      </c>
      <c r="AK47" s="37" t="s">
        <v>43</v>
      </c>
      <c r="AL47" s="48" t="s">
        <v>43</v>
      </c>
    </row>
    <row r="48" spans="1:38" x14ac:dyDescent="0.2">
      <c r="A48" s="64" t="s">
        <v>138</v>
      </c>
      <c r="B48" s="19" t="s">
        <v>38</v>
      </c>
      <c r="C48" s="19">
        <v>2017</v>
      </c>
      <c r="D48" s="19">
        <v>115</v>
      </c>
      <c r="E48" s="38">
        <v>0</v>
      </c>
      <c r="F48" s="38">
        <v>1</v>
      </c>
      <c r="G48" s="65">
        <f>11.2495</f>
        <v>11.249499999999999</v>
      </c>
      <c r="H48" s="32">
        <f>77.6855</f>
        <v>77.685500000000005</v>
      </c>
      <c r="I48" s="34">
        <v>-303.44</v>
      </c>
      <c r="J48" s="66" t="s">
        <v>139</v>
      </c>
      <c r="K48" s="110" t="s">
        <v>138</v>
      </c>
      <c r="L48" s="112">
        <v>0</v>
      </c>
      <c r="M48" s="113">
        <v>1</v>
      </c>
      <c r="N48" s="134">
        <v>12.4</v>
      </c>
      <c r="O48" s="114">
        <v>82.4</v>
      </c>
      <c r="P48" s="163">
        <f t="shared" si="0"/>
        <v>94.800000000000011</v>
      </c>
      <c r="Q48" s="156">
        <v>1.88</v>
      </c>
      <c r="R48" s="67" t="s">
        <v>43</v>
      </c>
      <c r="S48" s="38" t="s">
        <v>43</v>
      </c>
      <c r="T48" s="38" t="s">
        <v>43</v>
      </c>
      <c r="U48" s="38" t="s">
        <v>43</v>
      </c>
      <c r="V48" s="38" t="s">
        <v>133</v>
      </c>
      <c r="W48" s="34">
        <v>0.14075345668087061</v>
      </c>
      <c r="X48" s="22" t="s">
        <v>37</v>
      </c>
      <c r="Y48" s="38" t="s">
        <v>43</v>
      </c>
      <c r="Z48" s="38" t="s">
        <v>43</v>
      </c>
      <c r="AA48" s="38" t="s">
        <v>133</v>
      </c>
      <c r="AB48" s="38" t="s">
        <v>133</v>
      </c>
      <c r="AC48" s="34">
        <v>0.35543132279195555</v>
      </c>
      <c r="AD48" s="34"/>
      <c r="AE48" s="34">
        <v>0.20975601896297241</v>
      </c>
      <c r="AF48" s="38" t="s">
        <v>133</v>
      </c>
      <c r="AG48" s="38" t="s">
        <v>133</v>
      </c>
      <c r="AH48" s="38" t="s">
        <v>133</v>
      </c>
      <c r="AI48" s="38" t="s">
        <v>133</v>
      </c>
      <c r="AJ48" s="38" t="s">
        <v>43</v>
      </c>
      <c r="AK48" s="38" t="s">
        <v>43</v>
      </c>
      <c r="AL48" s="36" t="s">
        <v>43</v>
      </c>
    </row>
    <row r="49" spans="1:38" x14ac:dyDescent="0.2">
      <c r="A49" s="64" t="s">
        <v>140</v>
      </c>
      <c r="B49" s="19" t="s">
        <v>38</v>
      </c>
      <c r="C49" s="19">
        <v>2017</v>
      </c>
      <c r="D49" s="19">
        <v>115</v>
      </c>
      <c r="E49" s="38">
        <v>0</v>
      </c>
      <c r="F49" s="38">
        <v>1</v>
      </c>
      <c r="G49" s="69">
        <v>14.58117</v>
      </c>
      <c r="H49" s="62">
        <v>76.521500000000003</v>
      </c>
      <c r="I49" s="34">
        <v>11.249499999999999</v>
      </c>
      <c r="J49" s="68" t="s">
        <v>141</v>
      </c>
      <c r="K49" s="98" t="s">
        <v>268</v>
      </c>
      <c r="L49" s="115">
        <v>0</v>
      </c>
      <c r="M49" s="116">
        <v>2</v>
      </c>
      <c r="N49" s="100">
        <v>8.85</v>
      </c>
      <c r="O49" s="97">
        <v>59.6</v>
      </c>
      <c r="P49" s="163">
        <f t="shared" si="0"/>
        <v>68.45</v>
      </c>
      <c r="Q49" s="99">
        <v>1.42</v>
      </c>
      <c r="R49" s="67" t="s">
        <v>43</v>
      </c>
      <c r="S49" s="38" t="s">
        <v>43</v>
      </c>
      <c r="T49" s="38" t="s">
        <v>43</v>
      </c>
      <c r="U49" s="38" t="s">
        <v>43</v>
      </c>
      <c r="V49" s="38" t="s">
        <v>133</v>
      </c>
      <c r="W49" s="34">
        <v>7.8385464199611163E-2</v>
      </c>
      <c r="X49" s="22" t="s">
        <v>37</v>
      </c>
      <c r="Y49" s="38" t="s">
        <v>43</v>
      </c>
      <c r="Z49" s="38" t="s">
        <v>43</v>
      </c>
      <c r="AA49" s="38" t="s">
        <v>133</v>
      </c>
      <c r="AB49" s="38" t="s">
        <v>133</v>
      </c>
      <c r="AC49" s="34">
        <v>0.15716171358766393</v>
      </c>
      <c r="AD49" s="34"/>
      <c r="AE49" s="34">
        <v>0.12650842946110391</v>
      </c>
      <c r="AF49" s="38" t="s">
        <v>133</v>
      </c>
      <c r="AG49" s="38" t="s">
        <v>133</v>
      </c>
      <c r="AH49" s="38" t="s">
        <v>133</v>
      </c>
      <c r="AI49" s="38" t="s">
        <v>133</v>
      </c>
      <c r="AJ49" s="38" t="s">
        <v>43</v>
      </c>
      <c r="AK49" s="38" t="s">
        <v>43</v>
      </c>
      <c r="AL49" s="36" t="s">
        <v>43</v>
      </c>
    </row>
    <row r="50" spans="1:38" x14ac:dyDescent="0.2">
      <c r="A50" s="64" t="s">
        <v>142</v>
      </c>
      <c r="B50" s="19" t="s">
        <v>38</v>
      </c>
      <c r="C50" s="38">
        <v>2018</v>
      </c>
      <c r="D50" s="38">
        <v>109</v>
      </c>
      <c r="E50" s="38">
        <v>0</v>
      </c>
      <c r="F50" s="38">
        <v>1</v>
      </c>
      <c r="G50" s="70">
        <f>11.70747</f>
        <v>11.707470000000001</v>
      </c>
      <c r="H50" s="32">
        <f>78.9848</f>
        <v>78.984800000000007</v>
      </c>
      <c r="I50" s="34">
        <v>-311.42</v>
      </c>
      <c r="J50" s="68" t="s">
        <v>143</v>
      </c>
      <c r="K50" s="111" t="s">
        <v>269</v>
      </c>
      <c r="L50" s="115">
        <v>0</v>
      </c>
      <c r="M50" s="116">
        <v>1</v>
      </c>
      <c r="N50" s="135">
        <v>11.4</v>
      </c>
      <c r="O50" s="117">
        <v>85.2</v>
      </c>
      <c r="P50" s="163">
        <f t="shared" si="0"/>
        <v>96.600000000000009</v>
      </c>
      <c r="Q50" s="133">
        <v>1.42</v>
      </c>
      <c r="R50" s="67" t="s">
        <v>43</v>
      </c>
      <c r="S50" s="38" t="s">
        <v>133</v>
      </c>
      <c r="T50" s="34" t="s">
        <v>120</v>
      </c>
      <c r="U50" s="38" t="s">
        <v>133</v>
      </c>
      <c r="V50" s="22" t="s">
        <v>37</v>
      </c>
      <c r="W50" s="34">
        <v>0.17852752467917157</v>
      </c>
      <c r="X50" s="22" t="s">
        <v>37</v>
      </c>
      <c r="Y50" s="38" t="s">
        <v>133</v>
      </c>
      <c r="Z50" s="38" t="s">
        <v>43</v>
      </c>
      <c r="AA50" s="38" t="s">
        <v>43</v>
      </c>
      <c r="AB50" s="38" t="s">
        <v>133</v>
      </c>
      <c r="AC50" s="34">
        <v>0.28831865546225377</v>
      </c>
      <c r="AD50" s="34"/>
      <c r="AE50" s="34">
        <v>0.36402338904124626</v>
      </c>
      <c r="AF50" s="38" t="s">
        <v>133</v>
      </c>
      <c r="AG50" s="38" t="s">
        <v>43</v>
      </c>
      <c r="AH50" s="38" t="s">
        <v>43</v>
      </c>
      <c r="AI50" s="38" t="s">
        <v>144</v>
      </c>
      <c r="AJ50" s="38" t="s">
        <v>43</v>
      </c>
      <c r="AK50" s="38" t="s">
        <v>43</v>
      </c>
      <c r="AL50" s="36" t="s">
        <v>43</v>
      </c>
    </row>
    <row r="51" spans="1:38" x14ac:dyDescent="0.2">
      <c r="A51" s="64" t="s">
        <v>145</v>
      </c>
      <c r="B51" s="19" t="s">
        <v>38</v>
      </c>
      <c r="C51" s="38">
        <v>2018</v>
      </c>
      <c r="D51" s="38">
        <v>109</v>
      </c>
      <c r="E51" s="38">
        <v>0</v>
      </c>
      <c r="F51" s="38">
        <v>1</v>
      </c>
      <c r="G51" s="70">
        <f>11.64824</f>
        <v>11.648239999999999</v>
      </c>
      <c r="H51" s="71">
        <f>79.10483</f>
        <v>79.104830000000007</v>
      </c>
      <c r="I51" s="34">
        <v>-274.63</v>
      </c>
      <c r="J51" s="68" t="s">
        <v>146</v>
      </c>
      <c r="K51" s="111" t="s">
        <v>270</v>
      </c>
      <c r="L51" s="115">
        <v>0</v>
      </c>
      <c r="M51" s="116">
        <v>1</v>
      </c>
      <c r="N51" s="135">
        <v>10.4</v>
      </c>
      <c r="O51" s="117">
        <v>79.400000000000006</v>
      </c>
      <c r="P51" s="163">
        <f t="shared" si="0"/>
        <v>89.800000000000011</v>
      </c>
      <c r="Q51" s="133">
        <v>1.08</v>
      </c>
      <c r="R51" s="67" t="s">
        <v>43</v>
      </c>
      <c r="S51" s="38" t="s">
        <v>133</v>
      </c>
      <c r="T51" s="34" t="s">
        <v>120</v>
      </c>
      <c r="U51" s="38" t="s">
        <v>133</v>
      </c>
      <c r="V51" s="22" t="s">
        <v>37</v>
      </c>
      <c r="W51" s="34">
        <v>0.1626846448764479</v>
      </c>
      <c r="X51" s="22" t="s">
        <v>37</v>
      </c>
      <c r="Y51" s="38" t="s">
        <v>133</v>
      </c>
      <c r="Z51" s="38" t="s">
        <v>43</v>
      </c>
      <c r="AA51" s="38" t="s">
        <v>43</v>
      </c>
      <c r="AB51" s="38" t="s">
        <v>133</v>
      </c>
      <c r="AC51" s="34">
        <v>8.7022113269498463E-2</v>
      </c>
      <c r="AD51" s="34"/>
      <c r="AE51" s="34">
        <v>8.5078866693999167E-2</v>
      </c>
      <c r="AF51" s="38" t="s">
        <v>133</v>
      </c>
      <c r="AG51" s="38" t="s">
        <v>43</v>
      </c>
      <c r="AH51" s="38" t="s">
        <v>43</v>
      </c>
      <c r="AI51" s="38" t="s">
        <v>144</v>
      </c>
      <c r="AJ51" s="38" t="s">
        <v>43</v>
      </c>
      <c r="AK51" s="38" t="s">
        <v>43</v>
      </c>
      <c r="AL51" s="36" t="s">
        <v>43</v>
      </c>
    </row>
    <row r="52" spans="1:38" x14ac:dyDescent="0.2">
      <c r="A52" s="64" t="s">
        <v>147</v>
      </c>
      <c r="B52" s="19" t="s">
        <v>38</v>
      </c>
      <c r="C52" s="38">
        <v>2018</v>
      </c>
      <c r="D52" s="38">
        <v>109</v>
      </c>
      <c r="E52" s="38">
        <v>0</v>
      </c>
      <c r="F52" s="38">
        <v>1</v>
      </c>
      <c r="G52" s="70">
        <f>11.4153</f>
        <v>11.4153</v>
      </c>
      <c r="H52" s="32">
        <f>79.01981</f>
        <v>79.019810000000007</v>
      </c>
      <c r="I52" s="34">
        <v>-345.53</v>
      </c>
      <c r="J52" s="68" t="s">
        <v>148</v>
      </c>
      <c r="K52" s="111" t="s">
        <v>271</v>
      </c>
      <c r="L52" s="115">
        <v>0</v>
      </c>
      <c r="M52" s="116">
        <v>1</v>
      </c>
      <c r="N52" s="135">
        <v>11.1</v>
      </c>
      <c r="O52" s="117">
        <v>86.7</v>
      </c>
      <c r="P52" s="163">
        <f t="shared" si="0"/>
        <v>97.8</v>
      </c>
      <c r="Q52" s="133">
        <v>1.79</v>
      </c>
      <c r="R52" s="67" t="s">
        <v>43</v>
      </c>
      <c r="S52" s="38" t="s">
        <v>133</v>
      </c>
      <c r="T52" s="34" t="s">
        <v>120</v>
      </c>
      <c r="U52" s="38" t="s">
        <v>133</v>
      </c>
      <c r="V52" s="22" t="s">
        <v>37</v>
      </c>
      <c r="W52" s="34">
        <v>0.11558367365250799</v>
      </c>
      <c r="X52" s="22" t="s">
        <v>37</v>
      </c>
      <c r="Y52" s="38" t="s">
        <v>133</v>
      </c>
      <c r="Z52" s="38" t="s">
        <v>43</v>
      </c>
      <c r="AA52" s="38" t="s">
        <v>43</v>
      </c>
      <c r="AB52" s="38" t="s">
        <v>133</v>
      </c>
      <c r="AC52" s="34">
        <v>4.7230980911597047E-2</v>
      </c>
      <c r="AD52" s="34"/>
      <c r="AE52" s="34">
        <v>4.724481758656715E-2</v>
      </c>
      <c r="AF52" s="38" t="s">
        <v>133</v>
      </c>
      <c r="AG52" s="38" t="s">
        <v>43</v>
      </c>
      <c r="AH52" s="38" t="s">
        <v>43</v>
      </c>
      <c r="AI52" s="38" t="s">
        <v>144</v>
      </c>
      <c r="AJ52" s="38" t="s">
        <v>43</v>
      </c>
      <c r="AK52" s="38" t="s">
        <v>43</v>
      </c>
      <c r="AL52" s="36" t="s">
        <v>43</v>
      </c>
    </row>
    <row r="53" spans="1:38" x14ac:dyDescent="0.2">
      <c r="A53" s="64" t="s">
        <v>149</v>
      </c>
      <c r="B53" s="19" t="s">
        <v>38</v>
      </c>
      <c r="C53" s="38">
        <v>2018</v>
      </c>
      <c r="D53" s="38">
        <v>109</v>
      </c>
      <c r="E53" s="38">
        <v>0</v>
      </c>
      <c r="F53" s="38">
        <v>1</v>
      </c>
      <c r="G53" s="70">
        <f>22.2533</f>
        <v>22.253299999999999</v>
      </c>
      <c r="H53" s="32">
        <f>80.0396</f>
        <v>80.039599999999993</v>
      </c>
      <c r="I53" s="34">
        <v>-144.65</v>
      </c>
      <c r="J53" s="68" t="s">
        <v>150</v>
      </c>
      <c r="K53" s="111" t="s">
        <v>272</v>
      </c>
      <c r="L53" s="115">
        <v>0</v>
      </c>
      <c r="M53" s="116">
        <v>1</v>
      </c>
      <c r="N53" s="136">
        <v>9.32</v>
      </c>
      <c r="O53" s="117">
        <v>84.6</v>
      </c>
      <c r="P53" s="163">
        <f t="shared" si="0"/>
        <v>93.919999999999987</v>
      </c>
      <c r="Q53" s="133">
        <v>1.08</v>
      </c>
      <c r="R53" s="67" t="s">
        <v>43</v>
      </c>
      <c r="S53" s="38" t="s">
        <v>133</v>
      </c>
      <c r="T53" s="34" t="s">
        <v>120</v>
      </c>
      <c r="U53" s="38" t="s">
        <v>133</v>
      </c>
      <c r="V53" s="22" t="s">
        <v>37</v>
      </c>
      <c r="W53" s="34">
        <v>0.25101821852172773</v>
      </c>
      <c r="X53" s="22" t="s">
        <v>37</v>
      </c>
      <c r="Y53" s="38" t="s">
        <v>133</v>
      </c>
      <c r="Z53" s="38" t="s">
        <v>43</v>
      </c>
      <c r="AA53" s="38" t="s">
        <v>43</v>
      </c>
      <c r="AB53" s="34">
        <v>0.11495447557152533</v>
      </c>
      <c r="AC53" s="34">
        <v>0.78573757539902123</v>
      </c>
      <c r="AD53" s="34"/>
      <c r="AE53" s="34">
        <v>0.52601611913926449</v>
      </c>
      <c r="AF53" s="38" t="s">
        <v>133</v>
      </c>
      <c r="AG53" s="38" t="s">
        <v>43</v>
      </c>
      <c r="AH53" s="38" t="s">
        <v>43</v>
      </c>
      <c r="AI53" s="38" t="s">
        <v>144</v>
      </c>
      <c r="AJ53" s="38" t="s">
        <v>43</v>
      </c>
      <c r="AK53" s="38" t="s">
        <v>43</v>
      </c>
      <c r="AL53" s="36" t="s">
        <v>43</v>
      </c>
    </row>
    <row r="54" spans="1:38" x14ac:dyDescent="0.2">
      <c r="A54" s="64" t="s">
        <v>151</v>
      </c>
      <c r="B54" s="19" t="s">
        <v>38</v>
      </c>
      <c r="C54" s="38">
        <v>2018</v>
      </c>
      <c r="D54" s="38">
        <v>109</v>
      </c>
      <c r="E54" s="38">
        <v>0</v>
      </c>
      <c r="F54" s="38">
        <v>1</v>
      </c>
      <c r="G54" s="70">
        <f>22.1535</f>
        <v>22.153500000000001</v>
      </c>
      <c r="H54" s="32">
        <f>80.09196</f>
        <v>80.09196</v>
      </c>
      <c r="I54" s="34">
        <v>-212.87</v>
      </c>
      <c r="J54" s="68" t="s">
        <v>152</v>
      </c>
      <c r="K54" s="111" t="s">
        <v>273</v>
      </c>
      <c r="L54" s="115">
        <v>0</v>
      </c>
      <c r="M54" s="116">
        <v>1</v>
      </c>
      <c r="N54" s="137">
        <v>14.1</v>
      </c>
      <c r="O54" s="117">
        <v>83.5</v>
      </c>
      <c r="P54" s="163">
        <f t="shared" si="0"/>
        <v>97.6</v>
      </c>
      <c r="Q54" s="133">
        <v>1.33</v>
      </c>
      <c r="R54" s="67" t="s">
        <v>43</v>
      </c>
      <c r="S54" s="38" t="s">
        <v>133</v>
      </c>
      <c r="T54" s="34" t="s">
        <v>120</v>
      </c>
      <c r="U54" s="38" t="s">
        <v>133</v>
      </c>
      <c r="V54" s="22" t="s">
        <v>37</v>
      </c>
      <c r="W54" s="34">
        <v>1.0005302865932495</v>
      </c>
      <c r="X54" s="22" t="s">
        <v>37</v>
      </c>
      <c r="Y54" s="38" t="s">
        <v>133</v>
      </c>
      <c r="Z54" s="38" t="s">
        <v>43</v>
      </c>
      <c r="AA54" s="38" t="s">
        <v>43</v>
      </c>
      <c r="AB54" s="34">
        <v>0.15756795792160677</v>
      </c>
      <c r="AC54" s="34">
        <v>1.1387985908127369</v>
      </c>
      <c r="AD54" s="34"/>
      <c r="AE54" s="34">
        <v>0.81066009388518467</v>
      </c>
      <c r="AF54" s="34">
        <v>0.23195253226909401</v>
      </c>
      <c r="AG54" s="38" t="s">
        <v>43</v>
      </c>
      <c r="AH54" s="38" t="s">
        <v>43</v>
      </c>
      <c r="AI54" s="38" t="s">
        <v>144</v>
      </c>
      <c r="AJ54" s="38" t="s">
        <v>43</v>
      </c>
      <c r="AK54" s="38" t="s">
        <v>43</v>
      </c>
      <c r="AL54" s="36" t="s">
        <v>43</v>
      </c>
    </row>
    <row r="55" spans="1:38" x14ac:dyDescent="0.2">
      <c r="A55" s="64" t="s">
        <v>153</v>
      </c>
      <c r="B55" s="19" t="s">
        <v>38</v>
      </c>
      <c r="C55" s="38">
        <v>2018</v>
      </c>
      <c r="D55" s="38">
        <v>109</v>
      </c>
      <c r="E55" s="38">
        <v>0</v>
      </c>
      <c r="F55" s="38">
        <v>1</v>
      </c>
      <c r="G55" s="70">
        <f>22.13446</f>
        <v>22.134460000000001</v>
      </c>
      <c r="H55" s="71">
        <f>80.1715</f>
        <v>80.171499999999995</v>
      </c>
      <c r="I55" s="34">
        <v>-208</v>
      </c>
      <c r="J55" s="68" t="s">
        <v>154</v>
      </c>
      <c r="K55" s="111" t="s">
        <v>274</v>
      </c>
      <c r="L55" s="115">
        <v>0</v>
      </c>
      <c r="M55" s="116">
        <v>1</v>
      </c>
      <c r="N55" s="137">
        <v>15.4</v>
      </c>
      <c r="O55" s="117">
        <v>80.599999999999994</v>
      </c>
      <c r="P55" s="163">
        <f t="shared" si="0"/>
        <v>96</v>
      </c>
      <c r="Q55" s="133">
        <v>1.23</v>
      </c>
      <c r="R55" s="67" t="s">
        <v>43</v>
      </c>
      <c r="S55" s="38" t="s">
        <v>133</v>
      </c>
      <c r="T55" s="34" t="s">
        <v>120</v>
      </c>
      <c r="U55" s="38" t="s">
        <v>133</v>
      </c>
      <c r="V55" s="22" t="s">
        <v>37</v>
      </c>
      <c r="W55" s="34">
        <v>0.9680490553111204</v>
      </c>
      <c r="X55" s="22" t="s">
        <v>37</v>
      </c>
      <c r="Y55" s="38" t="s">
        <v>133</v>
      </c>
      <c r="Z55" s="38" t="s">
        <v>43</v>
      </c>
      <c r="AA55" s="38" t="s">
        <v>43</v>
      </c>
      <c r="AB55" s="34">
        <v>5.2420062720587496E-2</v>
      </c>
      <c r="AC55" s="34">
        <v>1.2217896437809643</v>
      </c>
      <c r="AD55" s="34"/>
      <c r="AE55" s="34">
        <v>0.868284649536466</v>
      </c>
      <c r="AF55" s="34">
        <v>0.18578558405825857</v>
      </c>
      <c r="AG55" s="38" t="s">
        <v>43</v>
      </c>
      <c r="AH55" s="38" t="s">
        <v>43</v>
      </c>
      <c r="AI55" s="38" t="s">
        <v>144</v>
      </c>
      <c r="AJ55" s="38" t="s">
        <v>43</v>
      </c>
      <c r="AK55" s="38" t="s">
        <v>43</v>
      </c>
      <c r="AL55" s="36" t="s">
        <v>43</v>
      </c>
    </row>
    <row r="56" spans="1:38" x14ac:dyDescent="0.2">
      <c r="A56" s="64" t="s">
        <v>155</v>
      </c>
      <c r="B56" s="19" t="s">
        <v>38</v>
      </c>
      <c r="C56" s="38">
        <v>2019</v>
      </c>
      <c r="D56" s="38">
        <v>106</v>
      </c>
      <c r="E56" s="38">
        <v>0</v>
      </c>
      <c r="F56" s="75">
        <v>2</v>
      </c>
      <c r="G56" s="38">
        <v>18.567540000000001</v>
      </c>
      <c r="H56" s="71">
        <v>74.787700000000001</v>
      </c>
      <c r="I56" s="34">
        <v>-246</v>
      </c>
      <c r="J56" s="66" t="s">
        <v>156</v>
      </c>
      <c r="K56" s="111" t="s">
        <v>275</v>
      </c>
      <c r="L56" s="115">
        <v>0</v>
      </c>
      <c r="M56" s="116">
        <v>1</v>
      </c>
      <c r="N56" s="117">
        <v>6.36</v>
      </c>
      <c r="O56" s="117">
        <f>74.2-N56</f>
        <v>67.84</v>
      </c>
      <c r="P56" s="163">
        <f t="shared" si="0"/>
        <v>74.2</v>
      </c>
      <c r="Q56" s="157">
        <v>1.79</v>
      </c>
      <c r="R56" s="76" t="s">
        <v>133</v>
      </c>
      <c r="S56" s="76" t="s">
        <v>133</v>
      </c>
      <c r="T56" s="76" t="s">
        <v>133</v>
      </c>
      <c r="U56" s="76" t="s">
        <v>133</v>
      </c>
      <c r="V56" s="22" t="s">
        <v>37</v>
      </c>
      <c r="W56" s="77">
        <v>0.12287202911877397</v>
      </c>
      <c r="X56" s="77">
        <v>0.12287202911877397</v>
      </c>
      <c r="Y56" s="76" t="s">
        <v>43</v>
      </c>
      <c r="Z56" s="76" t="s">
        <v>43</v>
      </c>
      <c r="AA56" s="76" t="s">
        <v>133</v>
      </c>
      <c r="AB56" s="76" t="s">
        <v>133</v>
      </c>
      <c r="AC56" s="77">
        <v>0.10581364636015328</v>
      </c>
      <c r="AD56" s="77"/>
      <c r="AE56" s="77">
        <v>0.10556253333333335</v>
      </c>
      <c r="AF56" s="76" t="s">
        <v>133</v>
      </c>
      <c r="AG56" s="76" t="s">
        <v>133</v>
      </c>
      <c r="AH56" s="76" t="s">
        <v>133</v>
      </c>
      <c r="AI56" s="76" t="s">
        <v>133</v>
      </c>
      <c r="AJ56" s="76" t="s">
        <v>43</v>
      </c>
      <c r="AK56" s="76" t="s">
        <v>43</v>
      </c>
      <c r="AL56" s="76" t="s">
        <v>43</v>
      </c>
    </row>
    <row r="57" spans="1:38" x14ac:dyDescent="0.2">
      <c r="A57" s="64" t="s">
        <v>157</v>
      </c>
      <c r="B57" s="19" t="s">
        <v>38</v>
      </c>
      <c r="C57" s="38">
        <v>2019</v>
      </c>
      <c r="D57" s="38">
        <v>106</v>
      </c>
      <c r="E57" s="38">
        <v>0</v>
      </c>
      <c r="F57" s="36">
        <v>2</v>
      </c>
      <c r="G57" s="71">
        <v>17.6372</v>
      </c>
      <c r="H57" s="38">
        <v>74.807689999999994</v>
      </c>
      <c r="I57" s="34">
        <v>-301</v>
      </c>
      <c r="J57" s="68" t="s">
        <v>158</v>
      </c>
      <c r="K57" s="111" t="s">
        <v>276</v>
      </c>
      <c r="L57" s="115">
        <v>0</v>
      </c>
      <c r="M57" s="138">
        <v>1</v>
      </c>
      <c r="N57" s="117">
        <v>6.93</v>
      </c>
      <c r="O57" s="117">
        <f>82.4-N57</f>
        <v>75.47</v>
      </c>
      <c r="P57" s="163">
        <f t="shared" si="0"/>
        <v>82.4</v>
      </c>
      <c r="Q57" s="139">
        <v>1.82</v>
      </c>
      <c r="R57" s="76" t="s">
        <v>133</v>
      </c>
      <c r="S57" s="76" t="s">
        <v>133</v>
      </c>
      <c r="T57" s="76" t="s">
        <v>133</v>
      </c>
      <c r="U57" s="76" t="s">
        <v>133</v>
      </c>
      <c r="V57" s="22" t="s">
        <v>37</v>
      </c>
      <c r="W57" s="77">
        <v>0.17872791457489887</v>
      </c>
      <c r="X57" s="77">
        <v>0.19423694696356283</v>
      </c>
      <c r="Y57" s="76" t="s">
        <v>43</v>
      </c>
      <c r="Z57" s="77">
        <v>1.015271497975709E-2</v>
      </c>
      <c r="AA57" s="76" t="s">
        <v>133</v>
      </c>
      <c r="AB57" s="76" t="s">
        <v>133</v>
      </c>
      <c r="AC57" s="77">
        <v>0.29247097004048594</v>
      </c>
      <c r="AD57" s="77"/>
      <c r="AE57" s="77">
        <v>0.2667379303643726</v>
      </c>
      <c r="AF57" s="77">
        <v>6.1208418623481815E-2</v>
      </c>
      <c r="AG57" s="76" t="s">
        <v>133</v>
      </c>
      <c r="AH57" s="76" t="s">
        <v>133</v>
      </c>
      <c r="AI57" s="76" t="s">
        <v>133</v>
      </c>
      <c r="AJ57" s="76" t="s">
        <v>43</v>
      </c>
      <c r="AK57" s="76" t="s">
        <v>43</v>
      </c>
      <c r="AL57" s="76" t="s">
        <v>43</v>
      </c>
    </row>
    <row r="58" spans="1:38" x14ac:dyDescent="0.2">
      <c r="A58" s="64" t="s">
        <v>159</v>
      </c>
      <c r="B58" s="19" t="s">
        <v>38</v>
      </c>
      <c r="C58" s="38">
        <v>2019</v>
      </c>
      <c r="D58" s="38">
        <v>106</v>
      </c>
      <c r="E58" s="38">
        <v>0</v>
      </c>
      <c r="F58" s="36">
        <v>2</v>
      </c>
      <c r="G58" s="38">
        <v>14.60852</v>
      </c>
      <c r="H58" s="38">
        <v>74.929820000000007</v>
      </c>
      <c r="I58" s="34">
        <v>-1483</v>
      </c>
      <c r="J58" s="68" t="s">
        <v>160</v>
      </c>
      <c r="K58" s="111" t="s">
        <v>277</v>
      </c>
      <c r="L58" s="115">
        <v>0</v>
      </c>
      <c r="M58" s="116">
        <v>1</v>
      </c>
      <c r="N58" s="117">
        <v>9.68</v>
      </c>
      <c r="O58" s="119">
        <f>91.1-N58</f>
        <v>81.419999999999987</v>
      </c>
      <c r="P58" s="163">
        <f t="shared" si="0"/>
        <v>91.1</v>
      </c>
      <c r="Q58" s="139">
        <v>1.01</v>
      </c>
      <c r="R58" s="76" t="s">
        <v>133</v>
      </c>
      <c r="S58" s="76" t="s">
        <v>133</v>
      </c>
      <c r="T58" s="76" t="s">
        <v>133</v>
      </c>
      <c r="U58" s="76" t="s">
        <v>133</v>
      </c>
      <c r="V58" s="22" t="s">
        <v>37</v>
      </c>
      <c r="W58" s="77">
        <v>5.4689257999999998E-2</v>
      </c>
      <c r="X58" s="77">
        <v>6.3245648799999998E-2</v>
      </c>
      <c r="Y58" s="76" t="s">
        <v>43</v>
      </c>
      <c r="Z58" s="77">
        <v>1.0056274799999999E-2</v>
      </c>
      <c r="AA58" s="76" t="s">
        <v>133</v>
      </c>
      <c r="AB58" s="76" t="s">
        <v>133</v>
      </c>
      <c r="AC58" s="77">
        <v>6.0952932800000005E-2</v>
      </c>
      <c r="AD58" s="77"/>
      <c r="AE58" s="76" t="s">
        <v>133</v>
      </c>
      <c r="AF58" s="77">
        <v>8.3598093200000001E-2</v>
      </c>
      <c r="AG58" s="76" t="s">
        <v>133</v>
      </c>
      <c r="AH58" s="76" t="s">
        <v>133</v>
      </c>
      <c r="AI58" s="76" t="s">
        <v>133</v>
      </c>
      <c r="AJ58" s="76" t="s">
        <v>43</v>
      </c>
      <c r="AK58" s="76" t="s">
        <v>43</v>
      </c>
      <c r="AL58" s="76" t="s">
        <v>43</v>
      </c>
    </row>
    <row r="59" spans="1:38" ht="16" thickBot="1" x14ac:dyDescent="0.25">
      <c r="A59" s="64" t="s">
        <v>161</v>
      </c>
      <c r="B59" s="19" t="s">
        <v>38</v>
      </c>
      <c r="C59" s="38">
        <v>2019</v>
      </c>
      <c r="D59" s="38">
        <v>115</v>
      </c>
      <c r="E59" s="38">
        <v>0</v>
      </c>
      <c r="F59" s="36">
        <v>2</v>
      </c>
      <c r="G59" s="78">
        <v>31.676839999999999</v>
      </c>
      <c r="H59" s="78">
        <v>79.821169999999995</v>
      </c>
      <c r="I59" s="34">
        <v>-207</v>
      </c>
      <c r="J59" s="68" t="s">
        <v>162</v>
      </c>
      <c r="K59" s="111" t="s">
        <v>278</v>
      </c>
      <c r="L59" s="115">
        <v>0</v>
      </c>
      <c r="M59" s="116">
        <v>1</v>
      </c>
      <c r="N59" s="117">
        <v>13.3</v>
      </c>
      <c r="O59" s="119">
        <f>95.3-N59</f>
        <v>82</v>
      </c>
      <c r="P59" s="163">
        <f t="shared" si="0"/>
        <v>95.3</v>
      </c>
      <c r="Q59" s="139">
        <v>2.09</v>
      </c>
      <c r="R59" s="76" t="s">
        <v>133</v>
      </c>
      <c r="S59" s="76" t="s">
        <v>133</v>
      </c>
      <c r="T59" s="76" t="s">
        <v>133</v>
      </c>
      <c r="U59" s="76" t="s">
        <v>133</v>
      </c>
      <c r="V59" s="22" t="s">
        <v>37</v>
      </c>
      <c r="W59" s="77">
        <v>0.16632206923076925</v>
      </c>
      <c r="X59" s="77">
        <v>0.16632206923076925</v>
      </c>
      <c r="Y59" s="76" t="s">
        <v>43</v>
      </c>
      <c r="Z59" s="76" t="s">
        <v>43</v>
      </c>
      <c r="AA59" s="76" t="s">
        <v>133</v>
      </c>
      <c r="AB59" s="76" t="s">
        <v>133</v>
      </c>
      <c r="AC59" s="77">
        <v>0.22275780500000003</v>
      </c>
      <c r="AD59" s="77"/>
      <c r="AE59" s="77">
        <v>0.22573873000000003</v>
      </c>
      <c r="AF59" s="77">
        <v>8.9367941153846164E-2</v>
      </c>
      <c r="AG59" s="76" t="s">
        <v>133</v>
      </c>
      <c r="AH59" s="76" t="s">
        <v>133</v>
      </c>
      <c r="AI59" s="76" t="s">
        <v>133</v>
      </c>
      <c r="AJ59" s="76" t="s">
        <v>43</v>
      </c>
      <c r="AK59" s="76" t="s">
        <v>43</v>
      </c>
      <c r="AL59" s="76" t="s">
        <v>43</v>
      </c>
    </row>
    <row r="60" spans="1:38" ht="16" thickBot="1" x14ac:dyDescent="0.25">
      <c r="A60" s="64" t="s">
        <v>163</v>
      </c>
      <c r="B60" s="19" t="s">
        <v>38</v>
      </c>
      <c r="C60" s="38">
        <v>2019</v>
      </c>
      <c r="D60" s="38">
        <v>115</v>
      </c>
      <c r="E60" s="38">
        <v>0</v>
      </c>
      <c r="F60" s="36">
        <v>2</v>
      </c>
      <c r="G60" s="79">
        <v>10.73554</v>
      </c>
      <c r="H60" s="79">
        <v>79.039460000000005</v>
      </c>
      <c r="I60" s="80">
        <v>-321</v>
      </c>
      <c r="J60" s="68" t="s">
        <v>164</v>
      </c>
      <c r="K60" s="111" t="s">
        <v>279</v>
      </c>
      <c r="L60" s="115">
        <v>0</v>
      </c>
      <c r="M60" s="138">
        <v>1</v>
      </c>
      <c r="N60" s="117">
        <v>10.1</v>
      </c>
      <c r="O60" s="119">
        <f>96.3-N60</f>
        <v>86.2</v>
      </c>
      <c r="P60" s="163">
        <f t="shared" si="0"/>
        <v>96.3</v>
      </c>
      <c r="Q60" s="139">
        <v>2.15</v>
      </c>
      <c r="R60" s="76" t="s">
        <v>133</v>
      </c>
      <c r="S60" s="76" t="s">
        <v>133</v>
      </c>
      <c r="T60" s="76" t="s">
        <v>133</v>
      </c>
      <c r="U60" s="76" t="s">
        <v>133</v>
      </c>
      <c r="V60" s="22" t="s">
        <v>37</v>
      </c>
      <c r="W60" s="77">
        <v>0.11577932693877555</v>
      </c>
      <c r="X60" s="77">
        <v>0.11577932693877555</v>
      </c>
      <c r="Y60" s="76" t="s">
        <v>43</v>
      </c>
      <c r="Z60" s="76" t="s">
        <v>43</v>
      </c>
      <c r="AA60" s="76" t="s">
        <v>133</v>
      </c>
      <c r="AB60" s="76" t="s">
        <v>133</v>
      </c>
      <c r="AC60" s="77">
        <v>7.9235368571428599E-2</v>
      </c>
      <c r="AD60" s="77"/>
      <c r="AE60" s="77">
        <v>9.9262913469387787E-2</v>
      </c>
      <c r="AF60" s="77">
        <v>6.8450946122449008E-2</v>
      </c>
      <c r="AG60" s="76" t="s">
        <v>133</v>
      </c>
      <c r="AH60" s="76" t="s">
        <v>133</v>
      </c>
      <c r="AI60" s="76" t="s">
        <v>133</v>
      </c>
      <c r="AJ60" s="76" t="s">
        <v>43</v>
      </c>
      <c r="AK60" s="76" t="s">
        <v>43</v>
      </c>
      <c r="AL60" s="76" t="s">
        <v>43</v>
      </c>
    </row>
    <row r="61" spans="1:38" ht="16" thickBot="1" x14ac:dyDescent="0.25">
      <c r="A61" s="64" t="s">
        <v>165</v>
      </c>
      <c r="B61" s="19" t="s">
        <v>38</v>
      </c>
      <c r="C61" s="38">
        <v>2019</v>
      </c>
      <c r="D61" s="38">
        <v>115</v>
      </c>
      <c r="E61" s="38">
        <v>0</v>
      </c>
      <c r="F61" s="36">
        <v>2</v>
      </c>
      <c r="G61" s="81">
        <v>12.261200000000001</v>
      </c>
      <c r="H61" s="81">
        <v>78.911299999999997</v>
      </c>
      <c r="I61" s="80">
        <v>-82</v>
      </c>
      <c r="J61" s="68" t="s">
        <v>166</v>
      </c>
      <c r="K61" s="111" t="s">
        <v>280</v>
      </c>
      <c r="L61" s="115">
        <v>0</v>
      </c>
      <c r="M61" s="138">
        <v>1</v>
      </c>
      <c r="N61" s="117">
        <v>9.5399999999999991</v>
      </c>
      <c r="O61" s="119">
        <f>96.4-N61</f>
        <v>86.860000000000014</v>
      </c>
      <c r="P61" s="163">
        <f t="shared" si="0"/>
        <v>96.4</v>
      </c>
      <c r="Q61" s="140">
        <v>0.34599999999999997</v>
      </c>
      <c r="R61" s="76" t="s">
        <v>133</v>
      </c>
      <c r="S61" s="76" t="s">
        <v>133</v>
      </c>
      <c r="T61" s="76" t="s">
        <v>133</v>
      </c>
      <c r="U61" s="76" t="s">
        <v>133</v>
      </c>
      <c r="V61" s="22" t="s">
        <v>37</v>
      </c>
      <c r="W61" s="76" t="s">
        <v>133</v>
      </c>
      <c r="X61" s="76">
        <v>2.5000000000000001E-2</v>
      </c>
      <c r="Y61" s="76" t="s">
        <v>43</v>
      </c>
      <c r="Z61" s="76" t="s">
        <v>43</v>
      </c>
      <c r="AA61" s="76" t="s">
        <v>133</v>
      </c>
      <c r="AB61" s="76" t="s">
        <v>133</v>
      </c>
      <c r="AC61" s="77">
        <v>9.84731906614786E-3</v>
      </c>
      <c r="AD61" s="77"/>
      <c r="AE61" s="76" t="s">
        <v>133</v>
      </c>
      <c r="AF61" s="76" t="s">
        <v>133</v>
      </c>
      <c r="AG61" s="76" t="s">
        <v>133</v>
      </c>
      <c r="AH61" s="76" t="s">
        <v>133</v>
      </c>
      <c r="AI61" s="76" t="s">
        <v>133</v>
      </c>
      <c r="AJ61" s="76" t="s">
        <v>43</v>
      </c>
      <c r="AK61" s="76" t="s">
        <v>43</v>
      </c>
      <c r="AL61" s="76" t="s">
        <v>43</v>
      </c>
    </row>
    <row r="62" spans="1:38" x14ac:dyDescent="0.2">
      <c r="A62" s="64" t="s">
        <v>167</v>
      </c>
      <c r="B62" s="19" t="s">
        <v>38</v>
      </c>
      <c r="C62" s="38">
        <v>2019</v>
      </c>
      <c r="D62" s="38">
        <v>115</v>
      </c>
      <c r="E62" s="38">
        <v>0</v>
      </c>
      <c r="F62" s="36">
        <v>2</v>
      </c>
      <c r="G62" s="79">
        <v>6.1577200000000003</v>
      </c>
      <c r="H62" s="81">
        <v>79.104799999999997</v>
      </c>
      <c r="I62" s="82">
        <v>-1221</v>
      </c>
      <c r="J62" s="68" t="s">
        <v>168</v>
      </c>
      <c r="K62" s="111" t="s">
        <v>281</v>
      </c>
      <c r="L62" s="115">
        <v>0</v>
      </c>
      <c r="M62" s="138">
        <v>1</v>
      </c>
      <c r="N62" s="117">
        <v>12.9</v>
      </c>
      <c r="O62" s="119">
        <f>95.2-N62</f>
        <v>82.3</v>
      </c>
      <c r="P62" s="163">
        <f t="shared" si="0"/>
        <v>95.2</v>
      </c>
      <c r="Q62" s="139">
        <v>1.52</v>
      </c>
      <c r="R62" s="76" t="s">
        <v>133</v>
      </c>
      <c r="S62" s="76" t="s">
        <v>133</v>
      </c>
      <c r="T62" s="76" t="s">
        <v>133</v>
      </c>
      <c r="U62" s="76" t="s">
        <v>133</v>
      </c>
      <c r="V62" s="22" t="s">
        <v>37</v>
      </c>
      <c r="W62" s="77">
        <v>5.9923807984790897E-2</v>
      </c>
      <c r="X62" s="77">
        <v>7.0656443346007639E-2</v>
      </c>
      <c r="Y62" s="76" t="s">
        <v>43</v>
      </c>
      <c r="Z62" s="77">
        <v>1.923956920152092E-2</v>
      </c>
      <c r="AA62" s="76" t="s">
        <v>133</v>
      </c>
      <c r="AB62" s="76" t="s">
        <v>133</v>
      </c>
      <c r="AC62" s="77">
        <v>8.2139910266159716E-2</v>
      </c>
      <c r="AD62" s="77"/>
      <c r="AE62" s="76" t="s">
        <v>133</v>
      </c>
      <c r="AF62" s="77">
        <v>8.1082207984790905E-2</v>
      </c>
      <c r="AG62" s="76" t="s">
        <v>133</v>
      </c>
      <c r="AH62" s="76" t="s">
        <v>133</v>
      </c>
      <c r="AI62" s="76" t="s">
        <v>133</v>
      </c>
      <c r="AJ62" s="76" t="s">
        <v>43</v>
      </c>
      <c r="AK62" s="76" t="s">
        <v>43</v>
      </c>
      <c r="AL62" s="76" t="s">
        <v>43</v>
      </c>
    </row>
    <row r="63" spans="1:38" x14ac:dyDescent="0.2">
      <c r="A63" s="64" t="s">
        <v>169</v>
      </c>
      <c r="B63" s="19" t="s">
        <v>38</v>
      </c>
      <c r="C63" s="38">
        <v>2020</v>
      </c>
      <c r="D63" s="38">
        <v>104</v>
      </c>
      <c r="E63" s="38">
        <v>0</v>
      </c>
      <c r="F63" s="36">
        <v>2</v>
      </c>
      <c r="G63" s="37">
        <f>7.57117</f>
        <v>7.5711700000000004</v>
      </c>
      <c r="H63" s="37">
        <f>63.88483</f>
        <v>63.884830000000001</v>
      </c>
      <c r="I63" s="37">
        <v>-236</v>
      </c>
      <c r="J63" s="83" t="s">
        <v>170</v>
      </c>
      <c r="K63" s="111" t="s">
        <v>282</v>
      </c>
      <c r="L63" s="115">
        <v>0</v>
      </c>
      <c r="M63" s="116">
        <v>1</v>
      </c>
      <c r="N63" s="141">
        <v>2.81</v>
      </c>
      <c r="O63" s="141">
        <v>33.5</v>
      </c>
      <c r="P63" s="163">
        <f t="shared" si="0"/>
        <v>36.31</v>
      </c>
      <c r="Q63" s="158">
        <v>0.317</v>
      </c>
      <c r="R63" s="38" t="s">
        <v>43</v>
      </c>
      <c r="S63" s="38" t="s">
        <v>133</v>
      </c>
      <c r="T63" s="38" t="s">
        <v>133</v>
      </c>
      <c r="U63" s="38" t="s">
        <v>133</v>
      </c>
      <c r="V63" s="23" t="s">
        <v>37</v>
      </c>
      <c r="W63" s="34">
        <v>0.16594473968925239</v>
      </c>
      <c r="X63" s="34">
        <v>0.18027002805919179</v>
      </c>
      <c r="Y63" s="34" t="s">
        <v>43</v>
      </c>
      <c r="Z63" s="34" t="s">
        <v>43</v>
      </c>
      <c r="AA63" s="34" t="s">
        <v>133</v>
      </c>
      <c r="AB63" s="34">
        <v>6.8465933153620637E-2</v>
      </c>
      <c r="AC63" s="34">
        <v>0.34663321723259949</v>
      </c>
      <c r="AD63" s="34"/>
      <c r="AE63" s="34">
        <v>0.22080703110421793</v>
      </c>
      <c r="AF63" s="34">
        <v>0.1069534399121143</v>
      </c>
      <c r="AG63" s="38" t="s">
        <v>133</v>
      </c>
      <c r="AH63" s="38" t="s">
        <v>43</v>
      </c>
      <c r="AI63" s="38" t="s">
        <v>43</v>
      </c>
      <c r="AJ63" s="38" t="s">
        <v>43</v>
      </c>
      <c r="AK63" s="38" t="s">
        <v>43</v>
      </c>
      <c r="AL63" s="38" t="s">
        <v>43</v>
      </c>
    </row>
    <row r="64" spans="1:38" x14ac:dyDescent="0.2">
      <c r="A64" s="64" t="s">
        <v>171</v>
      </c>
      <c r="B64" s="19" t="s">
        <v>38</v>
      </c>
      <c r="C64" s="38">
        <v>2020</v>
      </c>
      <c r="D64" s="38">
        <v>104</v>
      </c>
      <c r="E64" s="38">
        <v>0</v>
      </c>
      <c r="F64" s="36">
        <v>2</v>
      </c>
      <c r="G64" s="84">
        <f>8.40517</f>
        <v>8.40517</v>
      </c>
      <c r="H64" s="84">
        <f>64.28017</f>
        <v>64.280169999999998</v>
      </c>
      <c r="I64" s="37">
        <v>-357</v>
      </c>
      <c r="J64" s="83" t="s">
        <v>172</v>
      </c>
      <c r="K64" s="111" t="s">
        <v>283</v>
      </c>
      <c r="L64" s="115">
        <v>0</v>
      </c>
      <c r="M64" s="116">
        <v>1</v>
      </c>
      <c r="N64" s="141">
        <v>8.24</v>
      </c>
      <c r="O64" s="141">
        <v>79.7</v>
      </c>
      <c r="P64" s="163">
        <f t="shared" si="0"/>
        <v>87.94</v>
      </c>
      <c r="Q64" s="159">
        <v>0.89700000000000002</v>
      </c>
      <c r="R64" s="38" t="s">
        <v>43</v>
      </c>
      <c r="S64" s="38" t="s">
        <v>133</v>
      </c>
      <c r="T64" s="38" t="s">
        <v>133</v>
      </c>
      <c r="U64" s="38" t="s">
        <v>133</v>
      </c>
      <c r="V64" s="23" t="s">
        <v>37</v>
      </c>
      <c r="W64" s="34">
        <v>0.45405352396089388</v>
      </c>
      <c r="X64" s="34">
        <v>0.48422628070911466</v>
      </c>
      <c r="Y64" s="34" t="s">
        <v>43</v>
      </c>
      <c r="Z64" s="34" t="s">
        <v>43</v>
      </c>
      <c r="AA64" s="34" t="s">
        <v>133</v>
      </c>
      <c r="AB64" s="34">
        <v>0.10799453414882072</v>
      </c>
      <c r="AC64" s="34">
        <v>0.47212360740792686</v>
      </c>
      <c r="AD64" s="34"/>
      <c r="AE64" s="34">
        <v>0.35610119259579209</v>
      </c>
      <c r="AF64" s="34">
        <v>0.17275357831125773</v>
      </c>
      <c r="AG64" s="38" t="s">
        <v>133</v>
      </c>
      <c r="AH64" s="38" t="s">
        <v>43</v>
      </c>
      <c r="AI64" s="38" t="s">
        <v>43</v>
      </c>
      <c r="AJ64" s="38" t="s">
        <v>43</v>
      </c>
      <c r="AK64" s="38" t="s">
        <v>43</v>
      </c>
      <c r="AL64" s="38" t="s">
        <v>43</v>
      </c>
    </row>
    <row r="65" spans="1:38" x14ac:dyDescent="0.2">
      <c r="A65" s="64" t="s">
        <v>173</v>
      </c>
      <c r="B65" s="19" t="s">
        <v>38</v>
      </c>
      <c r="C65" s="38">
        <v>2020</v>
      </c>
      <c r="D65" s="38">
        <v>104</v>
      </c>
      <c r="E65" s="38">
        <v>0</v>
      </c>
      <c r="F65" s="36">
        <v>2</v>
      </c>
      <c r="G65" s="84">
        <f>8.22</f>
        <v>8.2200000000000006</v>
      </c>
      <c r="H65" s="84">
        <f>64.7135</f>
        <v>64.713499999999996</v>
      </c>
      <c r="I65" s="37">
        <v>-238</v>
      </c>
      <c r="J65" s="83" t="s">
        <v>174</v>
      </c>
      <c r="K65" s="111" t="s">
        <v>284</v>
      </c>
      <c r="L65" s="115">
        <v>0</v>
      </c>
      <c r="M65" s="116">
        <v>1</v>
      </c>
      <c r="N65" s="141">
        <v>6.05</v>
      </c>
      <c r="O65" s="141">
        <v>75.599999999999994</v>
      </c>
      <c r="P65" s="163">
        <f t="shared" si="0"/>
        <v>81.649999999999991</v>
      </c>
      <c r="Q65" s="159">
        <v>0.629</v>
      </c>
      <c r="R65" s="38" t="s">
        <v>43</v>
      </c>
      <c r="S65" s="38" t="s">
        <v>133</v>
      </c>
      <c r="T65" s="38" t="s">
        <v>133</v>
      </c>
      <c r="U65" s="38" t="s">
        <v>133</v>
      </c>
      <c r="V65" s="23" t="s">
        <v>37</v>
      </c>
      <c r="W65" s="34">
        <v>0.36079159928761834</v>
      </c>
      <c r="X65" s="34">
        <v>0.36079159928761834</v>
      </c>
      <c r="Y65" s="34" t="s">
        <v>43</v>
      </c>
      <c r="Z65" s="34" t="s">
        <v>43</v>
      </c>
      <c r="AA65" s="34" t="s">
        <v>133</v>
      </c>
      <c r="AB65" s="34">
        <v>5.8094697954994903E-2</v>
      </c>
      <c r="AC65" s="34">
        <v>0.37668283977339023</v>
      </c>
      <c r="AD65" s="34"/>
      <c r="AE65" s="34">
        <v>0.207825910545023</v>
      </c>
      <c r="AF65" s="34" t="s">
        <v>133</v>
      </c>
      <c r="AG65" s="38" t="s">
        <v>133</v>
      </c>
      <c r="AH65" s="38" t="s">
        <v>43</v>
      </c>
      <c r="AI65" s="38" t="s">
        <v>43</v>
      </c>
      <c r="AJ65" s="38" t="s">
        <v>43</v>
      </c>
      <c r="AK65" s="38" t="s">
        <v>43</v>
      </c>
      <c r="AL65" s="38" t="s">
        <v>43</v>
      </c>
    </row>
    <row r="66" spans="1:38" x14ac:dyDescent="0.2">
      <c r="A66" s="64" t="s">
        <v>175</v>
      </c>
      <c r="B66" s="19" t="s">
        <v>38</v>
      </c>
      <c r="C66" s="38">
        <v>2020</v>
      </c>
      <c r="D66" s="38">
        <v>110</v>
      </c>
      <c r="E66" s="38">
        <v>0</v>
      </c>
      <c r="F66" s="36">
        <v>2</v>
      </c>
      <c r="G66" s="84">
        <f>10.43067</f>
        <v>10.430669999999999</v>
      </c>
      <c r="H66" s="84">
        <f>66.83017</f>
        <v>66.830169999999995</v>
      </c>
      <c r="I66" s="37">
        <v>-400</v>
      </c>
      <c r="J66" s="83" t="s">
        <v>176</v>
      </c>
      <c r="K66" s="111" t="s">
        <v>285</v>
      </c>
      <c r="L66" s="115">
        <v>0</v>
      </c>
      <c r="M66" s="116">
        <v>1</v>
      </c>
      <c r="N66" s="141">
        <v>8.74</v>
      </c>
      <c r="O66" s="141">
        <v>79.3</v>
      </c>
      <c r="P66" s="163">
        <f t="shared" si="0"/>
        <v>88.039999999999992</v>
      </c>
      <c r="Q66" s="159">
        <v>0.74199999999999999</v>
      </c>
      <c r="R66" s="38" t="s">
        <v>43</v>
      </c>
      <c r="S66" s="38" t="s">
        <v>133</v>
      </c>
      <c r="T66" s="38" t="s">
        <v>133</v>
      </c>
      <c r="U66" s="38" t="s">
        <v>133</v>
      </c>
      <c r="V66" s="23" t="s">
        <v>37</v>
      </c>
      <c r="W66" s="34">
        <v>0.43160881782904081</v>
      </c>
      <c r="X66" s="34">
        <v>0.45979342113632538</v>
      </c>
      <c r="Y66" s="34" t="s">
        <v>43</v>
      </c>
      <c r="Z66" s="34" t="s">
        <v>43</v>
      </c>
      <c r="AA66" s="34" t="s">
        <v>133</v>
      </c>
      <c r="AB66" s="34">
        <v>0.10659808980942601</v>
      </c>
      <c r="AC66" s="34">
        <v>0.45783502725359165</v>
      </c>
      <c r="AD66" s="34"/>
      <c r="AE66" s="34">
        <v>0.34436853308665177</v>
      </c>
      <c r="AF66" s="38" t="s">
        <v>133</v>
      </c>
      <c r="AG66" s="38" t="s">
        <v>133</v>
      </c>
      <c r="AH66" s="38" t="s">
        <v>43</v>
      </c>
      <c r="AI66" s="38" t="s">
        <v>43</v>
      </c>
      <c r="AJ66" s="38" t="s">
        <v>43</v>
      </c>
      <c r="AK66" s="38" t="s">
        <v>43</v>
      </c>
      <c r="AL66" s="38" t="s">
        <v>43</v>
      </c>
    </row>
    <row r="67" spans="1:38" x14ac:dyDescent="0.2">
      <c r="A67" s="64" t="s">
        <v>177</v>
      </c>
      <c r="B67" s="19" t="s">
        <v>38</v>
      </c>
      <c r="C67" s="38">
        <v>2020</v>
      </c>
      <c r="D67" s="38">
        <v>110</v>
      </c>
      <c r="E67" s="38">
        <v>0</v>
      </c>
      <c r="F67" s="36">
        <v>2</v>
      </c>
      <c r="G67" s="84">
        <f>10.47967</f>
        <v>10.47967</v>
      </c>
      <c r="H67" s="84">
        <f>66.23167</f>
        <v>66.231669999999994</v>
      </c>
      <c r="I67" s="37">
        <v>-294</v>
      </c>
      <c r="J67" s="83" t="s">
        <v>178</v>
      </c>
      <c r="K67" s="111" t="s">
        <v>286</v>
      </c>
      <c r="L67" s="115">
        <v>0</v>
      </c>
      <c r="M67" s="116">
        <v>1</v>
      </c>
      <c r="N67" s="141">
        <v>6.18</v>
      </c>
      <c r="O67" s="141">
        <v>66.5</v>
      </c>
      <c r="P67" s="163">
        <f t="shared" si="0"/>
        <v>72.680000000000007</v>
      </c>
      <c r="Q67" s="159">
        <v>0.57699999999999996</v>
      </c>
      <c r="R67" s="38" t="s">
        <v>43</v>
      </c>
      <c r="S67" s="38" t="s">
        <v>133</v>
      </c>
      <c r="T67" s="38" t="s">
        <v>133</v>
      </c>
      <c r="U67" s="38" t="s">
        <v>133</v>
      </c>
      <c r="V67" s="23" t="s">
        <v>37</v>
      </c>
      <c r="W67" s="34">
        <v>0.25451546219298782</v>
      </c>
      <c r="X67" s="34">
        <v>0.2710929722976298</v>
      </c>
      <c r="Y67" s="34" t="s">
        <v>43</v>
      </c>
      <c r="Z67" s="34" t="s">
        <v>43</v>
      </c>
      <c r="AA67" s="34" t="s">
        <v>133</v>
      </c>
      <c r="AB67" s="34">
        <v>6.9935904180268377E-2</v>
      </c>
      <c r="AC67" s="34">
        <v>0.41382578356720823</v>
      </c>
      <c r="AD67" s="34"/>
      <c r="AE67" s="34">
        <v>0.19256083849608008</v>
      </c>
      <c r="AF67" s="38" t="s">
        <v>133</v>
      </c>
      <c r="AG67" s="38" t="s">
        <v>133</v>
      </c>
      <c r="AH67" s="38" t="s">
        <v>43</v>
      </c>
      <c r="AI67" s="38" t="s">
        <v>43</v>
      </c>
      <c r="AJ67" s="38" t="s">
        <v>43</v>
      </c>
      <c r="AK67" s="38" t="s">
        <v>43</v>
      </c>
      <c r="AL67" s="38" t="s">
        <v>43</v>
      </c>
    </row>
    <row r="68" spans="1:38" x14ac:dyDescent="0.2">
      <c r="A68" s="64" t="s">
        <v>179</v>
      </c>
      <c r="B68" s="19" t="s">
        <v>38</v>
      </c>
      <c r="C68" s="38">
        <v>2020</v>
      </c>
      <c r="D68" s="38">
        <v>110</v>
      </c>
      <c r="E68" s="38">
        <v>0</v>
      </c>
      <c r="F68" s="36">
        <v>2</v>
      </c>
      <c r="G68" s="84">
        <f>10.177</f>
        <v>10.177</v>
      </c>
      <c r="H68" s="84">
        <f>65.67917</f>
        <v>65.679169999999999</v>
      </c>
      <c r="I68" s="85">
        <v>-396</v>
      </c>
      <c r="J68" s="83" t="s">
        <v>180</v>
      </c>
      <c r="K68" s="111" t="s">
        <v>287</v>
      </c>
      <c r="L68" s="115">
        <v>0</v>
      </c>
      <c r="M68" s="116">
        <v>1</v>
      </c>
      <c r="N68" s="141">
        <v>9.06</v>
      </c>
      <c r="O68" s="141">
        <v>80.900000000000006</v>
      </c>
      <c r="P68" s="163">
        <f t="shared" ref="P68:P90" si="1">N68+O68</f>
        <v>89.960000000000008</v>
      </c>
      <c r="Q68" s="159">
        <v>0.71099999999999997</v>
      </c>
      <c r="R68" s="38" t="s">
        <v>43</v>
      </c>
      <c r="S68" s="38" t="s">
        <v>133</v>
      </c>
      <c r="T68" s="38" t="s">
        <v>133</v>
      </c>
      <c r="U68" s="38" t="s">
        <v>133</v>
      </c>
      <c r="V68" s="23" t="s">
        <v>37</v>
      </c>
      <c r="W68" s="34">
        <v>0.32407330158496589</v>
      </c>
      <c r="X68" s="34">
        <v>0.35364031638200916</v>
      </c>
      <c r="Y68" s="34" t="s">
        <v>43</v>
      </c>
      <c r="Z68" s="34" t="s">
        <v>43</v>
      </c>
      <c r="AA68" s="34" t="s">
        <v>133</v>
      </c>
      <c r="AB68" s="34">
        <v>7.083669789292954E-2</v>
      </c>
      <c r="AC68" s="34">
        <v>0.56089454177272535</v>
      </c>
      <c r="AD68" s="34"/>
      <c r="AE68" s="34">
        <v>0.24429773034440966</v>
      </c>
      <c r="AF68" s="38">
        <v>5.6099510989869282E-2</v>
      </c>
      <c r="AG68" s="38" t="s">
        <v>133</v>
      </c>
      <c r="AH68" s="38" t="s">
        <v>43</v>
      </c>
      <c r="AI68" s="38" t="s">
        <v>43</v>
      </c>
      <c r="AJ68" s="38" t="s">
        <v>43</v>
      </c>
      <c r="AK68" s="38" t="s">
        <v>43</v>
      </c>
      <c r="AL68" s="38" t="s">
        <v>43</v>
      </c>
    </row>
    <row r="69" spans="1:38" x14ac:dyDescent="0.2">
      <c r="A69" s="64" t="s">
        <v>181</v>
      </c>
      <c r="B69" s="19" t="s">
        <v>38</v>
      </c>
      <c r="C69" s="38">
        <v>2020</v>
      </c>
      <c r="D69" s="38">
        <v>110</v>
      </c>
      <c r="E69" s="38">
        <v>0</v>
      </c>
      <c r="F69" s="36">
        <v>2</v>
      </c>
      <c r="G69" s="84">
        <f>9.07683</f>
        <v>9.0768299999999993</v>
      </c>
      <c r="H69" s="84">
        <f>65.717</f>
        <v>65.716999999999999</v>
      </c>
      <c r="I69" s="85">
        <v>-449</v>
      </c>
      <c r="J69" s="83" t="s">
        <v>182</v>
      </c>
      <c r="K69" s="111" t="s">
        <v>288</v>
      </c>
      <c r="L69" s="115">
        <v>0</v>
      </c>
      <c r="M69" s="116">
        <v>1</v>
      </c>
      <c r="N69" s="141">
        <v>9.74</v>
      </c>
      <c r="O69" s="141">
        <v>83.6</v>
      </c>
      <c r="P69" s="163">
        <f t="shared" si="1"/>
        <v>93.339999999999989</v>
      </c>
      <c r="Q69" s="159">
        <v>0.75</v>
      </c>
      <c r="R69" s="38" t="s">
        <v>43</v>
      </c>
      <c r="S69" s="38" t="s">
        <v>133</v>
      </c>
      <c r="T69" s="38" t="s">
        <v>133</v>
      </c>
      <c r="U69" s="38" t="s">
        <v>133</v>
      </c>
      <c r="V69" s="23" t="s">
        <v>37</v>
      </c>
      <c r="W69" s="34">
        <v>0.28208678139674753</v>
      </c>
      <c r="X69" s="34">
        <v>0.31875832438859858</v>
      </c>
      <c r="Y69" s="34" t="s">
        <v>43</v>
      </c>
      <c r="Z69" s="34" t="s">
        <v>43</v>
      </c>
      <c r="AA69" s="34" t="s">
        <v>133</v>
      </c>
      <c r="AB69" s="34">
        <v>0.11214393357478689</v>
      </c>
      <c r="AC69" s="34">
        <v>0.45544445070836626</v>
      </c>
      <c r="AD69" s="34"/>
      <c r="AE69" s="34">
        <v>0.3676796836566863</v>
      </c>
      <c r="AF69" s="38" t="s">
        <v>133</v>
      </c>
      <c r="AG69" s="38" t="s">
        <v>133</v>
      </c>
      <c r="AH69" s="38" t="s">
        <v>43</v>
      </c>
      <c r="AI69" s="38" t="s">
        <v>43</v>
      </c>
      <c r="AJ69" s="38" t="s">
        <v>43</v>
      </c>
      <c r="AK69" s="38" t="s">
        <v>43</v>
      </c>
      <c r="AL69" s="38" t="s">
        <v>43</v>
      </c>
    </row>
    <row r="70" spans="1:38" x14ac:dyDescent="0.2">
      <c r="A70" s="86" t="s">
        <v>184</v>
      </c>
      <c r="B70" s="38" t="s">
        <v>183</v>
      </c>
      <c r="C70" s="87">
        <v>2020</v>
      </c>
      <c r="D70" s="87">
        <v>2002</v>
      </c>
      <c r="E70" s="88">
        <v>0</v>
      </c>
      <c r="F70" s="89">
        <v>2</v>
      </c>
      <c r="G70" s="84">
        <v>6.0426222999999997</v>
      </c>
      <c r="H70" s="84">
        <v>59.234572999999997</v>
      </c>
      <c r="I70" s="41">
        <v>-348</v>
      </c>
      <c r="J70" s="90" t="s">
        <v>185</v>
      </c>
      <c r="K70" s="120" t="s">
        <v>184</v>
      </c>
      <c r="L70" s="115">
        <v>0</v>
      </c>
      <c r="M70" s="138">
        <v>2</v>
      </c>
      <c r="N70" s="132">
        <v>20.9</v>
      </c>
      <c r="O70" s="132">
        <v>76</v>
      </c>
      <c r="P70" s="163">
        <f t="shared" si="1"/>
        <v>96.9</v>
      </c>
      <c r="Q70" s="132">
        <v>2.33</v>
      </c>
      <c r="R70" s="38" t="s">
        <v>43</v>
      </c>
      <c r="S70" s="38" t="s">
        <v>133</v>
      </c>
      <c r="T70" s="38" t="s">
        <v>133</v>
      </c>
      <c r="U70" s="38" t="s">
        <v>133</v>
      </c>
      <c r="V70" s="23" t="s">
        <v>37</v>
      </c>
      <c r="W70" s="40">
        <v>1.1754747618922841</v>
      </c>
      <c r="X70" s="40">
        <v>1.2353740179945203</v>
      </c>
      <c r="Y70" s="38" t="s">
        <v>43</v>
      </c>
      <c r="Z70" s="38" t="s">
        <v>43</v>
      </c>
      <c r="AA70" s="34">
        <v>6.39429041959408E-2</v>
      </c>
      <c r="AB70" s="34">
        <v>6.14325405267412E-2</v>
      </c>
      <c r="AC70" s="34">
        <v>0.53264612579765602</v>
      </c>
      <c r="AD70" s="34"/>
      <c r="AE70" s="34">
        <v>0.49690977024362404</v>
      </c>
      <c r="AF70" s="34">
        <v>0.35396640379024641</v>
      </c>
      <c r="AG70" s="35" t="s">
        <v>133</v>
      </c>
      <c r="AH70" s="35" t="s">
        <v>43</v>
      </c>
      <c r="AI70" s="35" t="s">
        <v>133</v>
      </c>
      <c r="AJ70" s="38" t="s">
        <v>133</v>
      </c>
      <c r="AK70" s="38" t="s">
        <v>133</v>
      </c>
      <c r="AL70" s="38" t="s">
        <v>43</v>
      </c>
    </row>
    <row r="71" spans="1:38" x14ac:dyDescent="0.2">
      <c r="A71" s="86" t="s">
        <v>186</v>
      </c>
      <c r="B71" s="38" t="s">
        <v>183</v>
      </c>
      <c r="C71" s="87">
        <v>2020</v>
      </c>
      <c r="D71" s="87">
        <v>2002</v>
      </c>
      <c r="E71" s="88">
        <v>0</v>
      </c>
      <c r="F71" s="89">
        <v>2</v>
      </c>
      <c r="G71" s="84">
        <v>5.8154466999999999</v>
      </c>
      <c r="H71" s="84">
        <v>59.304736499999997</v>
      </c>
      <c r="I71" s="41">
        <v>-702</v>
      </c>
      <c r="J71" s="90" t="s">
        <v>187</v>
      </c>
      <c r="K71" s="120" t="s">
        <v>186</v>
      </c>
      <c r="L71" s="115">
        <v>0</v>
      </c>
      <c r="M71" s="138">
        <v>2</v>
      </c>
      <c r="N71" s="132">
        <v>23.7</v>
      </c>
      <c r="O71" s="132">
        <v>73.3</v>
      </c>
      <c r="P71" s="163">
        <f t="shared" si="1"/>
        <v>97</v>
      </c>
      <c r="Q71" s="132">
        <v>2.19</v>
      </c>
      <c r="R71" s="38" t="s">
        <v>43</v>
      </c>
      <c r="S71" s="38" t="s">
        <v>133</v>
      </c>
      <c r="T71" s="38" t="s">
        <v>133</v>
      </c>
      <c r="U71" s="38" t="s">
        <v>133</v>
      </c>
      <c r="V71" s="23" t="s">
        <v>37</v>
      </c>
      <c r="W71" s="40">
        <v>1.6322592615854958</v>
      </c>
      <c r="X71" s="40">
        <v>1.6830041033879404</v>
      </c>
      <c r="Y71" s="38" t="s">
        <v>43</v>
      </c>
      <c r="Z71" s="38" t="s">
        <v>43</v>
      </c>
      <c r="AA71" s="34">
        <v>0.12840363228849722</v>
      </c>
      <c r="AB71" s="34">
        <v>0.1626350077219624</v>
      </c>
      <c r="AC71" s="34">
        <v>0.81777019016766395</v>
      </c>
      <c r="AD71" s="34"/>
      <c r="AE71" s="34">
        <v>0.79444540636037597</v>
      </c>
      <c r="AF71" s="34">
        <v>0.43659466079067599</v>
      </c>
      <c r="AG71" s="35" t="s">
        <v>133</v>
      </c>
      <c r="AH71" s="35" t="s">
        <v>43</v>
      </c>
      <c r="AI71" s="35" t="s">
        <v>133</v>
      </c>
      <c r="AJ71" s="38" t="s">
        <v>133</v>
      </c>
      <c r="AK71" s="38" t="s">
        <v>133</v>
      </c>
      <c r="AL71" s="38" t="s">
        <v>43</v>
      </c>
    </row>
    <row r="72" spans="1:38" x14ac:dyDescent="0.2">
      <c r="A72" s="86" t="s">
        <v>188</v>
      </c>
      <c r="B72" s="38" t="s">
        <v>183</v>
      </c>
      <c r="C72" s="87">
        <v>2020</v>
      </c>
      <c r="D72" s="87">
        <v>2002</v>
      </c>
      <c r="E72" s="88">
        <v>0</v>
      </c>
      <c r="F72" s="89">
        <v>2</v>
      </c>
      <c r="G72" s="84">
        <v>5.5448234999999997</v>
      </c>
      <c r="H72" s="84">
        <v>59.093418700000001</v>
      </c>
      <c r="I72" s="41">
        <v>-283</v>
      </c>
      <c r="J72" s="90" t="s">
        <v>189</v>
      </c>
      <c r="K72" s="120" t="s">
        <v>188</v>
      </c>
      <c r="L72" s="115">
        <v>0</v>
      </c>
      <c r="M72" s="138">
        <v>2</v>
      </c>
      <c r="N72" s="132">
        <v>18.3</v>
      </c>
      <c r="O72" s="132">
        <v>69.900000000000006</v>
      </c>
      <c r="P72" s="163">
        <f t="shared" si="1"/>
        <v>88.2</v>
      </c>
      <c r="Q72" s="132">
        <v>2.09</v>
      </c>
      <c r="R72" s="38" t="s">
        <v>43</v>
      </c>
      <c r="S72" s="38" t="s">
        <v>133</v>
      </c>
      <c r="T72" s="38" t="s">
        <v>133</v>
      </c>
      <c r="U72" s="38" t="s">
        <v>133</v>
      </c>
      <c r="V72" s="23" t="s">
        <v>37</v>
      </c>
      <c r="W72" s="34">
        <v>0.3604563382166488</v>
      </c>
      <c r="X72" s="34">
        <v>0.39524141268949359</v>
      </c>
      <c r="Y72" s="38" t="s">
        <v>43</v>
      </c>
      <c r="Z72" s="38" t="s">
        <v>43</v>
      </c>
      <c r="AA72" s="35" t="s">
        <v>133</v>
      </c>
      <c r="AB72" s="35" t="s">
        <v>133</v>
      </c>
      <c r="AC72" s="34">
        <v>0.19313744296081761</v>
      </c>
      <c r="AD72" s="34"/>
      <c r="AE72" s="34">
        <v>0.20269166029570643</v>
      </c>
      <c r="AF72" s="34">
        <v>0.15558606965695401</v>
      </c>
      <c r="AG72" s="35" t="s">
        <v>133</v>
      </c>
      <c r="AH72" s="35" t="s">
        <v>43</v>
      </c>
      <c r="AI72" s="35" t="s">
        <v>133</v>
      </c>
      <c r="AJ72" s="38" t="s">
        <v>133</v>
      </c>
      <c r="AK72" s="38" t="s">
        <v>133</v>
      </c>
      <c r="AL72" s="38" t="s">
        <v>43</v>
      </c>
    </row>
    <row r="73" spans="1:38" x14ac:dyDescent="0.2">
      <c r="A73" s="86" t="s">
        <v>190</v>
      </c>
      <c r="B73" s="38" t="s">
        <v>183</v>
      </c>
      <c r="C73" s="87">
        <v>2020</v>
      </c>
      <c r="D73" s="87">
        <v>2002</v>
      </c>
      <c r="E73" s="88">
        <v>0</v>
      </c>
      <c r="F73" s="89">
        <v>2</v>
      </c>
      <c r="G73" s="84">
        <v>5.7725464999999998</v>
      </c>
      <c r="H73" s="84">
        <v>58.943842699999998</v>
      </c>
      <c r="I73" s="41">
        <v>-240</v>
      </c>
      <c r="J73" s="90" t="s">
        <v>191</v>
      </c>
      <c r="K73" s="120" t="s">
        <v>190</v>
      </c>
      <c r="L73" s="115">
        <v>0</v>
      </c>
      <c r="M73" s="138">
        <v>2</v>
      </c>
      <c r="N73" s="39">
        <v>7.73</v>
      </c>
      <c r="O73" s="39">
        <v>76.47</v>
      </c>
      <c r="P73" s="163">
        <f t="shared" si="1"/>
        <v>84.2</v>
      </c>
      <c r="Q73" s="132">
        <v>5.5</v>
      </c>
      <c r="R73" s="38" t="s">
        <v>43</v>
      </c>
      <c r="S73" s="38" t="s">
        <v>133</v>
      </c>
      <c r="T73" s="38" t="s">
        <v>133</v>
      </c>
      <c r="U73" s="38" t="s">
        <v>133</v>
      </c>
      <c r="V73" s="23" t="s">
        <v>37</v>
      </c>
      <c r="W73" s="34">
        <v>0.64042228113316402</v>
      </c>
      <c r="X73" s="34">
        <v>0.64042228113316402</v>
      </c>
      <c r="Y73" s="38" t="s">
        <v>43</v>
      </c>
      <c r="Z73" s="38" t="s">
        <v>43</v>
      </c>
      <c r="AA73" s="35" t="s">
        <v>133</v>
      </c>
      <c r="AB73" s="35" t="s">
        <v>133</v>
      </c>
      <c r="AC73" s="34">
        <v>0.17134183313668042</v>
      </c>
      <c r="AD73" s="34"/>
      <c r="AE73" s="34">
        <v>5.0550582450053207E-2</v>
      </c>
      <c r="AF73" s="34">
        <v>0.66892481332919995</v>
      </c>
      <c r="AG73" s="34">
        <v>0.292695703217702</v>
      </c>
      <c r="AH73" s="34">
        <v>0.38490007550761762</v>
      </c>
      <c r="AI73" s="35" t="s">
        <v>133</v>
      </c>
      <c r="AJ73" s="38" t="s">
        <v>133</v>
      </c>
      <c r="AK73" s="38" t="s">
        <v>133</v>
      </c>
      <c r="AL73" s="38" t="s">
        <v>43</v>
      </c>
    </row>
    <row r="74" spans="1:38" x14ac:dyDescent="0.2">
      <c r="A74" s="86" t="s">
        <v>192</v>
      </c>
      <c r="B74" s="38" t="s">
        <v>183</v>
      </c>
      <c r="C74" s="87">
        <v>2021</v>
      </c>
      <c r="D74" s="87">
        <v>2005</v>
      </c>
      <c r="E74" s="88">
        <v>0</v>
      </c>
      <c r="F74" s="89">
        <v>2</v>
      </c>
      <c r="G74" s="84">
        <v>6.0782487999999999</v>
      </c>
      <c r="H74" s="84">
        <v>62.495393200000002</v>
      </c>
      <c r="I74" s="41">
        <v>-73</v>
      </c>
      <c r="J74" s="90" t="s">
        <v>193</v>
      </c>
      <c r="K74" s="120" t="s">
        <v>192</v>
      </c>
      <c r="L74" s="115">
        <v>0</v>
      </c>
      <c r="M74" s="138">
        <v>2</v>
      </c>
      <c r="N74" s="132">
        <v>12.4</v>
      </c>
      <c r="O74" s="132">
        <v>82.199999999999989</v>
      </c>
      <c r="P74" s="163">
        <f t="shared" si="1"/>
        <v>94.6</v>
      </c>
      <c r="Q74" s="128">
        <v>2.15</v>
      </c>
      <c r="R74" s="38" t="s">
        <v>43</v>
      </c>
      <c r="S74" s="38" t="s">
        <v>133</v>
      </c>
      <c r="T74" s="38" t="s">
        <v>133</v>
      </c>
      <c r="U74" s="38" t="s">
        <v>133</v>
      </c>
      <c r="V74" s="23" t="s">
        <v>37</v>
      </c>
      <c r="W74" s="34">
        <v>0.2390611635277724</v>
      </c>
      <c r="X74" s="34">
        <v>0.28089281194527305</v>
      </c>
      <c r="Y74" s="38" t="s">
        <v>43</v>
      </c>
      <c r="Z74" s="38" t="s">
        <v>43</v>
      </c>
      <c r="AA74" s="35" t="s">
        <v>133</v>
      </c>
      <c r="AB74" s="35" t="s">
        <v>133</v>
      </c>
      <c r="AC74" s="34">
        <v>5.7954899654687198E-2</v>
      </c>
      <c r="AD74" s="34"/>
      <c r="AE74" s="34">
        <v>5.7028041731021197E-2</v>
      </c>
      <c r="AF74" s="34">
        <v>7.8321131322741197E-2</v>
      </c>
      <c r="AG74" s="35" t="s">
        <v>133</v>
      </c>
      <c r="AH74" s="35" t="s">
        <v>43</v>
      </c>
      <c r="AI74" s="35" t="s">
        <v>133</v>
      </c>
      <c r="AJ74" s="38" t="s">
        <v>133</v>
      </c>
      <c r="AK74" s="38" t="s">
        <v>133</v>
      </c>
      <c r="AL74" s="38" t="s">
        <v>43</v>
      </c>
    </row>
    <row r="75" spans="1:38" x14ac:dyDescent="0.2">
      <c r="A75" s="86" t="s">
        <v>194</v>
      </c>
      <c r="B75" s="38" t="s">
        <v>183</v>
      </c>
      <c r="C75" s="87">
        <v>2021</v>
      </c>
      <c r="D75" s="87">
        <v>2005</v>
      </c>
      <c r="E75" s="88">
        <v>0</v>
      </c>
      <c r="F75" s="89">
        <v>2</v>
      </c>
      <c r="G75" s="91">
        <v>6.1812885</v>
      </c>
      <c r="H75" s="91">
        <v>62.578690700000003</v>
      </c>
      <c r="I75" s="41">
        <v>-180</v>
      </c>
      <c r="J75" s="90" t="s">
        <v>195</v>
      </c>
      <c r="K75" s="120" t="s">
        <v>194</v>
      </c>
      <c r="L75" s="115">
        <v>0</v>
      </c>
      <c r="M75" s="138">
        <v>2</v>
      </c>
      <c r="N75" s="132">
        <v>10.4</v>
      </c>
      <c r="O75" s="132">
        <v>77.899999999999991</v>
      </c>
      <c r="P75" s="163">
        <f t="shared" si="1"/>
        <v>88.3</v>
      </c>
      <c r="Q75" s="128">
        <v>4.5</v>
      </c>
      <c r="R75" s="38" t="s">
        <v>43</v>
      </c>
      <c r="S75" s="38" t="s">
        <v>133</v>
      </c>
      <c r="T75" s="38" t="s">
        <v>133</v>
      </c>
      <c r="U75" s="38" t="s">
        <v>133</v>
      </c>
      <c r="V75" s="23" t="s">
        <v>37</v>
      </c>
      <c r="W75" s="34">
        <v>0.67038668076274399</v>
      </c>
      <c r="X75" s="34">
        <v>0.73292747940468761</v>
      </c>
      <c r="Y75" s="38" t="s">
        <v>43</v>
      </c>
      <c r="Z75" s="38" t="s">
        <v>43</v>
      </c>
      <c r="AA75" s="35" t="s">
        <v>133</v>
      </c>
      <c r="AB75" s="35" t="s">
        <v>133</v>
      </c>
      <c r="AC75" s="34">
        <v>7.4252606663895201E-2</v>
      </c>
      <c r="AD75" s="34"/>
      <c r="AE75" s="34">
        <v>0.1199115663148352</v>
      </c>
      <c r="AF75" s="34">
        <v>0.22631154137069717</v>
      </c>
      <c r="AG75" s="35" t="s">
        <v>133</v>
      </c>
      <c r="AH75" s="35" t="s">
        <v>43</v>
      </c>
      <c r="AI75" s="35" t="s">
        <v>133</v>
      </c>
      <c r="AJ75" s="38" t="s">
        <v>133</v>
      </c>
      <c r="AK75" s="38" t="s">
        <v>133</v>
      </c>
      <c r="AL75" s="38" t="s">
        <v>43</v>
      </c>
    </row>
    <row r="76" spans="1:38" x14ac:dyDescent="0.2">
      <c r="A76" s="86" t="s">
        <v>196</v>
      </c>
      <c r="B76" s="38" t="s">
        <v>183</v>
      </c>
      <c r="C76" s="87">
        <v>2021</v>
      </c>
      <c r="D76" s="87">
        <v>2005</v>
      </c>
      <c r="E76" s="88">
        <v>0</v>
      </c>
      <c r="F76" s="89">
        <v>2</v>
      </c>
      <c r="G76" s="84">
        <v>6.5399121999999998</v>
      </c>
      <c r="H76" s="84">
        <v>62.730829</v>
      </c>
      <c r="I76" s="41">
        <v>-104</v>
      </c>
      <c r="J76" s="90" t="s">
        <v>197</v>
      </c>
      <c r="K76" s="120" t="s">
        <v>196</v>
      </c>
      <c r="L76" s="115">
        <v>0</v>
      </c>
      <c r="M76" s="138">
        <v>2</v>
      </c>
      <c r="N76" s="132">
        <v>6.11</v>
      </c>
      <c r="O76" s="132">
        <v>80.790000000000006</v>
      </c>
      <c r="P76" s="163">
        <f t="shared" si="1"/>
        <v>86.9</v>
      </c>
      <c r="Q76" s="128">
        <v>4.5199999999999996</v>
      </c>
      <c r="R76" s="38" t="s">
        <v>43</v>
      </c>
      <c r="S76" s="38" t="s">
        <v>133</v>
      </c>
      <c r="T76" s="38" t="s">
        <v>133</v>
      </c>
      <c r="U76" s="38" t="s">
        <v>133</v>
      </c>
      <c r="V76" s="23" t="s">
        <v>37</v>
      </c>
      <c r="W76" s="34">
        <v>0.3080193915418572</v>
      </c>
      <c r="X76" s="34">
        <v>0.3347789020270856</v>
      </c>
      <c r="Y76" s="38" t="s">
        <v>43</v>
      </c>
      <c r="Z76" s="38" t="s">
        <v>43</v>
      </c>
      <c r="AA76" s="35" t="s">
        <v>133</v>
      </c>
      <c r="AB76" s="35" t="s">
        <v>133</v>
      </c>
      <c r="AC76" s="34">
        <v>9.6281599195187598E-2</v>
      </c>
      <c r="AD76" s="34"/>
      <c r="AE76" s="34">
        <v>9.0727036006782003E-2</v>
      </c>
      <c r="AF76" s="34">
        <v>7.2233981764997596E-2</v>
      </c>
      <c r="AG76" s="35" t="s">
        <v>133</v>
      </c>
      <c r="AH76" s="35" t="s">
        <v>43</v>
      </c>
      <c r="AI76" s="35" t="s">
        <v>133</v>
      </c>
      <c r="AJ76" s="38" t="s">
        <v>133</v>
      </c>
      <c r="AK76" s="38" t="s">
        <v>133</v>
      </c>
      <c r="AL76" s="38" t="s">
        <v>43</v>
      </c>
    </row>
    <row r="77" spans="1:38" x14ac:dyDescent="0.2">
      <c r="A77" s="86" t="s">
        <v>198</v>
      </c>
      <c r="B77" s="38" t="s">
        <v>183</v>
      </c>
      <c r="C77" s="87">
        <v>2021</v>
      </c>
      <c r="D77" s="87">
        <v>2005</v>
      </c>
      <c r="E77" s="88">
        <v>0</v>
      </c>
      <c r="F77" s="89">
        <v>2</v>
      </c>
      <c r="G77" s="84">
        <v>6.3904958000000001</v>
      </c>
      <c r="H77" s="84">
        <v>62.673135299999998</v>
      </c>
      <c r="I77" s="41">
        <v>-90</v>
      </c>
      <c r="J77" s="90" t="s">
        <v>199</v>
      </c>
      <c r="K77" s="120" t="s">
        <v>198</v>
      </c>
      <c r="L77" s="115">
        <v>0</v>
      </c>
      <c r="M77" s="138">
        <v>2</v>
      </c>
      <c r="N77" s="132">
        <v>10.199999999999999</v>
      </c>
      <c r="O77" s="132">
        <v>74.399999999999991</v>
      </c>
      <c r="P77" s="163">
        <f t="shared" si="1"/>
        <v>84.6</v>
      </c>
      <c r="Q77" s="128">
        <v>1.29</v>
      </c>
      <c r="R77" s="38" t="s">
        <v>43</v>
      </c>
      <c r="S77" s="38" t="s">
        <v>133</v>
      </c>
      <c r="T77" s="38" t="s">
        <v>133</v>
      </c>
      <c r="U77" s="38" t="s">
        <v>133</v>
      </c>
      <c r="V77" s="23" t="s">
        <v>37</v>
      </c>
      <c r="W77" s="34">
        <v>0.22222323738012081</v>
      </c>
      <c r="X77" s="34">
        <v>0.24542061988469799</v>
      </c>
      <c r="Y77" s="38" t="s">
        <v>43</v>
      </c>
      <c r="Z77" s="38" t="s">
        <v>43</v>
      </c>
      <c r="AA77" s="35" t="s">
        <v>133</v>
      </c>
      <c r="AB77" s="35" t="s">
        <v>133</v>
      </c>
      <c r="AC77" s="35">
        <v>5.3037522702604006E-2</v>
      </c>
      <c r="AD77" s="35"/>
      <c r="AE77" s="35" t="s">
        <v>133</v>
      </c>
      <c r="AF77" s="34">
        <v>7.3533290222105863E-2</v>
      </c>
      <c r="AG77" s="35" t="s">
        <v>133</v>
      </c>
      <c r="AH77" s="35" t="s">
        <v>43</v>
      </c>
      <c r="AI77" s="35" t="s">
        <v>133</v>
      </c>
      <c r="AJ77" s="38" t="s">
        <v>133</v>
      </c>
      <c r="AK77" s="38" t="s">
        <v>133</v>
      </c>
      <c r="AL77" s="38" t="s">
        <v>43</v>
      </c>
    </row>
    <row r="78" spans="1:38" x14ac:dyDescent="0.2">
      <c r="A78" s="92" t="s">
        <v>200</v>
      </c>
      <c r="B78" s="37" t="s">
        <v>183</v>
      </c>
      <c r="C78" s="87">
        <v>2021</v>
      </c>
      <c r="D78" s="87">
        <v>2102</v>
      </c>
      <c r="E78" s="88">
        <v>0</v>
      </c>
      <c r="F78" s="89">
        <v>2</v>
      </c>
      <c r="G78" s="51">
        <v>21.130811699999999</v>
      </c>
      <c r="H78" s="51">
        <v>69.992878000000005</v>
      </c>
      <c r="I78" s="37">
        <v>-282</v>
      </c>
      <c r="J78" s="50" t="s">
        <v>201</v>
      </c>
      <c r="K78" s="120" t="s">
        <v>200</v>
      </c>
      <c r="L78" s="115">
        <v>0</v>
      </c>
      <c r="M78" s="138">
        <v>2</v>
      </c>
      <c r="N78" s="132">
        <v>8</v>
      </c>
      <c r="O78" s="132">
        <v>85.5</v>
      </c>
      <c r="P78" s="163">
        <f t="shared" si="1"/>
        <v>93.5</v>
      </c>
      <c r="Q78" s="143">
        <v>1.88</v>
      </c>
      <c r="R78" s="38" t="s">
        <v>43</v>
      </c>
      <c r="S78" s="38" t="s">
        <v>133</v>
      </c>
      <c r="T78" s="38" t="s">
        <v>133</v>
      </c>
      <c r="U78" s="38" t="s">
        <v>133</v>
      </c>
      <c r="V78" s="23" t="s">
        <v>37</v>
      </c>
      <c r="W78" s="34">
        <v>0.66676874901700978</v>
      </c>
      <c r="X78" s="34">
        <v>0.66676874901700978</v>
      </c>
      <c r="Y78" s="38" t="s">
        <v>43</v>
      </c>
      <c r="Z78" s="38" t="s">
        <v>43</v>
      </c>
      <c r="AA78" s="38" t="s">
        <v>43</v>
      </c>
      <c r="AB78" s="38" t="s">
        <v>133</v>
      </c>
      <c r="AC78" s="34">
        <v>0.28058020915103066</v>
      </c>
      <c r="AD78" s="34"/>
      <c r="AE78" s="34">
        <v>0.28665586683267774</v>
      </c>
      <c r="AF78" s="34">
        <v>0.27018215576344867</v>
      </c>
      <c r="AG78" s="38" t="s">
        <v>133</v>
      </c>
      <c r="AH78" s="38" t="s">
        <v>43</v>
      </c>
      <c r="AI78" s="38" t="s">
        <v>133</v>
      </c>
      <c r="AJ78" s="38" t="s">
        <v>43</v>
      </c>
      <c r="AK78" s="38" t="s">
        <v>43</v>
      </c>
      <c r="AL78" s="38" t="s">
        <v>43</v>
      </c>
    </row>
    <row r="79" spans="1:38" x14ac:dyDescent="0.2">
      <c r="A79" s="92" t="s">
        <v>202</v>
      </c>
      <c r="B79" s="37" t="s">
        <v>183</v>
      </c>
      <c r="C79" s="87">
        <v>2021</v>
      </c>
      <c r="D79" s="87">
        <v>2102</v>
      </c>
      <c r="E79" s="88">
        <v>0</v>
      </c>
      <c r="F79" s="89">
        <v>2</v>
      </c>
      <c r="G79" s="51">
        <v>20.762347699999999</v>
      </c>
      <c r="H79" s="51">
        <v>69.848384499999995</v>
      </c>
      <c r="I79" s="37">
        <v>-106</v>
      </c>
      <c r="J79" s="50" t="s">
        <v>203</v>
      </c>
      <c r="K79" s="120" t="s">
        <v>202</v>
      </c>
      <c r="L79" s="115">
        <v>0</v>
      </c>
      <c r="M79" s="138">
        <v>2</v>
      </c>
      <c r="N79" s="132">
        <v>11.6</v>
      </c>
      <c r="O79" s="132">
        <v>82.600000000000009</v>
      </c>
      <c r="P79" s="163">
        <f t="shared" si="1"/>
        <v>94.2</v>
      </c>
      <c r="Q79" s="143">
        <v>1.97</v>
      </c>
      <c r="R79" s="38" t="s">
        <v>43</v>
      </c>
      <c r="S79" s="38" t="s">
        <v>133</v>
      </c>
      <c r="T79" s="38" t="s">
        <v>133</v>
      </c>
      <c r="U79" s="38" t="s">
        <v>133</v>
      </c>
      <c r="V79" s="23" t="s">
        <v>37</v>
      </c>
      <c r="W79" s="34">
        <v>0.53448529822112822</v>
      </c>
      <c r="X79" s="34">
        <v>0.55557480201542953</v>
      </c>
      <c r="Y79" s="38" t="s">
        <v>43</v>
      </c>
      <c r="Z79" s="38" t="s">
        <v>43</v>
      </c>
      <c r="AA79" s="38" t="s">
        <v>43</v>
      </c>
      <c r="AB79" s="38" t="s">
        <v>133</v>
      </c>
      <c r="AC79" s="34">
        <v>0.21087836858478345</v>
      </c>
      <c r="AD79" s="34"/>
      <c r="AE79" s="34">
        <v>0.2182593520162342</v>
      </c>
      <c r="AF79" s="34">
        <v>0.19990211330746105</v>
      </c>
      <c r="AG79" s="38" t="s">
        <v>133</v>
      </c>
      <c r="AH79" s="38" t="s">
        <v>43</v>
      </c>
      <c r="AI79" s="38" t="s">
        <v>133</v>
      </c>
      <c r="AJ79" s="38" t="s">
        <v>43</v>
      </c>
      <c r="AK79" s="38" t="s">
        <v>43</v>
      </c>
      <c r="AL79" s="38" t="s">
        <v>43</v>
      </c>
    </row>
    <row r="80" spans="1:38" x14ac:dyDescent="0.2">
      <c r="A80" s="92" t="s">
        <v>204</v>
      </c>
      <c r="B80" s="37" t="s">
        <v>183</v>
      </c>
      <c r="C80" s="87">
        <v>2021</v>
      </c>
      <c r="D80" s="87">
        <v>2102</v>
      </c>
      <c r="E80" s="88">
        <v>0</v>
      </c>
      <c r="F80" s="89">
        <v>2</v>
      </c>
      <c r="G80" s="51">
        <v>21.327949499999999</v>
      </c>
      <c r="H80" s="51">
        <v>70.064458500000001</v>
      </c>
      <c r="I80" s="37">
        <v>-345</v>
      </c>
      <c r="J80" s="50" t="s">
        <v>205</v>
      </c>
      <c r="K80" s="120" t="s">
        <v>204</v>
      </c>
      <c r="L80" s="115">
        <v>0</v>
      </c>
      <c r="M80" s="138">
        <v>2</v>
      </c>
      <c r="N80" s="132">
        <v>12.6</v>
      </c>
      <c r="O80" s="132">
        <v>80.900000000000006</v>
      </c>
      <c r="P80" s="163">
        <f t="shared" si="1"/>
        <v>93.5</v>
      </c>
      <c r="Q80" s="143">
        <v>2.17</v>
      </c>
      <c r="R80" s="38" t="s">
        <v>43</v>
      </c>
      <c r="S80" s="38" t="s">
        <v>133</v>
      </c>
      <c r="T80" s="38" t="s">
        <v>133</v>
      </c>
      <c r="U80" s="38" t="s">
        <v>133</v>
      </c>
      <c r="V80" s="23" t="s">
        <v>37</v>
      </c>
      <c r="W80" s="34">
        <v>0.60392372774884906</v>
      </c>
      <c r="X80" s="34">
        <v>0.62685164870465171</v>
      </c>
      <c r="Y80" s="38" t="s">
        <v>43</v>
      </c>
      <c r="Z80" s="38" t="s">
        <v>43</v>
      </c>
      <c r="AA80" s="38" t="s">
        <v>43</v>
      </c>
      <c r="AB80" s="38" t="s">
        <v>133</v>
      </c>
      <c r="AC80" s="34">
        <v>0.26167686485607561</v>
      </c>
      <c r="AD80" s="34"/>
      <c r="AE80" s="34">
        <v>0.24531294292319172</v>
      </c>
      <c r="AF80" s="34">
        <v>0.30522168679592571</v>
      </c>
      <c r="AG80" s="38" t="s">
        <v>133</v>
      </c>
      <c r="AH80" s="38" t="s">
        <v>43</v>
      </c>
      <c r="AI80" s="38" t="s">
        <v>133</v>
      </c>
      <c r="AJ80" s="38" t="s">
        <v>43</v>
      </c>
      <c r="AK80" s="38" t="s">
        <v>43</v>
      </c>
      <c r="AL80" s="38" t="s">
        <v>43</v>
      </c>
    </row>
    <row r="81" spans="1:38" x14ac:dyDescent="0.2">
      <c r="A81" s="92" t="s">
        <v>206</v>
      </c>
      <c r="B81" s="37" t="s">
        <v>183</v>
      </c>
      <c r="C81" s="87">
        <v>2021</v>
      </c>
      <c r="D81" s="87">
        <v>2102</v>
      </c>
      <c r="E81" s="88">
        <v>0</v>
      </c>
      <c r="F81" s="89">
        <v>2</v>
      </c>
      <c r="G81" s="51">
        <v>21.725346999999999</v>
      </c>
      <c r="H81" s="51">
        <v>70.042101200000005</v>
      </c>
      <c r="I81" s="37">
        <v>-345</v>
      </c>
      <c r="J81" s="50" t="s">
        <v>207</v>
      </c>
      <c r="K81" s="120" t="s">
        <v>206</v>
      </c>
      <c r="L81" s="115">
        <v>0</v>
      </c>
      <c r="M81" s="138">
        <v>2</v>
      </c>
      <c r="N81" s="132">
        <v>13.9</v>
      </c>
      <c r="O81" s="132">
        <v>82.899999999999991</v>
      </c>
      <c r="P81" s="163">
        <f t="shared" si="1"/>
        <v>96.8</v>
      </c>
      <c r="Q81" s="143">
        <v>2.48</v>
      </c>
      <c r="R81" s="38" t="s">
        <v>43</v>
      </c>
      <c r="S81" s="38" t="s">
        <v>133</v>
      </c>
      <c r="T81" s="38" t="s">
        <v>133</v>
      </c>
      <c r="U81" s="38" t="s">
        <v>133</v>
      </c>
      <c r="V81" s="23" t="s">
        <v>37</v>
      </c>
      <c r="W81" s="34">
        <v>0.47599728572698685</v>
      </c>
      <c r="X81" s="34">
        <v>0.49189555019527043</v>
      </c>
      <c r="Y81" s="38" t="s">
        <v>43</v>
      </c>
      <c r="Z81" s="38" t="s">
        <v>43</v>
      </c>
      <c r="AA81" s="38" t="s">
        <v>43</v>
      </c>
      <c r="AB81" s="38" t="s">
        <v>133</v>
      </c>
      <c r="AC81" s="34">
        <v>0.21780664797122987</v>
      </c>
      <c r="AD81" s="34"/>
      <c r="AE81" s="34">
        <v>0.15519306244979322</v>
      </c>
      <c r="AF81" s="34">
        <v>0.12234590280194704</v>
      </c>
      <c r="AG81" s="38" t="s">
        <v>133</v>
      </c>
      <c r="AH81" s="38" t="s">
        <v>43</v>
      </c>
      <c r="AI81" s="38" t="s">
        <v>133</v>
      </c>
      <c r="AJ81" s="38" t="s">
        <v>43</v>
      </c>
      <c r="AK81" s="38" t="s">
        <v>43</v>
      </c>
      <c r="AL81" s="38" t="s">
        <v>43</v>
      </c>
    </row>
    <row r="82" spans="1:38" x14ac:dyDescent="0.2">
      <c r="A82" s="64" t="s">
        <v>208</v>
      </c>
      <c r="B82" s="19" t="s">
        <v>38</v>
      </c>
      <c r="C82" s="38">
        <v>2021</v>
      </c>
      <c r="D82" s="38">
        <v>103</v>
      </c>
      <c r="E82" s="37">
        <v>0</v>
      </c>
      <c r="F82" s="37">
        <v>2</v>
      </c>
      <c r="G82" s="70">
        <v>6.4875266666666667</v>
      </c>
      <c r="H82" s="71">
        <v>65.358558333333335</v>
      </c>
      <c r="I82" s="93">
        <v>-419.39</v>
      </c>
      <c r="J82" s="94" t="s">
        <v>299</v>
      </c>
      <c r="K82" s="144" t="s">
        <v>289</v>
      </c>
      <c r="L82" s="142">
        <v>0</v>
      </c>
      <c r="M82" s="132">
        <v>1</v>
      </c>
      <c r="N82" s="145">
        <v>6.7</v>
      </c>
      <c r="O82" s="146">
        <v>73.7</v>
      </c>
      <c r="P82" s="163">
        <f t="shared" si="1"/>
        <v>80.400000000000006</v>
      </c>
      <c r="Q82" s="160">
        <v>0.63700000000000001</v>
      </c>
      <c r="R82" s="38" t="s">
        <v>133</v>
      </c>
      <c r="S82" s="38" t="s">
        <v>133</v>
      </c>
      <c r="T82" s="38" t="s">
        <v>209</v>
      </c>
      <c r="U82" s="38" t="s">
        <v>133</v>
      </c>
      <c r="V82" s="23" t="s">
        <v>37</v>
      </c>
      <c r="W82" s="34">
        <v>0.30334441753718844</v>
      </c>
      <c r="X82" s="34">
        <v>0.31591679571702003</v>
      </c>
      <c r="Y82" s="38" t="s">
        <v>43</v>
      </c>
      <c r="Z82" s="38" t="s">
        <v>43</v>
      </c>
      <c r="AA82" s="38" t="s">
        <v>133</v>
      </c>
      <c r="AB82" s="34">
        <v>0.16520970133820556</v>
      </c>
      <c r="AC82" s="34">
        <v>0.48624822331883399</v>
      </c>
      <c r="AD82" s="34"/>
      <c r="AE82" s="34">
        <v>0.42112346572579779</v>
      </c>
      <c r="AF82" s="34">
        <v>0.17269375505141507</v>
      </c>
      <c r="AG82" s="38" t="s">
        <v>133</v>
      </c>
      <c r="AH82" s="38" t="s">
        <v>43</v>
      </c>
      <c r="AI82" s="38" t="s">
        <v>133</v>
      </c>
      <c r="AJ82" s="38" t="s">
        <v>43</v>
      </c>
      <c r="AK82" s="38" t="s">
        <v>43</v>
      </c>
      <c r="AL82" s="38" t="s">
        <v>43</v>
      </c>
    </row>
    <row r="83" spans="1:38" x14ac:dyDescent="0.2">
      <c r="A83" s="64" t="s">
        <v>210</v>
      </c>
      <c r="B83" s="19" t="s">
        <v>38</v>
      </c>
      <c r="C83" s="38">
        <v>2021</v>
      </c>
      <c r="D83" s="38">
        <v>103</v>
      </c>
      <c r="E83" s="37">
        <v>0</v>
      </c>
      <c r="F83" s="37">
        <v>2</v>
      </c>
      <c r="G83" s="70">
        <v>2.3169798333333333</v>
      </c>
      <c r="H83" s="71">
        <v>62.8384</v>
      </c>
      <c r="I83" s="93">
        <v>-780</v>
      </c>
      <c r="J83" s="94" t="s">
        <v>300</v>
      </c>
      <c r="K83" s="144" t="s">
        <v>290</v>
      </c>
      <c r="L83" s="142">
        <v>0</v>
      </c>
      <c r="M83" s="132">
        <v>1</v>
      </c>
      <c r="N83" s="145">
        <v>6.63</v>
      </c>
      <c r="O83" s="146">
        <v>63.67</v>
      </c>
      <c r="P83" s="163">
        <f t="shared" si="1"/>
        <v>70.3</v>
      </c>
      <c r="Q83" s="160">
        <v>0.57699999999999996</v>
      </c>
      <c r="R83" s="38" t="s">
        <v>133</v>
      </c>
      <c r="S83" s="38" t="s">
        <v>133</v>
      </c>
      <c r="T83" s="38" t="s">
        <v>209</v>
      </c>
      <c r="U83" s="38" t="s">
        <v>133</v>
      </c>
      <c r="V83" s="23" t="s">
        <v>37</v>
      </c>
      <c r="W83" s="34">
        <v>3.6568765366970485E-2</v>
      </c>
      <c r="X83" s="34">
        <v>3.6568765366970485E-2</v>
      </c>
      <c r="Y83" s="38" t="s">
        <v>43</v>
      </c>
      <c r="Z83" s="38" t="s">
        <v>43</v>
      </c>
      <c r="AA83" s="38" t="s">
        <v>133</v>
      </c>
      <c r="AB83" s="38" t="s">
        <v>133</v>
      </c>
      <c r="AC83" s="34">
        <v>7.9045326846006125E-2</v>
      </c>
      <c r="AD83" s="34"/>
      <c r="AE83" s="34">
        <v>3.670518855708936E-2</v>
      </c>
      <c r="AF83" s="34">
        <v>7.6279374890185159E-2</v>
      </c>
      <c r="AG83" s="38" t="s">
        <v>133</v>
      </c>
      <c r="AH83" s="38" t="s">
        <v>43</v>
      </c>
      <c r="AI83" s="38" t="s">
        <v>133</v>
      </c>
      <c r="AJ83" s="38" t="s">
        <v>43</v>
      </c>
      <c r="AK83" s="38" t="s">
        <v>43</v>
      </c>
      <c r="AL83" s="38" t="s">
        <v>43</v>
      </c>
    </row>
    <row r="84" spans="1:38" x14ac:dyDescent="0.2">
      <c r="A84" s="64" t="s">
        <v>211</v>
      </c>
      <c r="B84" s="19" t="s">
        <v>38</v>
      </c>
      <c r="C84" s="38">
        <v>2021</v>
      </c>
      <c r="D84" s="38">
        <v>104</v>
      </c>
      <c r="E84" s="37">
        <v>0</v>
      </c>
      <c r="F84" s="37">
        <v>2</v>
      </c>
      <c r="G84" s="70">
        <v>4.889265</v>
      </c>
      <c r="H84" s="71">
        <v>64.608649999999997</v>
      </c>
      <c r="I84" s="93">
        <v>-1039.3599999999999</v>
      </c>
      <c r="J84" s="94" t="s">
        <v>301</v>
      </c>
      <c r="K84" s="144" t="s">
        <v>291</v>
      </c>
      <c r="L84" s="142">
        <v>0</v>
      </c>
      <c r="M84" s="132">
        <v>1</v>
      </c>
      <c r="N84" s="147">
        <v>13.4</v>
      </c>
      <c r="O84" s="145">
        <v>81.8</v>
      </c>
      <c r="P84" s="163">
        <f t="shared" si="1"/>
        <v>95.2</v>
      </c>
      <c r="Q84" s="161">
        <v>1.2</v>
      </c>
      <c r="R84" s="38" t="s">
        <v>133</v>
      </c>
      <c r="S84" s="38" t="s">
        <v>133</v>
      </c>
      <c r="T84" s="38" t="s">
        <v>209</v>
      </c>
      <c r="U84" s="38" t="s">
        <v>133</v>
      </c>
      <c r="V84" s="23" t="s">
        <v>37</v>
      </c>
      <c r="W84" s="34">
        <v>0.24939314522752046</v>
      </c>
      <c r="X84" s="34">
        <v>0.24939314522752046</v>
      </c>
      <c r="Y84" s="38" t="s">
        <v>43</v>
      </c>
      <c r="Z84" s="38" t="s">
        <v>43</v>
      </c>
      <c r="AA84" s="38" t="s">
        <v>133</v>
      </c>
      <c r="AB84" s="34">
        <v>6.3248790677702491E-2</v>
      </c>
      <c r="AC84" s="34">
        <v>0.17505013231292918</v>
      </c>
      <c r="AD84" s="34"/>
      <c r="AE84" s="34">
        <v>9.1228083450832595E-2</v>
      </c>
      <c r="AF84" s="34">
        <v>0.20969351041032855</v>
      </c>
      <c r="AG84" s="38" t="s">
        <v>133</v>
      </c>
      <c r="AH84" s="38" t="s">
        <v>43</v>
      </c>
      <c r="AI84" s="38" t="s">
        <v>133</v>
      </c>
      <c r="AJ84" s="38" t="s">
        <v>43</v>
      </c>
      <c r="AK84" s="38" t="s">
        <v>43</v>
      </c>
      <c r="AL84" s="38" t="s">
        <v>43</v>
      </c>
    </row>
    <row r="85" spans="1:38" x14ac:dyDescent="0.2">
      <c r="A85" s="64" t="s">
        <v>212</v>
      </c>
      <c r="B85" s="19" t="s">
        <v>38</v>
      </c>
      <c r="C85" s="38">
        <v>2021</v>
      </c>
      <c r="D85" s="38">
        <v>104</v>
      </c>
      <c r="E85" s="37">
        <v>0</v>
      </c>
      <c r="F85" s="37">
        <v>2</v>
      </c>
      <c r="G85" s="70">
        <v>9.3359225000000006</v>
      </c>
      <c r="H85" s="71">
        <v>64.520368000000005</v>
      </c>
      <c r="I85" s="93">
        <v>-293.5</v>
      </c>
      <c r="J85" s="94" t="s">
        <v>302</v>
      </c>
      <c r="K85" s="144" t="s">
        <v>292</v>
      </c>
      <c r="L85" s="142">
        <v>0</v>
      </c>
      <c r="M85" s="132">
        <v>1</v>
      </c>
      <c r="N85" s="147">
        <v>6.52</v>
      </c>
      <c r="O85" s="145">
        <v>73.28</v>
      </c>
      <c r="P85" s="163">
        <f t="shared" si="1"/>
        <v>79.8</v>
      </c>
      <c r="Q85" s="160">
        <v>0.626</v>
      </c>
      <c r="R85" s="38" t="s">
        <v>133</v>
      </c>
      <c r="S85" s="38" t="s">
        <v>133</v>
      </c>
      <c r="T85" s="34">
        <v>2.5218840360837498E-2</v>
      </c>
      <c r="U85" s="38" t="s">
        <v>133</v>
      </c>
      <c r="V85" s="23" t="s">
        <v>37</v>
      </c>
      <c r="W85" s="34">
        <v>0.36864796376870174</v>
      </c>
      <c r="X85" s="34">
        <v>0.36864796376870174</v>
      </c>
      <c r="Y85" s="38" t="s">
        <v>43</v>
      </c>
      <c r="Z85" s="38" t="s">
        <v>43</v>
      </c>
      <c r="AA85" s="34">
        <v>0.12556427385891392</v>
      </c>
      <c r="AB85" s="34">
        <v>0.16186975130084286</v>
      </c>
      <c r="AC85" s="34">
        <v>0.57127309944168991</v>
      </c>
      <c r="AD85" s="34"/>
      <c r="AE85" s="34">
        <v>0.27838913405789795</v>
      </c>
      <c r="AF85" s="34">
        <v>0.1584493114421556</v>
      </c>
      <c r="AG85" s="38" t="s">
        <v>133</v>
      </c>
      <c r="AH85" s="38" t="s">
        <v>43</v>
      </c>
      <c r="AI85" s="38" t="s">
        <v>133</v>
      </c>
      <c r="AJ85" s="38" t="s">
        <v>43</v>
      </c>
      <c r="AK85" s="38" t="s">
        <v>43</v>
      </c>
      <c r="AL85" s="38" t="s">
        <v>43</v>
      </c>
    </row>
    <row r="86" spans="1:38" x14ac:dyDescent="0.2">
      <c r="A86" s="64" t="s">
        <v>213</v>
      </c>
      <c r="B86" s="19" t="s">
        <v>38</v>
      </c>
      <c r="C86" s="38">
        <v>2021</v>
      </c>
      <c r="D86" s="38">
        <v>104</v>
      </c>
      <c r="E86" s="37">
        <v>0</v>
      </c>
      <c r="F86" s="37">
        <v>2</v>
      </c>
      <c r="G86" s="70">
        <v>10.818914833333332</v>
      </c>
      <c r="H86" s="71">
        <v>65.680823833333335</v>
      </c>
      <c r="I86" s="93">
        <v>-383.5</v>
      </c>
      <c r="J86" s="94" t="s">
        <v>303</v>
      </c>
      <c r="K86" s="144" t="s">
        <v>293</v>
      </c>
      <c r="L86" s="142">
        <v>0</v>
      </c>
      <c r="M86" s="132">
        <v>1</v>
      </c>
      <c r="N86" s="147">
        <v>4.7300000000000004</v>
      </c>
      <c r="O86" s="147">
        <v>45.17</v>
      </c>
      <c r="P86" s="163">
        <f t="shared" si="1"/>
        <v>49.900000000000006</v>
      </c>
      <c r="Q86" s="160">
        <v>0.42799999999999999</v>
      </c>
      <c r="R86" s="38" t="s">
        <v>133</v>
      </c>
      <c r="S86" s="38" t="s">
        <v>133</v>
      </c>
      <c r="T86" s="38" t="s">
        <v>209</v>
      </c>
      <c r="U86" s="38" t="s">
        <v>133</v>
      </c>
      <c r="V86" s="23" t="s">
        <v>37</v>
      </c>
      <c r="W86" s="34">
        <v>0.21787689370922081</v>
      </c>
      <c r="X86" s="34">
        <v>0.23658853040506231</v>
      </c>
      <c r="Y86" s="38" t="s">
        <v>43</v>
      </c>
      <c r="Z86" s="38" t="s">
        <v>43</v>
      </c>
      <c r="AA86" s="38" t="s">
        <v>133</v>
      </c>
      <c r="AB86" s="34">
        <v>9.0744329733394899E-2</v>
      </c>
      <c r="AC86" s="34">
        <v>0.34728617277316615</v>
      </c>
      <c r="AD86" s="34"/>
      <c r="AE86" s="34">
        <v>0.18729944624338321</v>
      </c>
      <c r="AF86" s="34">
        <v>0.12023251659993246</v>
      </c>
      <c r="AG86" s="38" t="s">
        <v>133</v>
      </c>
      <c r="AH86" s="38" t="s">
        <v>43</v>
      </c>
      <c r="AI86" s="38" t="s">
        <v>133</v>
      </c>
      <c r="AJ86" s="38" t="s">
        <v>43</v>
      </c>
      <c r="AK86" s="38" t="s">
        <v>43</v>
      </c>
      <c r="AL86" s="38" t="s">
        <v>43</v>
      </c>
    </row>
    <row r="87" spans="1:38" x14ac:dyDescent="0.2">
      <c r="A87" s="64" t="s">
        <v>214</v>
      </c>
      <c r="B87" s="19" t="s">
        <v>38</v>
      </c>
      <c r="C87" s="38">
        <v>2021</v>
      </c>
      <c r="D87" s="38">
        <v>104</v>
      </c>
      <c r="E87" s="37">
        <v>0</v>
      </c>
      <c r="F87" s="37">
        <v>1</v>
      </c>
      <c r="G87" s="70">
        <v>12.486304499999999</v>
      </c>
      <c r="H87" s="71">
        <v>66.833394666666663</v>
      </c>
      <c r="I87" s="93">
        <v>-240.5</v>
      </c>
      <c r="J87" s="94" t="s">
        <v>304</v>
      </c>
      <c r="K87" s="144" t="s">
        <v>294</v>
      </c>
      <c r="L87" s="142">
        <v>0</v>
      </c>
      <c r="M87" s="132">
        <v>1</v>
      </c>
      <c r="N87" s="147">
        <v>3.21</v>
      </c>
      <c r="O87" s="147">
        <v>40.39</v>
      </c>
      <c r="P87" s="163">
        <f t="shared" si="1"/>
        <v>43.6</v>
      </c>
      <c r="Q87" s="160">
        <v>0.49399999999999999</v>
      </c>
      <c r="R87" s="38" t="s">
        <v>133</v>
      </c>
      <c r="S87" s="38" t="s">
        <v>133</v>
      </c>
      <c r="T87" s="38" t="s">
        <v>209</v>
      </c>
      <c r="U87" s="38" t="s">
        <v>133</v>
      </c>
      <c r="V87" s="23" t="s">
        <v>37</v>
      </c>
      <c r="W87" s="34">
        <v>0.18443784936006671</v>
      </c>
      <c r="X87" s="34">
        <v>0.20314535065370287</v>
      </c>
      <c r="Y87" s="38" t="s">
        <v>43</v>
      </c>
      <c r="Z87" s="38" t="s">
        <v>43</v>
      </c>
      <c r="AA87" s="38" t="s">
        <v>133</v>
      </c>
      <c r="AB87" s="34">
        <v>7.1335336297871588E-2</v>
      </c>
      <c r="AC87" s="34">
        <v>0.21224109444833675</v>
      </c>
      <c r="AD87" s="34"/>
      <c r="AE87" s="34">
        <v>0.16837008060492054</v>
      </c>
      <c r="AF87" s="34">
        <v>0.10114544882317517</v>
      </c>
      <c r="AG87" s="38" t="s">
        <v>133</v>
      </c>
      <c r="AH87" s="38" t="s">
        <v>43</v>
      </c>
      <c r="AI87" s="38" t="s">
        <v>133</v>
      </c>
      <c r="AJ87" s="38" t="s">
        <v>43</v>
      </c>
      <c r="AK87" s="38" t="s">
        <v>43</v>
      </c>
      <c r="AL87" s="38" t="s">
        <v>43</v>
      </c>
    </row>
    <row r="88" spans="1:38" x14ac:dyDescent="0.2">
      <c r="A88" s="64" t="s">
        <v>215</v>
      </c>
      <c r="B88" s="19" t="s">
        <v>38</v>
      </c>
      <c r="C88" s="38">
        <v>2021</v>
      </c>
      <c r="D88" s="38">
        <v>115</v>
      </c>
      <c r="E88" s="37">
        <v>0</v>
      </c>
      <c r="F88" s="37">
        <v>2</v>
      </c>
      <c r="G88" s="70">
        <v>27.159949999999998</v>
      </c>
      <c r="H88" s="71">
        <v>75.124816666666661</v>
      </c>
      <c r="I88" s="93">
        <v>-260.02</v>
      </c>
      <c r="J88" s="94" t="s">
        <v>305</v>
      </c>
      <c r="K88" s="144" t="s">
        <v>295</v>
      </c>
      <c r="L88" s="142">
        <v>0</v>
      </c>
      <c r="M88" s="132">
        <v>1</v>
      </c>
      <c r="N88" s="146">
        <v>12.1</v>
      </c>
      <c r="O88" s="148">
        <v>77.599999999999994</v>
      </c>
      <c r="P88" s="163">
        <f t="shared" si="1"/>
        <v>89.699999999999989</v>
      </c>
      <c r="Q88" s="161">
        <v>2.69</v>
      </c>
      <c r="R88" s="38" t="s">
        <v>133</v>
      </c>
      <c r="S88" s="38" t="s">
        <v>133</v>
      </c>
      <c r="T88" s="38" t="s">
        <v>209</v>
      </c>
      <c r="U88" s="38" t="s">
        <v>133</v>
      </c>
      <c r="V88" s="23" t="s">
        <v>37</v>
      </c>
      <c r="W88" s="34">
        <v>0.24644009639846418</v>
      </c>
      <c r="X88" s="34">
        <v>0.26469567669922839</v>
      </c>
      <c r="Y88" s="38" t="s">
        <v>43</v>
      </c>
      <c r="Z88" s="38" t="s">
        <v>43</v>
      </c>
      <c r="AA88" s="34">
        <v>5.2661719531018149E-2</v>
      </c>
      <c r="AB88" s="34">
        <v>0.15114560864940652</v>
      </c>
      <c r="AC88" s="34">
        <v>0.62461330287865391</v>
      </c>
      <c r="AD88" s="34"/>
      <c r="AE88" s="34">
        <v>0.44590717588832263</v>
      </c>
      <c r="AF88" s="34">
        <v>0.12039552887620046</v>
      </c>
      <c r="AG88" s="38" t="s">
        <v>133</v>
      </c>
      <c r="AH88" s="38" t="s">
        <v>43</v>
      </c>
      <c r="AI88" s="38" t="s">
        <v>133</v>
      </c>
      <c r="AJ88" s="38" t="s">
        <v>43</v>
      </c>
      <c r="AK88" s="38" t="s">
        <v>43</v>
      </c>
      <c r="AL88" s="38" t="s">
        <v>43</v>
      </c>
    </row>
    <row r="89" spans="1:38" x14ac:dyDescent="0.2">
      <c r="A89" s="64" t="s">
        <v>216</v>
      </c>
      <c r="B89" s="19" t="s">
        <v>38</v>
      </c>
      <c r="C89" s="38">
        <v>2021</v>
      </c>
      <c r="D89" s="38">
        <v>115</v>
      </c>
      <c r="E89" s="37">
        <v>0</v>
      </c>
      <c r="F89" s="37">
        <v>2</v>
      </c>
      <c r="G89" s="70">
        <v>25.559358333333332</v>
      </c>
      <c r="H89" s="71">
        <v>75.553503333333339</v>
      </c>
      <c r="I89" s="93">
        <v>-169.8</v>
      </c>
      <c r="J89" s="94" t="s">
        <v>306</v>
      </c>
      <c r="K89" s="144" t="s">
        <v>296</v>
      </c>
      <c r="L89" s="142">
        <v>0</v>
      </c>
      <c r="M89" s="132">
        <v>1</v>
      </c>
      <c r="N89" s="146">
        <v>8.2200000000000006</v>
      </c>
      <c r="O89" s="148">
        <v>66.98</v>
      </c>
      <c r="P89" s="163">
        <f t="shared" si="1"/>
        <v>75.2</v>
      </c>
      <c r="Q89" s="161">
        <v>2.0299999999999998</v>
      </c>
      <c r="R89" s="38" t="s">
        <v>133</v>
      </c>
      <c r="S89" s="38" t="s">
        <v>133</v>
      </c>
      <c r="T89" s="38" t="s">
        <v>209</v>
      </c>
      <c r="U89" s="38" t="s">
        <v>133</v>
      </c>
      <c r="V89" s="23" t="s">
        <v>37</v>
      </c>
      <c r="W89" s="34">
        <v>0.15942349444034609</v>
      </c>
      <c r="X89" s="34">
        <v>0.1722424192324595</v>
      </c>
      <c r="Y89" s="38" t="s">
        <v>43</v>
      </c>
      <c r="Z89" s="38" t="s">
        <v>43</v>
      </c>
      <c r="AA89" s="38" t="s">
        <v>133</v>
      </c>
      <c r="AB89" s="38" t="s">
        <v>133</v>
      </c>
      <c r="AC89" s="34">
        <v>0.17552803420345084</v>
      </c>
      <c r="AD89" s="34"/>
      <c r="AE89" s="34">
        <v>0.14272282230536243</v>
      </c>
      <c r="AF89" s="34">
        <v>5.62414531048454E-2</v>
      </c>
      <c r="AG89" s="38" t="s">
        <v>133</v>
      </c>
      <c r="AH89" s="38" t="s">
        <v>43</v>
      </c>
      <c r="AI89" s="38" t="s">
        <v>133</v>
      </c>
      <c r="AJ89" s="38" t="s">
        <v>43</v>
      </c>
      <c r="AK89" s="38" t="s">
        <v>43</v>
      </c>
      <c r="AL89" s="38" t="s">
        <v>43</v>
      </c>
    </row>
    <row r="90" spans="1:38" x14ac:dyDescent="0.2">
      <c r="A90" s="72" t="s">
        <v>217</v>
      </c>
      <c r="B90" s="28" t="s">
        <v>38</v>
      </c>
      <c r="C90" s="52">
        <v>2021</v>
      </c>
      <c r="D90" s="52">
        <v>115</v>
      </c>
      <c r="E90" s="58">
        <v>0</v>
      </c>
      <c r="F90" s="58">
        <v>2</v>
      </c>
      <c r="G90" s="73">
        <v>21.86204</v>
      </c>
      <c r="H90" s="74">
        <v>74.192236666666673</v>
      </c>
      <c r="I90" s="95">
        <v>-304.13</v>
      </c>
      <c r="J90" s="96" t="s">
        <v>307</v>
      </c>
      <c r="K90" s="151" t="s">
        <v>297</v>
      </c>
      <c r="L90" s="152">
        <v>0</v>
      </c>
      <c r="M90" s="153">
        <v>1</v>
      </c>
      <c r="N90" s="154">
        <v>10.6</v>
      </c>
      <c r="O90" s="155">
        <v>75</v>
      </c>
      <c r="P90" s="164">
        <f t="shared" si="1"/>
        <v>85.6</v>
      </c>
      <c r="Q90" s="162">
        <v>2.38</v>
      </c>
      <c r="R90" s="52" t="s">
        <v>133</v>
      </c>
      <c r="S90" s="52" t="s">
        <v>133</v>
      </c>
      <c r="T90" s="52" t="s">
        <v>209</v>
      </c>
      <c r="U90" s="52" t="s">
        <v>133</v>
      </c>
      <c r="V90" s="29" t="s">
        <v>37</v>
      </c>
      <c r="W90" s="63">
        <v>0.1602401828625547</v>
      </c>
      <c r="X90" s="63">
        <v>0.1602401828625547</v>
      </c>
      <c r="Y90" s="52" t="s">
        <v>43</v>
      </c>
      <c r="Z90" s="52" t="s">
        <v>43</v>
      </c>
      <c r="AA90" s="52" t="s">
        <v>133</v>
      </c>
      <c r="AB90" s="52" t="s">
        <v>133</v>
      </c>
      <c r="AC90" s="63">
        <v>0.20218827249621352</v>
      </c>
      <c r="AD90" s="63"/>
      <c r="AE90" s="63">
        <v>0.17323612584454029</v>
      </c>
      <c r="AF90" s="52" t="s">
        <v>133</v>
      </c>
      <c r="AG90" s="52" t="s">
        <v>133</v>
      </c>
      <c r="AH90" s="52" t="s">
        <v>43</v>
      </c>
      <c r="AI90" s="52" t="s">
        <v>133</v>
      </c>
      <c r="AJ90" s="52" t="s">
        <v>43</v>
      </c>
      <c r="AK90" s="52" t="s">
        <v>43</v>
      </c>
      <c r="AL90" s="52" t="s">
        <v>43</v>
      </c>
    </row>
    <row r="91" spans="1:38" x14ac:dyDescent="0.2">
      <c r="A91" s="165" t="s">
        <v>41</v>
      </c>
      <c r="B91" s="166" t="s">
        <v>38</v>
      </c>
      <c r="C91" s="166">
        <v>2007</v>
      </c>
      <c r="D91" s="166">
        <v>105</v>
      </c>
      <c r="E91" s="167">
        <v>0</v>
      </c>
      <c r="F91" s="167">
        <v>1</v>
      </c>
      <c r="G91" s="168">
        <v>18.021183333333333</v>
      </c>
      <c r="H91" s="169">
        <v>70.155311666666663</v>
      </c>
      <c r="I91" s="170">
        <v>-323.60000000000002</v>
      </c>
      <c r="J91" s="171" t="s">
        <v>42</v>
      </c>
      <c r="K91" s="172" t="s">
        <v>224</v>
      </c>
      <c r="L91" s="173">
        <v>0</v>
      </c>
      <c r="M91" s="174">
        <v>1</v>
      </c>
      <c r="N91" s="246">
        <v>2.41</v>
      </c>
      <c r="O91" s="246">
        <v>23.09</v>
      </c>
      <c r="P91" s="246">
        <f>N91+O91</f>
        <v>25.5</v>
      </c>
      <c r="Q91" s="195">
        <v>0.80389999999999995</v>
      </c>
      <c r="R91" s="287">
        <v>0.09</v>
      </c>
      <c r="S91" s="288">
        <v>4.4999999999999998E-2</v>
      </c>
      <c r="T91" s="288">
        <v>4.4999999999999998E-2</v>
      </c>
      <c r="U91" s="288">
        <v>4.4999999999999998E-2</v>
      </c>
      <c r="V91" s="170" t="s">
        <v>37</v>
      </c>
      <c r="W91" s="186">
        <v>0.19635623748234723</v>
      </c>
      <c r="X91" s="186">
        <v>0.22268589375690703</v>
      </c>
      <c r="Y91" s="287">
        <v>0.09</v>
      </c>
      <c r="Z91" s="287">
        <v>0.09</v>
      </c>
      <c r="AA91" s="288">
        <v>4.4999999999999998E-2</v>
      </c>
      <c r="AB91" s="288">
        <v>4.4999999999999998E-2</v>
      </c>
      <c r="AC91" s="186">
        <v>0.19550672733256355</v>
      </c>
      <c r="AD91" s="186"/>
      <c r="AE91" s="288">
        <v>4.4999999999999998E-2</v>
      </c>
      <c r="AF91" s="288">
        <v>4.4999999999999998E-2</v>
      </c>
      <c r="AG91" s="288">
        <v>4.4999999999999998E-2</v>
      </c>
      <c r="AH91" s="288">
        <v>7.4999999999999997E-2</v>
      </c>
      <c r="AI91" s="288">
        <v>7.4999999999999997E-2</v>
      </c>
      <c r="AJ91" s="288">
        <v>7.4999999999999997E-2</v>
      </c>
      <c r="AK91" s="288">
        <v>0.15</v>
      </c>
      <c r="AL91" s="288">
        <v>0.15</v>
      </c>
    </row>
    <row r="92" spans="1:38" x14ac:dyDescent="0.2">
      <c r="A92" s="165" t="s">
        <v>47</v>
      </c>
      <c r="B92" s="166" t="s">
        <v>38</v>
      </c>
      <c r="C92" s="166">
        <v>2007</v>
      </c>
      <c r="D92" s="166">
        <v>105</v>
      </c>
      <c r="E92" s="167">
        <v>0</v>
      </c>
      <c r="F92" s="167">
        <v>1</v>
      </c>
      <c r="G92" s="168">
        <v>17.728000000000002</v>
      </c>
      <c r="H92" s="169">
        <v>70.19283333333334</v>
      </c>
      <c r="I92" s="170">
        <v>-252.47</v>
      </c>
      <c r="J92" s="171" t="s">
        <v>48</v>
      </c>
      <c r="K92" s="172" t="s">
        <v>225</v>
      </c>
      <c r="L92" s="175">
        <v>0</v>
      </c>
      <c r="M92" s="176">
        <v>1</v>
      </c>
      <c r="N92" s="247">
        <v>1.91</v>
      </c>
      <c r="O92" s="247">
        <v>11.49</v>
      </c>
      <c r="P92" s="248">
        <f t="shared" ref="P92:P155" si="2">N92+O92</f>
        <v>13.4</v>
      </c>
      <c r="Q92" s="172">
        <v>0.27879999999999999</v>
      </c>
      <c r="R92" s="287">
        <v>0.09</v>
      </c>
      <c r="S92" s="288">
        <v>4.4999999999999998E-2</v>
      </c>
      <c r="T92" s="288">
        <v>4.4999999999999998E-2</v>
      </c>
      <c r="U92" s="288">
        <v>4.4999999999999998E-2</v>
      </c>
      <c r="V92" s="170" t="s">
        <v>37</v>
      </c>
      <c r="W92" s="288">
        <v>4.4999999999999998E-2</v>
      </c>
      <c r="X92" s="288">
        <v>4.4999999999999998E-2</v>
      </c>
      <c r="Y92" s="287">
        <v>0.09</v>
      </c>
      <c r="Z92" s="287">
        <v>0.09</v>
      </c>
      <c r="AA92" s="288">
        <v>4.4999999999999998E-2</v>
      </c>
      <c r="AB92" s="288">
        <v>4.4999999999999998E-2</v>
      </c>
      <c r="AC92" s="186">
        <v>0.12486474049188434</v>
      </c>
      <c r="AD92" s="186"/>
      <c r="AE92" s="288">
        <v>4.4999999999999998E-2</v>
      </c>
      <c r="AF92" s="288">
        <v>4.4999999999999998E-2</v>
      </c>
      <c r="AG92" s="288">
        <v>4.4999999999999998E-2</v>
      </c>
      <c r="AH92" s="288">
        <v>7.4999999999999997E-2</v>
      </c>
      <c r="AI92" s="288">
        <v>7.4999999999999997E-2</v>
      </c>
      <c r="AJ92" s="288">
        <v>7.4999999999999997E-2</v>
      </c>
      <c r="AK92" s="288">
        <v>0.15</v>
      </c>
      <c r="AL92" s="288">
        <v>0.15</v>
      </c>
    </row>
    <row r="93" spans="1:38" x14ac:dyDescent="0.2">
      <c r="A93" s="165" t="s">
        <v>49</v>
      </c>
      <c r="B93" s="166" t="s">
        <v>38</v>
      </c>
      <c r="C93" s="166">
        <v>2007</v>
      </c>
      <c r="D93" s="166">
        <v>105</v>
      </c>
      <c r="E93" s="167">
        <v>2</v>
      </c>
      <c r="F93" s="167">
        <v>3</v>
      </c>
      <c r="G93" s="177">
        <v>18.149333333333335</v>
      </c>
      <c r="H93" s="178">
        <v>70.135666666666665</v>
      </c>
      <c r="I93" s="170">
        <v>-363.01</v>
      </c>
      <c r="J93" s="171" t="s">
        <v>50</v>
      </c>
      <c r="K93" s="172" t="s">
        <v>226</v>
      </c>
      <c r="L93" s="175">
        <v>0</v>
      </c>
      <c r="M93" s="176">
        <v>1</v>
      </c>
      <c r="N93" s="247">
        <v>2.35</v>
      </c>
      <c r="O93" s="247">
        <v>19.95</v>
      </c>
      <c r="P93" s="248">
        <f t="shared" si="2"/>
        <v>22.3</v>
      </c>
      <c r="Q93" s="172">
        <v>0.66159999999999997</v>
      </c>
      <c r="R93" s="287">
        <v>0.09</v>
      </c>
      <c r="S93" s="288">
        <v>4.4999999999999998E-2</v>
      </c>
      <c r="T93" s="288">
        <v>4.4999999999999998E-2</v>
      </c>
      <c r="U93" s="288">
        <v>4.4999999999999998E-2</v>
      </c>
      <c r="V93" s="170" t="s">
        <v>37</v>
      </c>
      <c r="W93" s="186">
        <v>0.30126901307523984</v>
      </c>
      <c r="X93" s="186">
        <v>0.34299229691397082</v>
      </c>
      <c r="Y93" s="287">
        <v>0.09</v>
      </c>
      <c r="Z93" s="287">
        <v>0.09</v>
      </c>
      <c r="AA93" s="288">
        <v>4.4999999999999998E-2</v>
      </c>
      <c r="AB93" s="288">
        <v>4.4999999999999998E-2</v>
      </c>
      <c r="AC93" s="186">
        <v>0.3254392201959137</v>
      </c>
      <c r="AD93" s="186"/>
      <c r="AE93" s="186">
        <v>0.18220036826691099</v>
      </c>
      <c r="AF93" s="288">
        <v>4.4999999999999998E-2</v>
      </c>
      <c r="AG93" s="288">
        <v>4.4999999999999998E-2</v>
      </c>
      <c r="AH93" s="288">
        <v>7.4999999999999997E-2</v>
      </c>
      <c r="AI93" s="288">
        <v>7.4999999999999997E-2</v>
      </c>
      <c r="AJ93" s="288">
        <v>7.4999999999999997E-2</v>
      </c>
      <c r="AK93" s="288">
        <v>0.15</v>
      </c>
      <c r="AL93" s="288">
        <v>0.15</v>
      </c>
    </row>
    <row r="94" spans="1:38" x14ac:dyDescent="0.2">
      <c r="A94" s="165" t="s">
        <v>51</v>
      </c>
      <c r="B94" s="166" t="s">
        <v>38</v>
      </c>
      <c r="C94" s="166">
        <v>2007</v>
      </c>
      <c r="D94" s="166">
        <v>111</v>
      </c>
      <c r="E94" s="167">
        <v>0</v>
      </c>
      <c r="F94" s="167">
        <v>1</v>
      </c>
      <c r="G94" s="168">
        <v>17.129666666666665</v>
      </c>
      <c r="H94" s="169">
        <v>69.854333333333329</v>
      </c>
      <c r="I94" s="170">
        <v>-308.95</v>
      </c>
      <c r="J94" s="171" t="s">
        <v>52</v>
      </c>
      <c r="K94" s="172" t="s">
        <v>227</v>
      </c>
      <c r="L94" s="175">
        <v>0</v>
      </c>
      <c r="M94" s="176">
        <v>1</v>
      </c>
      <c r="N94" s="247">
        <v>2.78</v>
      </c>
      <c r="O94" s="247">
        <v>21.619999999999997</v>
      </c>
      <c r="P94" s="248">
        <f t="shared" si="2"/>
        <v>24.4</v>
      </c>
      <c r="Q94" s="172">
        <v>0.35759999999999997</v>
      </c>
      <c r="R94" s="287">
        <v>0.09</v>
      </c>
      <c r="S94" s="288">
        <v>4.4999999999999998E-2</v>
      </c>
      <c r="T94" s="288">
        <v>4.4999999999999998E-2</v>
      </c>
      <c r="U94" s="288">
        <v>4.4999999999999998E-2</v>
      </c>
      <c r="V94" s="170" t="s">
        <v>37</v>
      </c>
      <c r="W94" s="186">
        <v>4.7984418626952421E-2</v>
      </c>
      <c r="X94" s="186">
        <v>4.7984418626952421E-2</v>
      </c>
      <c r="Y94" s="287">
        <v>0.09</v>
      </c>
      <c r="Z94" s="287">
        <v>0.09</v>
      </c>
      <c r="AA94" s="288">
        <v>4.4999999999999998E-2</v>
      </c>
      <c r="AB94" s="288">
        <v>4.4999999999999998E-2</v>
      </c>
      <c r="AC94" s="186">
        <v>0.10322855239655727</v>
      </c>
      <c r="AD94" s="186"/>
      <c r="AE94" s="288">
        <v>4.4999999999999998E-2</v>
      </c>
      <c r="AF94" s="288">
        <v>4.4999999999999998E-2</v>
      </c>
      <c r="AG94" s="288">
        <v>4.4999999999999998E-2</v>
      </c>
      <c r="AH94" s="288">
        <v>7.4999999999999997E-2</v>
      </c>
      <c r="AI94" s="288">
        <v>7.4999999999999997E-2</v>
      </c>
      <c r="AJ94" s="288">
        <v>7.4999999999999997E-2</v>
      </c>
      <c r="AK94" s="288">
        <v>0.15</v>
      </c>
      <c r="AL94" s="288">
        <v>0.15</v>
      </c>
    </row>
    <row r="95" spans="1:38" x14ac:dyDescent="0.2">
      <c r="A95" s="165" t="s">
        <v>53</v>
      </c>
      <c r="B95" s="166" t="s">
        <v>38</v>
      </c>
      <c r="C95" s="166">
        <v>2008</v>
      </c>
      <c r="D95" s="166">
        <v>104</v>
      </c>
      <c r="E95" s="167">
        <v>0</v>
      </c>
      <c r="F95" s="167">
        <v>1</v>
      </c>
      <c r="G95" s="168">
        <v>16.328666666666667</v>
      </c>
      <c r="H95" s="169">
        <v>69.262333333333331</v>
      </c>
      <c r="I95" s="170">
        <v>-482.29</v>
      </c>
      <c r="J95" s="171" t="s">
        <v>54</v>
      </c>
      <c r="K95" s="172" t="s">
        <v>228</v>
      </c>
      <c r="L95" s="175">
        <v>0</v>
      </c>
      <c r="M95" s="176">
        <v>1</v>
      </c>
      <c r="N95" s="247">
        <v>2.71</v>
      </c>
      <c r="O95" s="247">
        <v>27.19</v>
      </c>
      <c r="P95" s="248">
        <f t="shared" si="2"/>
        <v>29.900000000000002</v>
      </c>
      <c r="Q95" s="172">
        <v>1.0629999999999999</v>
      </c>
      <c r="R95" s="287">
        <v>0.09</v>
      </c>
      <c r="S95" s="288">
        <v>4.4999999999999998E-2</v>
      </c>
      <c r="T95" s="288">
        <v>4.4999999999999998E-2</v>
      </c>
      <c r="U95" s="288">
        <v>4.4999999999999998E-2</v>
      </c>
      <c r="V95" s="170" t="s">
        <v>37</v>
      </c>
      <c r="W95" s="186">
        <v>0.35150478618917075</v>
      </c>
      <c r="X95" s="186">
        <v>0.35150478618917075</v>
      </c>
      <c r="Y95" s="287">
        <v>0.09</v>
      </c>
      <c r="Z95" s="287">
        <v>0.09</v>
      </c>
      <c r="AA95" s="288">
        <v>4.4999999999999998E-2</v>
      </c>
      <c r="AB95" s="288">
        <v>4.4999999999999998E-2</v>
      </c>
      <c r="AC95" s="186">
        <v>0.43351554212586396</v>
      </c>
      <c r="AD95" s="186"/>
      <c r="AE95" s="280">
        <v>0.31915736302381176</v>
      </c>
      <c r="AF95" s="186">
        <v>0.19473184638739441</v>
      </c>
      <c r="AG95" s="288">
        <v>4.4999999999999998E-2</v>
      </c>
      <c r="AH95" s="288">
        <v>7.4999999999999997E-2</v>
      </c>
      <c r="AI95" s="288">
        <v>7.4999999999999997E-2</v>
      </c>
      <c r="AJ95" s="288">
        <v>7.4999999999999997E-2</v>
      </c>
      <c r="AK95" s="288">
        <v>0.15</v>
      </c>
      <c r="AL95" s="288">
        <v>0.15</v>
      </c>
    </row>
    <row r="96" spans="1:38" x14ac:dyDescent="0.2">
      <c r="A96" s="165" t="s">
        <v>55</v>
      </c>
      <c r="B96" s="166" t="s">
        <v>38</v>
      </c>
      <c r="C96" s="166">
        <v>2009</v>
      </c>
      <c r="D96" s="166">
        <v>105</v>
      </c>
      <c r="E96" s="167">
        <v>0</v>
      </c>
      <c r="F96" s="167">
        <v>1</v>
      </c>
      <c r="G96" s="168">
        <v>15.495666666666667</v>
      </c>
      <c r="H96" s="169">
        <v>72.423500000000004</v>
      </c>
      <c r="I96" s="170">
        <v>-610.99</v>
      </c>
      <c r="J96" s="171" t="s">
        <v>56</v>
      </c>
      <c r="K96" s="172" t="s">
        <v>229</v>
      </c>
      <c r="L96" s="175">
        <v>0</v>
      </c>
      <c r="M96" s="176">
        <v>1</v>
      </c>
      <c r="N96" s="247">
        <v>3.31</v>
      </c>
      <c r="O96" s="247">
        <v>26.09</v>
      </c>
      <c r="P96" s="248">
        <f t="shared" si="2"/>
        <v>29.4</v>
      </c>
      <c r="Q96" s="172">
        <v>0.44779999999999998</v>
      </c>
      <c r="R96" s="287">
        <v>0.09</v>
      </c>
      <c r="S96" s="288">
        <v>4.4999999999999998E-2</v>
      </c>
      <c r="T96" s="288">
        <v>4.4999999999999998E-2</v>
      </c>
      <c r="U96" s="288">
        <v>4.4999999999999998E-2</v>
      </c>
      <c r="V96" s="170" t="s">
        <v>37</v>
      </c>
      <c r="W96" s="186">
        <v>0.11557233378988876</v>
      </c>
      <c r="X96" s="186">
        <v>0.11557233378988876</v>
      </c>
      <c r="Y96" s="287">
        <v>0.09</v>
      </c>
      <c r="Z96" s="287">
        <v>0.09</v>
      </c>
      <c r="AA96" s="288">
        <v>4.4999999999999998E-2</v>
      </c>
      <c r="AB96" s="288">
        <v>4.4999999999999998E-2</v>
      </c>
      <c r="AC96" s="186">
        <v>0.20554597499891678</v>
      </c>
      <c r="AD96" s="186"/>
      <c r="AE96" s="280">
        <v>9.8088142427691399E-2</v>
      </c>
      <c r="AF96" s="186">
        <v>0.10891158580322609</v>
      </c>
      <c r="AG96" s="288">
        <v>4.4999999999999998E-2</v>
      </c>
      <c r="AH96" s="288">
        <v>7.4999999999999997E-2</v>
      </c>
      <c r="AI96" s="288">
        <v>7.4999999999999997E-2</v>
      </c>
      <c r="AJ96" s="288">
        <v>7.4999999999999997E-2</v>
      </c>
      <c r="AK96" s="288">
        <v>0.15</v>
      </c>
      <c r="AL96" s="288">
        <v>0.15</v>
      </c>
    </row>
    <row r="97" spans="1:38" x14ac:dyDescent="0.2">
      <c r="A97" s="165" t="s">
        <v>57</v>
      </c>
      <c r="B97" s="166" t="s">
        <v>38</v>
      </c>
      <c r="C97" s="166">
        <v>2009</v>
      </c>
      <c r="D97" s="166">
        <v>105</v>
      </c>
      <c r="E97" s="167">
        <v>0</v>
      </c>
      <c r="F97" s="167">
        <v>1</v>
      </c>
      <c r="G97" s="168">
        <v>14.604166666666666</v>
      </c>
      <c r="H97" s="169">
        <v>72.274833333333333</v>
      </c>
      <c r="I97" s="170">
        <v>-1036.93</v>
      </c>
      <c r="J97" s="171" t="s">
        <v>58</v>
      </c>
      <c r="K97" s="172" t="s">
        <v>230</v>
      </c>
      <c r="L97" s="175">
        <v>0</v>
      </c>
      <c r="M97" s="176">
        <v>1</v>
      </c>
      <c r="N97" s="247">
        <v>5.12</v>
      </c>
      <c r="O97" s="247">
        <v>43.18</v>
      </c>
      <c r="P97" s="248">
        <f t="shared" si="2"/>
        <v>48.3</v>
      </c>
      <c r="Q97" s="172">
        <v>0.53695000000000004</v>
      </c>
      <c r="R97" s="287">
        <v>0.09</v>
      </c>
      <c r="S97" s="288">
        <v>4.4999999999999998E-2</v>
      </c>
      <c r="T97" s="288">
        <v>4.4999999999999998E-2</v>
      </c>
      <c r="U97" s="288">
        <v>4.4999999999999998E-2</v>
      </c>
      <c r="V97" s="170" t="s">
        <v>37</v>
      </c>
      <c r="W97" s="288">
        <v>4.4999999999999998E-2</v>
      </c>
      <c r="X97" s="288">
        <v>4.4999999999999998E-2</v>
      </c>
      <c r="Y97" s="287">
        <v>0.09</v>
      </c>
      <c r="Z97" s="287">
        <v>0.09</v>
      </c>
      <c r="AA97" s="288">
        <v>4.4999999999999998E-2</v>
      </c>
      <c r="AB97" s="288">
        <v>4.4999999999999998E-2</v>
      </c>
      <c r="AC97" s="288">
        <v>4.4999999999999998E-2</v>
      </c>
      <c r="AD97" s="288"/>
      <c r="AE97" s="288">
        <v>4.4999999999999998E-2</v>
      </c>
      <c r="AF97" s="288">
        <v>4.4999999999999998E-2</v>
      </c>
      <c r="AG97" s="288">
        <v>4.4999999999999998E-2</v>
      </c>
      <c r="AH97" s="288">
        <v>7.4999999999999997E-2</v>
      </c>
      <c r="AI97" s="288">
        <v>7.4999999999999997E-2</v>
      </c>
      <c r="AJ97" s="288">
        <v>7.4999999999999997E-2</v>
      </c>
      <c r="AK97" s="288">
        <v>0.15</v>
      </c>
      <c r="AL97" s="288">
        <v>0.15</v>
      </c>
    </row>
    <row r="98" spans="1:38" x14ac:dyDescent="0.2">
      <c r="A98" s="165" t="s">
        <v>59</v>
      </c>
      <c r="B98" s="166" t="s">
        <v>38</v>
      </c>
      <c r="C98" s="166">
        <v>2009</v>
      </c>
      <c r="D98" s="166">
        <v>105</v>
      </c>
      <c r="E98" s="167">
        <v>0</v>
      </c>
      <c r="F98" s="167">
        <v>1</v>
      </c>
      <c r="G98" s="168">
        <v>15.666499999999999</v>
      </c>
      <c r="H98" s="169">
        <v>72.277666666666661</v>
      </c>
      <c r="I98" s="170">
        <v>-728.43</v>
      </c>
      <c r="J98" s="171" t="s">
        <v>60</v>
      </c>
      <c r="K98" s="172" t="s">
        <v>231</v>
      </c>
      <c r="L98" s="175">
        <v>0</v>
      </c>
      <c r="M98" s="176">
        <v>1</v>
      </c>
      <c r="N98" s="247">
        <v>2.44</v>
      </c>
      <c r="O98" s="247">
        <v>19.16</v>
      </c>
      <c r="P98" s="248">
        <f t="shared" si="2"/>
        <v>21.6</v>
      </c>
      <c r="Q98" s="172">
        <v>0.27100000000000002</v>
      </c>
      <c r="R98" s="287">
        <v>0.09</v>
      </c>
      <c r="S98" s="288">
        <v>4.4999999999999998E-2</v>
      </c>
      <c r="T98" s="288">
        <v>4.4999999999999998E-2</v>
      </c>
      <c r="U98" s="288">
        <v>4.4999999999999998E-2</v>
      </c>
      <c r="V98" s="170" t="s">
        <v>37</v>
      </c>
      <c r="W98" s="288">
        <v>4.4999999999999998E-2</v>
      </c>
      <c r="X98" s="288">
        <v>4.4999999999999998E-2</v>
      </c>
      <c r="Y98" s="287">
        <v>0.09</v>
      </c>
      <c r="Z98" s="287">
        <v>0.09</v>
      </c>
      <c r="AA98" s="288">
        <v>4.4999999999999998E-2</v>
      </c>
      <c r="AB98" s="288">
        <v>4.4999999999999998E-2</v>
      </c>
      <c r="AC98" s="186">
        <v>0.10347170368735979</v>
      </c>
      <c r="AD98" s="186"/>
      <c r="AE98" s="288">
        <v>4.4999999999999998E-2</v>
      </c>
      <c r="AF98" s="288">
        <v>4.4999999999999998E-2</v>
      </c>
      <c r="AG98" s="288">
        <v>4.4999999999999998E-2</v>
      </c>
      <c r="AH98" s="288">
        <v>7.4999999999999997E-2</v>
      </c>
      <c r="AI98" s="288">
        <v>7.4999999999999997E-2</v>
      </c>
      <c r="AJ98" s="288">
        <v>7.4999999999999997E-2</v>
      </c>
      <c r="AK98" s="288">
        <v>0.15</v>
      </c>
      <c r="AL98" s="288">
        <v>0.15</v>
      </c>
    </row>
    <row r="99" spans="1:38" x14ac:dyDescent="0.2">
      <c r="A99" s="165" t="s">
        <v>61</v>
      </c>
      <c r="B99" s="166" t="s">
        <v>38</v>
      </c>
      <c r="C99" s="166">
        <v>2009</v>
      </c>
      <c r="D99" s="166">
        <v>105</v>
      </c>
      <c r="E99" s="167">
        <v>0</v>
      </c>
      <c r="F99" s="167">
        <v>1</v>
      </c>
      <c r="G99" s="168">
        <v>16.546833333333332</v>
      </c>
      <c r="H99" s="169">
        <v>72.146166666666673</v>
      </c>
      <c r="I99" s="170">
        <v>-385.34</v>
      </c>
      <c r="J99" s="171" t="s">
        <v>62</v>
      </c>
      <c r="K99" s="172" t="s">
        <v>232</v>
      </c>
      <c r="L99" s="175">
        <v>0</v>
      </c>
      <c r="M99" s="176">
        <v>1</v>
      </c>
      <c r="N99" s="247">
        <v>3.54</v>
      </c>
      <c r="O99" s="247">
        <v>31.46</v>
      </c>
      <c r="P99" s="248">
        <f t="shared" si="2"/>
        <v>35</v>
      </c>
      <c r="Q99" s="172">
        <v>0.4869</v>
      </c>
      <c r="R99" s="288">
        <v>1.5E-3</v>
      </c>
      <c r="S99" s="288">
        <v>4.4999999999999998E-2</v>
      </c>
      <c r="T99" s="288">
        <v>4.4999999999999998E-2</v>
      </c>
      <c r="U99" s="288">
        <v>4.4999999999999998E-2</v>
      </c>
      <c r="V99" s="287">
        <v>0.09</v>
      </c>
      <c r="W99" s="170" t="s">
        <v>37</v>
      </c>
      <c r="X99" s="288">
        <v>1.4999999999999999E-2</v>
      </c>
      <c r="Y99" s="287">
        <v>0.09</v>
      </c>
      <c r="Z99" s="287">
        <v>0.09</v>
      </c>
      <c r="AA99" s="288">
        <v>1.5E-3</v>
      </c>
      <c r="AB99" s="288">
        <v>1.5E-3</v>
      </c>
      <c r="AC99" s="288">
        <v>1.5E-3</v>
      </c>
      <c r="AD99" s="288"/>
      <c r="AE99" s="288">
        <v>1.5E-3</v>
      </c>
      <c r="AF99" s="288">
        <v>7.4999999999999997E-2</v>
      </c>
      <c r="AG99" s="288">
        <v>7.4999999999999997E-2</v>
      </c>
      <c r="AH99" s="288">
        <v>7.4999999999999997E-2</v>
      </c>
      <c r="AI99" s="288">
        <v>7.4999999999999997E-2</v>
      </c>
      <c r="AJ99" s="170" t="s">
        <v>37</v>
      </c>
      <c r="AK99" s="288">
        <v>4.4999999999999998E-2</v>
      </c>
      <c r="AL99" s="287">
        <v>0.09</v>
      </c>
    </row>
    <row r="100" spans="1:38" x14ac:dyDescent="0.2">
      <c r="A100" s="165" t="s">
        <v>64</v>
      </c>
      <c r="B100" s="166" t="s">
        <v>38</v>
      </c>
      <c r="C100" s="166">
        <v>2009</v>
      </c>
      <c r="D100" s="166">
        <v>105</v>
      </c>
      <c r="E100" s="167">
        <v>0</v>
      </c>
      <c r="F100" s="167">
        <v>1</v>
      </c>
      <c r="G100" s="168">
        <v>16.912333333333333</v>
      </c>
      <c r="H100" s="169">
        <v>72.035166666666669</v>
      </c>
      <c r="I100" s="170">
        <v>-342.55</v>
      </c>
      <c r="J100" s="171" t="s">
        <v>65</v>
      </c>
      <c r="K100" s="172" t="s">
        <v>233</v>
      </c>
      <c r="L100" s="175">
        <v>0</v>
      </c>
      <c r="M100" s="176">
        <v>1</v>
      </c>
      <c r="N100" s="247">
        <v>3.47</v>
      </c>
      <c r="O100" s="247">
        <v>37.43</v>
      </c>
      <c r="P100" s="248">
        <f t="shared" si="2"/>
        <v>40.9</v>
      </c>
      <c r="Q100" s="172">
        <v>0.74460000000000004</v>
      </c>
      <c r="R100" s="287">
        <v>0.09</v>
      </c>
      <c r="S100" s="288">
        <v>4.4999999999999998E-2</v>
      </c>
      <c r="T100" s="288">
        <v>4.4999999999999998E-2</v>
      </c>
      <c r="U100" s="288">
        <v>4.4999999999999998E-2</v>
      </c>
      <c r="V100" s="170" t="s">
        <v>37</v>
      </c>
      <c r="W100" s="186">
        <v>0.60968489477883836</v>
      </c>
      <c r="X100" s="186">
        <v>0.64333600879574504</v>
      </c>
      <c r="Y100" s="287">
        <v>0.09</v>
      </c>
      <c r="Z100" s="287">
        <v>0.09</v>
      </c>
      <c r="AA100" s="186">
        <v>0.10774954409069952</v>
      </c>
      <c r="AB100" s="186">
        <v>0.10572603056910448</v>
      </c>
      <c r="AC100" s="186">
        <v>0.67265777651771153</v>
      </c>
      <c r="AD100" s="186"/>
      <c r="AE100" s="186">
        <v>0.33442270929913809</v>
      </c>
      <c r="AF100" s="186">
        <v>0.2391569046148784</v>
      </c>
      <c r="AG100" s="288">
        <v>4.4999999999999998E-2</v>
      </c>
      <c r="AH100" s="288">
        <v>7.4999999999999997E-2</v>
      </c>
      <c r="AI100" s="288">
        <v>7.4999999999999997E-2</v>
      </c>
      <c r="AJ100" s="288">
        <v>7.4999999999999997E-2</v>
      </c>
      <c r="AK100" s="288">
        <v>0.15</v>
      </c>
      <c r="AL100" s="288">
        <v>0.15</v>
      </c>
    </row>
    <row r="101" spans="1:38" x14ac:dyDescent="0.2">
      <c r="A101" s="165" t="s">
        <v>66</v>
      </c>
      <c r="B101" s="166" t="s">
        <v>38</v>
      </c>
      <c r="C101" s="166">
        <v>2009</v>
      </c>
      <c r="D101" s="166">
        <v>105</v>
      </c>
      <c r="E101" s="167">
        <v>0</v>
      </c>
      <c r="F101" s="167">
        <v>1</v>
      </c>
      <c r="G101" s="168">
        <v>16.752040000000001</v>
      </c>
      <c r="H101" s="169">
        <v>71.862274999999997</v>
      </c>
      <c r="I101" s="170">
        <v>-357.25</v>
      </c>
      <c r="J101" s="171" t="s">
        <v>67</v>
      </c>
      <c r="K101" s="172" t="s">
        <v>234</v>
      </c>
      <c r="L101" s="175">
        <v>0</v>
      </c>
      <c r="M101" s="176">
        <v>1</v>
      </c>
      <c r="N101" s="247">
        <v>4.99</v>
      </c>
      <c r="O101" s="247">
        <v>46.91</v>
      </c>
      <c r="P101" s="248">
        <f t="shared" si="2"/>
        <v>51.9</v>
      </c>
      <c r="Q101" s="172">
        <v>0.81710000000000005</v>
      </c>
      <c r="R101" s="287">
        <v>0.09</v>
      </c>
      <c r="S101" s="288">
        <v>4.4999999999999998E-2</v>
      </c>
      <c r="T101" s="288">
        <v>4.4999999999999998E-2</v>
      </c>
      <c r="U101" s="288">
        <v>4.4999999999999998E-2</v>
      </c>
      <c r="V101" s="170" t="s">
        <v>37</v>
      </c>
      <c r="W101" s="186">
        <v>0.86684222061070848</v>
      </c>
      <c r="X101" s="186">
        <v>0.86684222061070848</v>
      </c>
      <c r="Y101" s="287">
        <v>0.09</v>
      </c>
      <c r="Z101" s="287">
        <v>0.09</v>
      </c>
      <c r="AA101" s="186">
        <v>0.11789014224853392</v>
      </c>
      <c r="AB101" s="186">
        <v>0.1215506438663186</v>
      </c>
      <c r="AC101" s="186">
        <v>0.89577912218069844</v>
      </c>
      <c r="AD101" s="186"/>
      <c r="AE101" s="186">
        <v>0.40848914829979471</v>
      </c>
      <c r="AF101" s="186">
        <v>0.35203148079541102</v>
      </c>
      <c r="AG101" s="288">
        <v>4.4999999999999998E-2</v>
      </c>
      <c r="AH101" s="288">
        <v>7.4999999999999997E-2</v>
      </c>
      <c r="AI101" s="288">
        <v>7.4999999999999997E-2</v>
      </c>
      <c r="AJ101" s="288">
        <v>7.4999999999999997E-2</v>
      </c>
      <c r="AK101" s="288">
        <v>0.15</v>
      </c>
      <c r="AL101" s="288">
        <v>0.15</v>
      </c>
    </row>
    <row r="102" spans="1:38" x14ac:dyDescent="0.2">
      <c r="A102" s="165" t="s">
        <v>68</v>
      </c>
      <c r="B102" s="166" t="s">
        <v>38</v>
      </c>
      <c r="C102" s="166">
        <v>2009</v>
      </c>
      <c r="D102" s="166">
        <v>105</v>
      </c>
      <c r="E102" s="167">
        <v>0</v>
      </c>
      <c r="F102" s="167">
        <v>1</v>
      </c>
      <c r="G102" s="168">
        <v>15.751166666666666</v>
      </c>
      <c r="H102" s="169">
        <v>71.706000000000003</v>
      </c>
      <c r="I102" s="170">
        <v>-778.06</v>
      </c>
      <c r="J102" s="171" t="s">
        <v>69</v>
      </c>
      <c r="K102" s="172" t="s">
        <v>235</v>
      </c>
      <c r="L102" s="175">
        <v>0</v>
      </c>
      <c r="M102" s="176">
        <v>1</v>
      </c>
      <c r="N102" s="247">
        <v>1.82</v>
      </c>
      <c r="O102" s="247">
        <v>23.68</v>
      </c>
      <c r="P102" s="248">
        <f t="shared" si="2"/>
        <v>25.5</v>
      </c>
      <c r="Q102" s="172">
        <v>0.25409999999999999</v>
      </c>
      <c r="R102" s="287">
        <v>0.09</v>
      </c>
      <c r="S102" s="288">
        <v>4.4999999999999998E-2</v>
      </c>
      <c r="T102" s="288">
        <v>4.4999999999999998E-2</v>
      </c>
      <c r="U102" s="288">
        <v>4.4999999999999998E-2</v>
      </c>
      <c r="V102" s="170" t="s">
        <v>37</v>
      </c>
      <c r="W102" s="288">
        <v>4.4999999999999998E-2</v>
      </c>
      <c r="X102" s="288">
        <v>4.4999999999999998E-2</v>
      </c>
      <c r="Y102" s="287">
        <v>0.09</v>
      </c>
      <c r="Z102" s="287">
        <v>0.09</v>
      </c>
      <c r="AA102" s="288">
        <v>4.4999999999999998E-2</v>
      </c>
      <c r="AB102" s="288">
        <v>4.4999999999999998E-2</v>
      </c>
      <c r="AC102" s="288">
        <v>4.4999999999999998E-2</v>
      </c>
      <c r="AD102" s="288"/>
      <c r="AE102" s="288">
        <v>4.4999999999999998E-2</v>
      </c>
      <c r="AF102" s="288">
        <v>4.4999999999999998E-2</v>
      </c>
      <c r="AG102" s="288">
        <v>4.4999999999999998E-2</v>
      </c>
      <c r="AH102" s="288">
        <v>7.4999999999999997E-2</v>
      </c>
      <c r="AI102" s="288">
        <v>7.4999999999999997E-2</v>
      </c>
      <c r="AJ102" s="288">
        <v>7.4999999999999997E-2</v>
      </c>
      <c r="AK102" s="288">
        <v>0.15</v>
      </c>
      <c r="AL102" s="288">
        <v>0.15</v>
      </c>
    </row>
    <row r="103" spans="1:38" x14ac:dyDescent="0.2">
      <c r="A103" s="165" t="s">
        <v>70</v>
      </c>
      <c r="B103" s="166" t="s">
        <v>38</v>
      </c>
      <c r="C103" s="166">
        <v>2010</v>
      </c>
      <c r="D103" s="166">
        <v>110</v>
      </c>
      <c r="E103" s="167">
        <v>0</v>
      </c>
      <c r="F103" s="167">
        <v>1</v>
      </c>
      <c r="G103" s="168">
        <v>25.787285000000001</v>
      </c>
      <c r="H103" s="169">
        <v>72.344314999999995</v>
      </c>
      <c r="I103" s="170">
        <v>-249.51</v>
      </c>
      <c r="J103" s="171" t="s">
        <v>71</v>
      </c>
      <c r="K103" s="172" t="s">
        <v>236</v>
      </c>
      <c r="L103" s="175">
        <v>0</v>
      </c>
      <c r="M103" s="176">
        <v>1</v>
      </c>
      <c r="N103" s="247">
        <v>2.66</v>
      </c>
      <c r="O103" s="247">
        <v>32.540000000000006</v>
      </c>
      <c r="P103" s="248">
        <f t="shared" si="2"/>
        <v>35.200000000000003</v>
      </c>
      <c r="Q103" s="172">
        <v>0.41139999999999999</v>
      </c>
      <c r="R103" s="287">
        <v>0.09</v>
      </c>
      <c r="S103" s="288">
        <v>4.4999999999999998E-2</v>
      </c>
      <c r="T103" s="288">
        <v>4.4999999999999998E-2</v>
      </c>
      <c r="U103" s="288">
        <v>4.4999999999999998E-2</v>
      </c>
      <c r="V103" s="170" t="s">
        <v>37</v>
      </c>
      <c r="W103" s="186">
        <v>0.14725678264968886</v>
      </c>
      <c r="X103" s="186">
        <v>0.14725678264968886</v>
      </c>
      <c r="Y103" s="287">
        <v>0.09</v>
      </c>
      <c r="Z103" s="287">
        <v>0.09</v>
      </c>
      <c r="AA103" s="288">
        <v>4.4999999999999998E-2</v>
      </c>
      <c r="AB103" s="288">
        <v>4.4999999999999998E-2</v>
      </c>
      <c r="AC103" s="186">
        <v>0.39200763433196817</v>
      </c>
      <c r="AD103" s="186"/>
      <c r="AE103" s="186">
        <v>0.15446360503659975</v>
      </c>
      <c r="AF103" s="288">
        <v>4.4999999999999998E-2</v>
      </c>
      <c r="AG103" s="288">
        <v>4.4999999999999998E-2</v>
      </c>
      <c r="AH103" s="288">
        <v>7.4999999999999997E-2</v>
      </c>
      <c r="AI103" s="288">
        <v>7.4999999999999997E-2</v>
      </c>
      <c r="AJ103" s="288">
        <v>7.4999999999999997E-2</v>
      </c>
      <c r="AK103" s="288">
        <v>0.15</v>
      </c>
      <c r="AL103" s="288">
        <v>0.15</v>
      </c>
    </row>
    <row r="104" spans="1:38" x14ac:dyDescent="0.2">
      <c r="A104" s="165" t="s">
        <v>72</v>
      </c>
      <c r="B104" s="166" t="s">
        <v>38</v>
      </c>
      <c r="C104" s="166">
        <v>2010</v>
      </c>
      <c r="D104" s="166">
        <v>110</v>
      </c>
      <c r="E104" s="167">
        <v>0</v>
      </c>
      <c r="F104" s="167">
        <v>1</v>
      </c>
      <c r="G104" s="168">
        <v>25.843166666666669</v>
      </c>
      <c r="H104" s="169">
        <v>72.096166666666662</v>
      </c>
      <c r="I104" s="170">
        <v>-236.26</v>
      </c>
      <c r="J104" s="171" t="s">
        <v>73</v>
      </c>
      <c r="K104" s="172" t="s">
        <v>237</v>
      </c>
      <c r="L104" s="175">
        <v>0</v>
      </c>
      <c r="M104" s="176">
        <v>1</v>
      </c>
      <c r="N104" s="247">
        <v>3.52</v>
      </c>
      <c r="O104" s="247">
        <v>44.379999999999995</v>
      </c>
      <c r="P104" s="248">
        <f t="shared" si="2"/>
        <v>47.9</v>
      </c>
      <c r="Q104" s="172">
        <v>0.47110000000000002</v>
      </c>
      <c r="R104" s="287">
        <v>0.09</v>
      </c>
      <c r="S104" s="288">
        <v>4.4999999999999998E-2</v>
      </c>
      <c r="T104" s="288">
        <v>4.4999999999999998E-2</v>
      </c>
      <c r="U104" s="288">
        <v>4.4999999999999998E-2</v>
      </c>
      <c r="V104" s="170" t="s">
        <v>37</v>
      </c>
      <c r="W104" s="186">
        <v>0.36954234341850234</v>
      </c>
      <c r="X104" s="186">
        <v>0.36954234341850234</v>
      </c>
      <c r="Y104" s="287">
        <v>0.09</v>
      </c>
      <c r="Z104" s="287">
        <v>0.09</v>
      </c>
      <c r="AA104" s="288">
        <v>4.4999999999999998E-2</v>
      </c>
      <c r="AB104" s="288">
        <v>4.4999999999999998E-2</v>
      </c>
      <c r="AC104" s="186">
        <v>0.56663322174756303</v>
      </c>
      <c r="AD104" s="186"/>
      <c r="AE104" s="186">
        <v>0.25203402983471035</v>
      </c>
      <c r="AF104" s="288">
        <v>4.4999999999999998E-2</v>
      </c>
      <c r="AG104" s="288">
        <v>4.4999999999999998E-2</v>
      </c>
      <c r="AH104" s="288">
        <v>7.4999999999999997E-2</v>
      </c>
      <c r="AI104" s="288">
        <v>7.4999999999999997E-2</v>
      </c>
      <c r="AJ104" s="288">
        <v>7.4999999999999997E-2</v>
      </c>
      <c r="AK104" s="288">
        <v>0.15</v>
      </c>
      <c r="AL104" s="288">
        <v>0.15</v>
      </c>
    </row>
    <row r="105" spans="1:38" x14ac:dyDescent="0.2">
      <c r="A105" s="165" t="s">
        <v>74</v>
      </c>
      <c r="B105" s="166" t="s">
        <v>38</v>
      </c>
      <c r="C105" s="166">
        <v>2010</v>
      </c>
      <c r="D105" s="166">
        <v>110</v>
      </c>
      <c r="E105" s="167">
        <v>0</v>
      </c>
      <c r="F105" s="167">
        <v>1</v>
      </c>
      <c r="G105" s="168">
        <v>17.025739999999999</v>
      </c>
      <c r="H105" s="169">
        <v>70.394076666666663</v>
      </c>
      <c r="I105" s="170">
        <v>-1072.26</v>
      </c>
      <c r="J105" s="171" t="s">
        <v>75</v>
      </c>
      <c r="K105" s="172" t="s">
        <v>238</v>
      </c>
      <c r="L105" s="175">
        <v>0</v>
      </c>
      <c r="M105" s="176">
        <v>1</v>
      </c>
      <c r="N105" s="247">
        <v>2.0299999999999998</v>
      </c>
      <c r="O105" s="247">
        <v>15.770000000000001</v>
      </c>
      <c r="P105" s="248">
        <f t="shared" si="2"/>
        <v>17.8</v>
      </c>
      <c r="Q105" s="172">
        <v>0.44140000000000001</v>
      </c>
      <c r="R105" s="287">
        <v>0.09</v>
      </c>
      <c r="S105" s="288">
        <v>4.4999999999999998E-2</v>
      </c>
      <c r="T105" s="288">
        <v>4.4999999999999998E-2</v>
      </c>
      <c r="U105" s="288">
        <v>4.4999999999999998E-2</v>
      </c>
      <c r="V105" s="170" t="s">
        <v>37</v>
      </c>
      <c r="W105" s="288">
        <v>4.4999999999999998E-2</v>
      </c>
      <c r="X105" s="288">
        <v>4.4999999999999998E-2</v>
      </c>
      <c r="Y105" s="287">
        <v>0.09</v>
      </c>
      <c r="Z105" s="287">
        <v>0.09</v>
      </c>
      <c r="AA105" s="288">
        <v>4.4999999999999998E-2</v>
      </c>
      <c r="AB105" s="288">
        <v>4.4999999999999998E-2</v>
      </c>
      <c r="AC105" s="288">
        <v>4.4999999999999998E-2</v>
      </c>
      <c r="AD105" s="288"/>
      <c r="AE105" s="288">
        <v>4.4999999999999998E-2</v>
      </c>
      <c r="AF105" s="288">
        <v>4.4999999999999998E-2</v>
      </c>
      <c r="AG105" s="288">
        <v>4.4999999999999998E-2</v>
      </c>
      <c r="AH105" s="288">
        <v>7.4999999999999997E-2</v>
      </c>
      <c r="AI105" s="288">
        <v>7.4999999999999997E-2</v>
      </c>
      <c r="AJ105" s="288">
        <v>7.4999999999999997E-2</v>
      </c>
      <c r="AK105" s="288">
        <v>0.15</v>
      </c>
      <c r="AL105" s="288">
        <v>0.15</v>
      </c>
    </row>
    <row r="106" spans="1:38" x14ac:dyDescent="0.2">
      <c r="A106" s="165" t="s">
        <v>76</v>
      </c>
      <c r="B106" s="166" t="s">
        <v>38</v>
      </c>
      <c r="C106" s="166">
        <v>2010</v>
      </c>
      <c r="D106" s="166">
        <v>110</v>
      </c>
      <c r="E106" s="167">
        <v>0</v>
      </c>
      <c r="F106" s="167">
        <v>1</v>
      </c>
      <c r="G106" s="168">
        <v>16.906833333333335</v>
      </c>
      <c r="H106" s="169">
        <v>70.897666666666666</v>
      </c>
      <c r="I106" s="170">
        <v>-936.54</v>
      </c>
      <c r="J106" s="171" t="s">
        <v>77</v>
      </c>
      <c r="K106" s="172" t="s">
        <v>239</v>
      </c>
      <c r="L106" s="175">
        <v>0</v>
      </c>
      <c r="M106" s="176">
        <v>1</v>
      </c>
      <c r="N106" s="247">
        <v>1.73</v>
      </c>
      <c r="O106" s="247">
        <v>11.969999999999999</v>
      </c>
      <c r="P106" s="248">
        <f t="shared" si="2"/>
        <v>13.7</v>
      </c>
      <c r="Q106" s="172">
        <v>0.29975000000000002</v>
      </c>
      <c r="R106" s="287">
        <v>0.09</v>
      </c>
      <c r="S106" s="288">
        <v>4.4999999999999998E-2</v>
      </c>
      <c r="T106" s="288">
        <v>4.4999999999999998E-2</v>
      </c>
      <c r="U106" s="288">
        <v>4.4999999999999998E-2</v>
      </c>
      <c r="V106" s="170" t="s">
        <v>37</v>
      </c>
      <c r="W106" s="288">
        <v>4.4999999999999998E-2</v>
      </c>
      <c r="X106" s="288">
        <v>4.4999999999999998E-2</v>
      </c>
      <c r="Y106" s="287">
        <v>0.09</v>
      </c>
      <c r="Z106" s="287">
        <v>0.09</v>
      </c>
      <c r="AA106" s="288">
        <v>4.4999999999999998E-2</v>
      </c>
      <c r="AB106" s="288">
        <v>4.4999999999999998E-2</v>
      </c>
      <c r="AC106" s="288">
        <v>4.4999999999999998E-2</v>
      </c>
      <c r="AD106" s="288"/>
      <c r="AE106" s="288">
        <v>4.4999999999999998E-2</v>
      </c>
      <c r="AF106" s="288">
        <v>4.4999999999999998E-2</v>
      </c>
      <c r="AG106" s="288">
        <v>4.4999999999999998E-2</v>
      </c>
      <c r="AH106" s="288">
        <v>7.4999999999999997E-2</v>
      </c>
      <c r="AI106" s="288">
        <v>7.4999999999999997E-2</v>
      </c>
      <c r="AJ106" s="288">
        <v>7.4999999999999997E-2</v>
      </c>
      <c r="AK106" s="288">
        <v>0.15</v>
      </c>
      <c r="AL106" s="288">
        <v>0.15</v>
      </c>
    </row>
    <row r="107" spans="1:38" x14ac:dyDescent="0.2">
      <c r="A107" s="165" t="s">
        <v>78</v>
      </c>
      <c r="B107" s="166" t="s">
        <v>38</v>
      </c>
      <c r="C107" s="166">
        <v>2010</v>
      </c>
      <c r="D107" s="166">
        <v>110</v>
      </c>
      <c r="E107" s="167">
        <v>0</v>
      </c>
      <c r="F107" s="167">
        <v>1</v>
      </c>
      <c r="G107" s="168">
        <v>19.572666666666667</v>
      </c>
      <c r="H107" s="169">
        <v>70.481666666666669</v>
      </c>
      <c r="I107" s="170">
        <v>-303.60000000000002</v>
      </c>
      <c r="J107" s="171" t="s">
        <v>79</v>
      </c>
      <c r="K107" s="172" t="s">
        <v>240</v>
      </c>
      <c r="L107" s="175">
        <v>0</v>
      </c>
      <c r="M107" s="176">
        <v>1</v>
      </c>
      <c r="N107" s="247">
        <v>1.53</v>
      </c>
      <c r="O107" s="247">
        <v>14.570000000000002</v>
      </c>
      <c r="P107" s="248">
        <f t="shared" si="2"/>
        <v>16.100000000000001</v>
      </c>
      <c r="Q107" s="172">
        <v>0.59989999999999999</v>
      </c>
      <c r="R107" s="287">
        <v>0.09</v>
      </c>
      <c r="S107" s="288">
        <v>4.4999999999999998E-2</v>
      </c>
      <c r="T107" s="288">
        <v>4.4999999999999998E-2</v>
      </c>
      <c r="U107" s="288">
        <v>4.4999999999999998E-2</v>
      </c>
      <c r="V107" s="170" t="s">
        <v>37</v>
      </c>
      <c r="W107" s="288">
        <v>4.4999999999999998E-2</v>
      </c>
      <c r="X107" s="288">
        <v>4.4999999999999998E-2</v>
      </c>
      <c r="Y107" s="287">
        <v>0.09</v>
      </c>
      <c r="Z107" s="287">
        <v>0.09</v>
      </c>
      <c r="AA107" s="288">
        <v>4.4999999999999998E-2</v>
      </c>
      <c r="AB107" s="288">
        <v>4.4999999999999998E-2</v>
      </c>
      <c r="AC107" s="288">
        <v>4.4999999999999998E-2</v>
      </c>
      <c r="AD107" s="288"/>
      <c r="AE107" s="288">
        <v>4.4999999999999998E-2</v>
      </c>
      <c r="AF107" s="288">
        <v>4.4999999999999998E-2</v>
      </c>
      <c r="AG107" s="288">
        <v>4.4999999999999998E-2</v>
      </c>
      <c r="AH107" s="288">
        <v>7.4999999999999997E-2</v>
      </c>
      <c r="AI107" s="288">
        <v>7.4999999999999997E-2</v>
      </c>
      <c r="AJ107" s="288">
        <v>7.4999999999999997E-2</v>
      </c>
      <c r="AK107" s="288">
        <v>0.15</v>
      </c>
      <c r="AL107" s="288">
        <v>0.15</v>
      </c>
    </row>
    <row r="108" spans="1:38" x14ac:dyDescent="0.2">
      <c r="A108" s="165" t="s">
        <v>80</v>
      </c>
      <c r="B108" s="166" t="s">
        <v>38</v>
      </c>
      <c r="C108" s="166">
        <v>2010</v>
      </c>
      <c r="D108" s="166">
        <v>112</v>
      </c>
      <c r="E108" s="167">
        <v>0</v>
      </c>
      <c r="F108" s="167">
        <v>1</v>
      </c>
      <c r="G108" s="168">
        <v>20.831333333333333</v>
      </c>
      <c r="H108" s="169">
        <v>70.770499999999998</v>
      </c>
      <c r="I108" s="170">
        <v>-247.22</v>
      </c>
      <c r="J108" s="171" t="s">
        <v>81</v>
      </c>
      <c r="K108" s="172" t="s">
        <v>241</v>
      </c>
      <c r="L108" s="175">
        <v>0</v>
      </c>
      <c r="M108" s="176">
        <v>1</v>
      </c>
      <c r="N108" s="247">
        <v>1.93</v>
      </c>
      <c r="O108" s="247">
        <v>38.97</v>
      </c>
      <c r="P108" s="248">
        <f t="shared" si="2"/>
        <v>40.9</v>
      </c>
      <c r="Q108" s="172">
        <v>0.44940000000000002</v>
      </c>
      <c r="R108" s="287">
        <v>0.09</v>
      </c>
      <c r="S108" s="288">
        <v>4.4999999999999998E-2</v>
      </c>
      <c r="T108" s="288">
        <v>4.4999999999999998E-2</v>
      </c>
      <c r="U108" s="288">
        <v>4.4999999999999998E-2</v>
      </c>
      <c r="V108" s="170" t="s">
        <v>37</v>
      </c>
      <c r="W108" s="186">
        <v>0.20420636429767489</v>
      </c>
      <c r="X108" s="186">
        <v>0.20420636429767489</v>
      </c>
      <c r="Y108" s="287">
        <v>0.09</v>
      </c>
      <c r="Z108" s="287">
        <v>0.09</v>
      </c>
      <c r="AA108" s="288">
        <v>4.4999999999999998E-2</v>
      </c>
      <c r="AB108" s="288">
        <v>4.4999999999999998E-2</v>
      </c>
      <c r="AC108" s="186">
        <v>0.27970107563234675</v>
      </c>
      <c r="AD108" s="186"/>
      <c r="AE108" s="186">
        <v>0.13890644234792487</v>
      </c>
      <c r="AF108" s="288">
        <v>4.4999999999999998E-2</v>
      </c>
      <c r="AG108" s="288">
        <v>4.4999999999999998E-2</v>
      </c>
      <c r="AH108" s="288">
        <v>7.4999999999999997E-2</v>
      </c>
      <c r="AI108" s="288">
        <v>7.4999999999999997E-2</v>
      </c>
      <c r="AJ108" s="288">
        <v>7.4999999999999997E-2</v>
      </c>
      <c r="AK108" s="288">
        <v>0.15</v>
      </c>
      <c r="AL108" s="288">
        <v>0.15</v>
      </c>
    </row>
    <row r="109" spans="1:38" x14ac:dyDescent="0.2">
      <c r="A109" s="165" t="s">
        <v>82</v>
      </c>
      <c r="B109" s="166" t="s">
        <v>38</v>
      </c>
      <c r="C109" s="166">
        <v>2010</v>
      </c>
      <c r="D109" s="166">
        <v>112</v>
      </c>
      <c r="E109" s="167">
        <v>0</v>
      </c>
      <c r="F109" s="167">
        <v>1</v>
      </c>
      <c r="G109" s="168">
        <v>21.045648333333332</v>
      </c>
      <c r="H109" s="169">
        <v>70.695674999999994</v>
      </c>
      <c r="I109" s="170">
        <v>-259.29000000000002</v>
      </c>
      <c r="J109" s="171" t="s">
        <v>83</v>
      </c>
      <c r="K109" s="172" t="s">
        <v>242</v>
      </c>
      <c r="L109" s="175">
        <v>0</v>
      </c>
      <c r="M109" s="176">
        <v>1</v>
      </c>
      <c r="N109" s="247">
        <v>2.39</v>
      </c>
      <c r="O109" s="247">
        <v>26.81</v>
      </c>
      <c r="P109" s="248">
        <f t="shared" si="2"/>
        <v>29.2</v>
      </c>
      <c r="Q109" s="172">
        <v>0.54349999999999998</v>
      </c>
      <c r="R109" s="287">
        <v>0.09</v>
      </c>
      <c r="S109" s="288">
        <v>4.4999999999999998E-2</v>
      </c>
      <c r="T109" s="288">
        <v>4.4999999999999998E-2</v>
      </c>
      <c r="U109" s="288">
        <v>4.4999999999999998E-2</v>
      </c>
      <c r="V109" s="170" t="s">
        <v>37</v>
      </c>
      <c r="W109" s="186">
        <v>9.0684424360076704E-2</v>
      </c>
      <c r="X109" s="186">
        <v>9.0684424360076704E-2</v>
      </c>
      <c r="Y109" s="287">
        <v>0.09</v>
      </c>
      <c r="Z109" s="287">
        <v>0.09</v>
      </c>
      <c r="AA109" s="288">
        <v>4.4999999999999998E-2</v>
      </c>
      <c r="AB109" s="288">
        <v>4.4999999999999998E-2</v>
      </c>
      <c r="AC109" s="186">
        <v>0.15854495256337475</v>
      </c>
      <c r="AD109" s="186"/>
      <c r="AE109" s="186">
        <v>0.10132501462174491</v>
      </c>
      <c r="AF109" s="288">
        <v>4.4999999999999998E-2</v>
      </c>
      <c r="AG109" s="288">
        <v>4.4999999999999998E-2</v>
      </c>
      <c r="AH109" s="288">
        <v>7.4999999999999997E-2</v>
      </c>
      <c r="AI109" s="288">
        <v>7.4999999999999997E-2</v>
      </c>
      <c r="AJ109" s="288">
        <v>7.4999999999999997E-2</v>
      </c>
      <c r="AK109" s="288">
        <v>0.15</v>
      </c>
      <c r="AL109" s="288">
        <v>0.15</v>
      </c>
    </row>
    <row r="110" spans="1:38" x14ac:dyDescent="0.2">
      <c r="A110" s="165" t="s">
        <v>84</v>
      </c>
      <c r="B110" s="166" t="s">
        <v>38</v>
      </c>
      <c r="C110" s="166">
        <v>2010</v>
      </c>
      <c r="D110" s="166">
        <v>112</v>
      </c>
      <c r="E110" s="167">
        <v>0</v>
      </c>
      <c r="F110" s="167">
        <v>1</v>
      </c>
      <c r="G110" s="168">
        <v>20.843833333333333</v>
      </c>
      <c r="H110" s="169">
        <v>70.68383333333334</v>
      </c>
      <c r="I110" s="170">
        <v>-203.43</v>
      </c>
      <c r="J110" s="171" t="s">
        <v>85</v>
      </c>
      <c r="K110" s="172" t="s">
        <v>243</v>
      </c>
      <c r="L110" s="175">
        <v>0</v>
      </c>
      <c r="M110" s="176">
        <v>1</v>
      </c>
      <c r="N110" s="247">
        <v>2.82</v>
      </c>
      <c r="O110" s="247">
        <v>36.979999999999997</v>
      </c>
      <c r="P110" s="248">
        <f t="shared" si="2"/>
        <v>39.799999999999997</v>
      </c>
      <c r="Q110" s="172">
        <v>0.60570000000000002</v>
      </c>
      <c r="R110" s="287">
        <v>0.09</v>
      </c>
      <c r="S110" s="288">
        <v>4.4999999999999998E-2</v>
      </c>
      <c r="T110" s="288">
        <v>4.4999999999999998E-2</v>
      </c>
      <c r="U110" s="288">
        <v>4.4999999999999998E-2</v>
      </c>
      <c r="V110" s="170" t="s">
        <v>37</v>
      </c>
      <c r="W110" s="186">
        <v>0.23858735381419705</v>
      </c>
      <c r="X110" s="186">
        <v>0.23858735381419705</v>
      </c>
      <c r="Y110" s="287">
        <v>0.09</v>
      </c>
      <c r="Z110" s="287">
        <v>0.09</v>
      </c>
      <c r="AA110" s="288">
        <v>4.4999999999999998E-2</v>
      </c>
      <c r="AB110" s="288">
        <v>4.4999999999999998E-2</v>
      </c>
      <c r="AC110" s="186">
        <v>0.291542463273746</v>
      </c>
      <c r="AD110" s="186"/>
      <c r="AE110" s="186">
        <v>0.12385279743705002</v>
      </c>
      <c r="AF110" s="288">
        <v>4.4999999999999998E-2</v>
      </c>
      <c r="AG110" s="288">
        <v>4.4999999999999998E-2</v>
      </c>
      <c r="AH110" s="288">
        <v>7.4999999999999997E-2</v>
      </c>
      <c r="AI110" s="288">
        <v>7.4999999999999997E-2</v>
      </c>
      <c r="AJ110" s="288">
        <v>7.4999999999999997E-2</v>
      </c>
      <c r="AK110" s="288">
        <v>0.15</v>
      </c>
      <c r="AL110" s="288">
        <v>0.15</v>
      </c>
    </row>
    <row r="111" spans="1:38" x14ac:dyDescent="0.2">
      <c r="A111" s="165" t="s">
        <v>86</v>
      </c>
      <c r="B111" s="166" t="s">
        <v>38</v>
      </c>
      <c r="C111" s="166">
        <v>2010</v>
      </c>
      <c r="D111" s="166">
        <v>112</v>
      </c>
      <c r="E111" s="167">
        <v>0</v>
      </c>
      <c r="F111" s="167">
        <v>1</v>
      </c>
      <c r="G111" s="168">
        <v>20.242833333333333</v>
      </c>
      <c r="H111" s="169">
        <v>70.772833333333338</v>
      </c>
      <c r="I111" s="170">
        <v>-213.44</v>
      </c>
      <c r="J111" s="171" t="s">
        <v>87</v>
      </c>
      <c r="K111" s="172" t="s">
        <v>244</v>
      </c>
      <c r="L111" s="175">
        <v>0</v>
      </c>
      <c r="M111" s="176">
        <v>1</v>
      </c>
      <c r="N111" s="247">
        <v>2.63</v>
      </c>
      <c r="O111" s="247">
        <v>36.97</v>
      </c>
      <c r="P111" s="248">
        <f t="shared" si="2"/>
        <v>39.6</v>
      </c>
      <c r="Q111" s="172">
        <v>0.46229999999999999</v>
      </c>
      <c r="R111" s="287">
        <v>0.09</v>
      </c>
      <c r="S111" s="288">
        <v>4.4999999999999998E-2</v>
      </c>
      <c r="T111" s="288">
        <v>4.4999999999999998E-2</v>
      </c>
      <c r="U111" s="288">
        <v>4.4999999999999998E-2</v>
      </c>
      <c r="V111" s="170" t="s">
        <v>37</v>
      </c>
      <c r="W111" s="186">
        <v>0.2527589835574599</v>
      </c>
      <c r="X111" s="186">
        <v>0.28704473904203071</v>
      </c>
      <c r="Y111" s="287">
        <v>0.09</v>
      </c>
      <c r="Z111" s="287">
        <v>0.09</v>
      </c>
      <c r="AA111" s="288">
        <v>4.4999999999999998E-2</v>
      </c>
      <c r="AB111" s="288">
        <v>4.4999999999999998E-2</v>
      </c>
      <c r="AC111" s="186">
        <v>0.46081922253381996</v>
      </c>
      <c r="AD111" s="186"/>
      <c r="AE111" s="186">
        <v>0.18339888473228252</v>
      </c>
      <c r="AF111" s="288">
        <v>4.4999999999999998E-2</v>
      </c>
      <c r="AG111" s="288">
        <v>4.4999999999999998E-2</v>
      </c>
      <c r="AH111" s="288">
        <v>7.4999999999999997E-2</v>
      </c>
      <c r="AI111" s="288">
        <v>7.4999999999999997E-2</v>
      </c>
      <c r="AJ111" s="288">
        <v>7.4999999999999997E-2</v>
      </c>
      <c r="AK111" s="288">
        <v>0.15</v>
      </c>
      <c r="AL111" s="288">
        <v>0.15</v>
      </c>
    </row>
    <row r="112" spans="1:38" x14ac:dyDescent="0.2">
      <c r="A112" s="165" t="s">
        <v>88</v>
      </c>
      <c r="B112" s="166" t="s">
        <v>38</v>
      </c>
      <c r="C112" s="166">
        <v>2011</v>
      </c>
      <c r="D112" s="166">
        <v>105</v>
      </c>
      <c r="E112" s="167">
        <v>0</v>
      </c>
      <c r="F112" s="167">
        <v>1</v>
      </c>
      <c r="G112" s="179">
        <v>27.755666666666666</v>
      </c>
      <c r="H112" s="180">
        <v>71.45183333333334</v>
      </c>
      <c r="I112" s="170">
        <v>-402.76</v>
      </c>
      <c r="J112" s="171" t="s">
        <v>89</v>
      </c>
      <c r="K112" s="172" t="s">
        <v>245</v>
      </c>
      <c r="L112" s="175">
        <v>0</v>
      </c>
      <c r="M112" s="176">
        <v>1</v>
      </c>
      <c r="N112" s="247">
        <v>6.51</v>
      </c>
      <c r="O112" s="247">
        <v>73.089999999999989</v>
      </c>
      <c r="P112" s="248">
        <f t="shared" si="2"/>
        <v>79.599999999999994</v>
      </c>
      <c r="Q112" s="172">
        <v>0.86</v>
      </c>
      <c r="R112" s="288">
        <v>1.5E-3</v>
      </c>
      <c r="S112" s="287">
        <v>0.09</v>
      </c>
      <c r="T112" s="287">
        <v>0.09</v>
      </c>
      <c r="U112" s="287">
        <v>0.09</v>
      </c>
      <c r="V112" s="287">
        <v>0.09</v>
      </c>
      <c r="W112" s="170" t="s">
        <v>37</v>
      </c>
      <c r="X112" s="288">
        <v>1.5E-3</v>
      </c>
      <c r="Y112" s="287">
        <v>0.09</v>
      </c>
      <c r="Z112" s="287">
        <v>0.09</v>
      </c>
      <c r="AA112" s="288">
        <v>1.5E-3</v>
      </c>
      <c r="AB112" s="288">
        <v>1.5E-3</v>
      </c>
      <c r="AC112" s="288">
        <v>1.5E-3</v>
      </c>
      <c r="AD112" s="288"/>
      <c r="AE112" s="288">
        <v>1.5E-3</v>
      </c>
      <c r="AF112" s="288">
        <v>7.4999999999999997E-2</v>
      </c>
      <c r="AG112" s="288">
        <v>7.4999999999999997E-2</v>
      </c>
      <c r="AH112" s="288">
        <v>7.4999999999999997E-2</v>
      </c>
      <c r="AI112" s="288">
        <v>7.4999999999999997E-2</v>
      </c>
      <c r="AJ112" s="170" t="s">
        <v>37</v>
      </c>
      <c r="AK112" s="288">
        <v>4.4999999999999998E-2</v>
      </c>
      <c r="AL112" s="287">
        <v>0.09</v>
      </c>
    </row>
    <row r="113" spans="1:38" x14ac:dyDescent="0.2">
      <c r="A113" s="165" t="s">
        <v>90</v>
      </c>
      <c r="B113" s="166" t="s">
        <v>38</v>
      </c>
      <c r="C113" s="166">
        <v>2011</v>
      </c>
      <c r="D113" s="166">
        <v>113</v>
      </c>
      <c r="E113" s="167">
        <v>0</v>
      </c>
      <c r="F113" s="167">
        <v>1</v>
      </c>
      <c r="G113" s="181">
        <v>11.156639999999999</v>
      </c>
      <c r="H113" s="182">
        <v>67.798661999999993</v>
      </c>
      <c r="I113" s="170">
        <v>-263.85000000000002</v>
      </c>
      <c r="J113" s="171" t="s">
        <v>91</v>
      </c>
      <c r="K113" s="172" t="s">
        <v>246</v>
      </c>
      <c r="L113" s="175">
        <v>0</v>
      </c>
      <c r="M113" s="176">
        <v>1</v>
      </c>
      <c r="N113" s="247">
        <v>3.81</v>
      </c>
      <c r="O113" s="247">
        <v>51.69</v>
      </c>
      <c r="P113" s="248">
        <f t="shared" si="2"/>
        <v>55.5</v>
      </c>
      <c r="Q113" s="172">
        <v>0.54</v>
      </c>
      <c r="R113" s="288">
        <v>1.5E-3</v>
      </c>
      <c r="S113" s="287">
        <v>0.09</v>
      </c>
      <c r="T113" s="287">
        <v>0.09</v>
      </c>
      <c r="U113" s="287">
        <v>0.09</v>
      </c>
      <c r="V113" s="287">
        <v>0.09</v>
      </c>
      <c r="W113" s="170" t="s">
        <v>37</v>
      </c>
      <c r="X113" s="188">
        <v>0.23</v>
      </c>
      <c r="Y113" s="287">
        <v>0.09</v>
      </c>
      <c r="Z113" s="287">
        <v>0.09</v>
      </c>
      <c r="AA113" s="288">
        <v>1.5E-3</v>
      </c>
      <c r="AB113" s="288">
        <v>1.5E-3</v>
      </c>
      <c r="AC113" s="188">
        <v>0.36</v>
      </c>
      <c r="AD113" s="188"/>
      <c r="AE113" s="188">
        <v>0.21</v>
      </c>
      <c r="AF113" s="288">
        <v>7.4999999999999997E-2</v>
      </c>
      <c r="AG113" s="288">
        <v>7.4999999999999997E-2</v>
      </c>
      <c r="AH113" s="288">
        <v>7.4999999999999997E-2</v>
      </c>
      <c r="AI113" s="288">
        <v>7.4999999999999997E-2</v>
      </c>
      <c r="AJ113" s="170" t="s">
        <v>37</v>
      </c>
      <c r="AK113" s="288">
        <v>4.4999999999999998E-2</v>
      </c>
      <c r="AL113" s="287">
        <v>0.09</v>
      </c>
    </row>
    <row r="114" spans="1:38" x14ac:dyDescent="0.2">
      <c r="A114" s="165" t="s">
        <v>92</v>
      </c>
      <c r="B114" s="166" t="s">
        <v>38</v>
      </c>
      <c r="C114" s="166">
        <v>2011</v>
      </c>
      <c r="D114" s="166">
        <v>113</v>
      </c>
      <c r="E114" s="167">
        <v>0</v>
      </c>
      <c r="F114" s="167">
        <v>1</v>
      </c>
      <c r="G114" s="181">
        <v>8.9934720000000006</v>
      </c>
      <c r="H114" s="182">
        <v>67.785863000000006</v>
      </c>
      <c r="I114" s="170">
        <v>-854.73</v>
      </c>
      <c r="J114" s="171" t="s">
        <v>93</v>
      </c>
      <c r="K114" s="172" t="s">
        <v>247</v>
      </c>
      <c r="L114" s="175">
        <v>0</v>
      </c>
      <c r="M114" s="176">
        <v>1</v>
      </c>
      <c r="N114" s="247">
        <v>8.34</v>
      </c>
      <c r="O114" s="247">
        <v>54.86</v>
      </c>
      <c r="P114" s="248">
        <f t="shared" si="2"/>
        <v>63.2</v>
      </c>
      <c r="Q114" s="172">
        <v>0.57999999999999996</v>
      </c>
      <c r="R114" s="288">
        <v>1.5E-3</v>
      </c>
      <c r="S114" s="287">
        <v>0.09</v>
      </c>
      <c r="T114" s="287">
        <v>0.09</v>
      </c>
      <c r="U114" s="287">
        <v>0.09</v>
      </c>
      <c r="V114" s="287">
        <v>0.09</v>
      </c>
      <c r="W114" s="170" t="s">
        <v>37</v>
      </c>
      <c r="X114" s="288">
        <v>1.5E-3</v>
      </c>
      <c r="Y114" s="287">
        <v>0.09</v>
      </c>
      <c r="Z114" s="287">
        <v>0.09</v>
      </c>
      <c r="AA114" s="288">
        <v>1.5E-3</v>
      </c>
      <c r="AB114" s="288">
        <v>1.5E-3</v>
      </c>
      <c r="AC114" s="188">
        <v>0.09</v>
      </c>
      <c r="AD114" s="188"/>
      <c r="AE114" s="188">
        <v>0.03</v>
      </c>
      <c r="AF114" s="288">
        <v>7.4999999999999997E-2</v>
      </c>
      <c r="AG114" s="288">
        <v>7.4999999999999997E-2</v>
      </c>
      <c r="AH114" s="288">
        <v>7.4999999999999997E-2</v>
      </c>
      <c r="AI114" s="288">
        <v>7.4999999999999997E-2</v>
      </c>
      <c r="AJ114" s="170" t="s">
        <v>37</v>
      </c>
      <c r="AK114" s="288">
        <v>4.4999999999999998E-2</v>
      </c>
      <c r="AL114" s="287">
        <v>0.09</v>
      </c>
    </row>
    <row r="115" spans="1:38" x14ac:dyDescent="0.2">
      <c r="A115" s="165" t="s">
        <v>94</v>
      </c>
      <c r="B115" s="166" t="s">
        <v>38</v>
      </c>
      <c r="C115" s="166">
        <v>2012</v>
      </c>
      <c r="D115" s="166">
        <v>106</v>
      </c>
      <c r="E115" s="167">
        <v>0</v>
      </c>
      <c r="F115" s="167">
        <v>1</v>
      </c>
      <c r="G115" s="181">
        <v>10.078749999999999</v>
      </c>
      <c r="H115" s="182">
        <v>68.346999999999994</v>
      </c>
      <c r="I115" s="170">
        <v>-1963.22</v>
      </c>
      <c r="J115" s="171" t="s">
        <v>95</v>
      </c>
      <c r="K115" s="172" t="s">
        <v>248</v>
      </c>
      <c r="L115" s="175">
        <v>0</v>
      </c>
      <c r="M115" s="176">
        <v>1</v>
      </c>
      <c r="N115" s="247">
        <v>7.66</v>
      </c>
      <c r="O115" s="247">
        <v>63.240000000000009</v>
      </c>
      <c r="P115" s="248">
        <f t="shared" si="2"/>
        <v>70.900000000000006</v>
      </c>
      <c r="Q115" s="172">
        <v>0.74</v>
      </c>
      <c r="R115" s="288">
        <v>1.5E-3</v>
      </c>
      <c r="S115" s="287">
        <v>0.09</v>
      </c>
      <c r="T115" s="287">
        <v>0.09</v>
      </c>
      <c r="U115" s="287">
        <v>0.09</v>
      </c>
      <c r="V115" s="287">
        <v>0.09</v>
      </c>
      <c r="W115" s="170" t="s">
        <v>37</v>
      </c>
      <c r="X115" s="288">
        <v>1.5E-3</v>
      </c>
      <c r="Y115" s="287">
        <v>0.09</v>
      </c>
      <c r="Z115" s="287">
        <v>0.09</v>
      </c>
      <c r="AA115" s="288">
        <v>1.5E-3</v>
      </c>
      <c r="AB115" s="288">
        <v>1.5E-3</v>
      </c>
      <c r="AC115" s="186">
        <v>0.3</v>
      </c>
      <c r="AD115" s="186"/>
      <c r="AE115" s="186">
        <v>0.1</v>
      </c>
      <c r="AF115" s="288">
        <v>7.4999999999999997E-2</v>
      </c>
      <c r="AG115" s="288">
        <v>7.4999999999999997E-2</v>
      </c>
      <c r="AH115" s="288">
        <v>7.4999999999999997E-2</v>
      </c>
      <c r="AI115" s="288">
        <v>7.4999999999999997E-2</v>
      </c>
      <c r="AJ115" s="170" t="s">
        <v>37</v>
      </c>
      <c r="AK115" s="288">
        <v>4.4999999999999998E-2</v>
      </c>
      <c r="AL115" s="287">
        <v>0.09</v>
      </c>
    </row>
    <row r="116" spans="1:38" x14ac:dyDescent="0.2">
      <c r="A116" s="165" t="s">
        <v>96</v>
      </c>
      <c r="B116" s="166" t="s">
        <v>38</v>
      </c>
      <c r="C116" s="166">
        <v>2013</v>
      </c>
      <c r="D116" s="166">
        <v>112</v>
      </c>
      <c r="E116" s="167">
        <v>0</v>
      </c>
      <c r="F116" s="167">
        <v>1</v>
      </c>
      <c r="G116" s="168">
        <v>4.6850516666666664</v>
      </c>
      <c r="H116" s="169">
        <v>63.031451666666669</v>
      </c>
      <c r="I116" s="170">
        <v>-767.55</v>
      </c>
      <c r="J116" s="171" t="s">
        <v>97</v>
      </c>
      <c r="K116" s="172" t="s">
        <v>249</v>
      </c>
      <c r="L116" s="175">
        <v>0</v>
      </c>
      <c r="M116" s="176">
        <v>1</v>
      </c>
      <c r="N116" s="247">
        <v>10.3</v>
      </c>
      <c r="O116" s="247">
        <v>69.5</v>
      </c>
      <c r="P116" s="248">
        <f t="shared" si="2"/>
        <v>79.8</v>
      </c>
      <c r="Q116" s="172">
        <v>1.36</v>
      </c>
      <c r="R116" s="288">
        <v>1.5E-3</v>
      </c>
      <c r="S116" s="287">
        <v>0.09</v>
      </c>
      <c r="T116" s="287">
        <v>0.09</v>
      </c>
      <c r="U116" s="287">
        <v>0.09</v>
      </c>
      <c r="V116" s="287">
        <v>0.09</v>
      </c>
      <c r="W116" s="170" t="s">
        <v>37</v>
      </c>
      <c r="X116" s="288">
        <v>1.5E-3</v>
      </c>
      <c r="Y116" s="287">
        <v>0.09</v>
      </c>
      <c r="Z116" s="287">
        <v>0.09</v>
      </c>
      <c r="AA116" s="288">
        <v>1.5E-3</v>
      </c>
      <c r="AB116" s="288">
        <v>1.5E-3</v>
      </c>
      <c r="AC116" s="188">
        <v>0.31</v>
      </c>
      <c r="AD116" s="188"/>
      <c r="AE116" s="188">
        <v>0.44</v>
      </c>
      <c r="AF116" s="188">
        <v>0.15</v>
      </c>
      <c r="AG116" s="288">
        <v>7.4999999999999997E-2</v>
      </c>
      <c r="AH116" s="288">
        <v>7.4999999999999997E-2</v>
      </c>
      <c r="AI116" s="288">
        <v>7.4999999999999997E-2</v>
      </c>
      <c r="AJ116" s="170" t="s">
        <v>37</v>
      </c>
      <c r="AK116" s="288">
        <v>4.4999999999999998E-2</v>
      </c>
      <c r="AL116" s="287">
        <v>0.09</v>
      </c>
    </row>
    <row r="117" spans="1:38" x14ac:dyDescent="0.2">
      <c r="A117" s="165" t="s">
        <v>98</v>
      </c>
      <c r="B117" s="166" t="s">
        <v>38</v>
      </c>
      <c r="C117" s="166">
        <v>2014</v>
      </c>
      <c r="D117" s="166">
        <v>106</v>
      </c>
      <c r="E117" s="167">
        <v>0</v>
      </c>
      <c r="F117" s="183">
        <v>1</v>
      </c>
      <c r="G117" s="169">
        <v>30.918166666666668</v>
      </c>
      <c r="H117" s="169">
        <v>69.898328333333339</v>
      </c>
      <c r="I117" s="184">
        <v>-314.22000000000003</v>
      </c>
      <c r="J117" s="171" t="s">
        <v>99</v>
      </c>
      <c r="K117" s="185" t="s">
        <v>250</v>
      </c>
      <c r="L117" s="175">
        <v>0</v>
      </c>
      <c r="M117" s="176">
        <v>1</v>
      </c>
      <c r="N117" s="249">
        <v>11.1</v>
      </c>
      <c r="O117" s="249">
        <v>86.2</v>
      </c>
      <c r="P117" s="248">
        <f t="shared" si="2"/>
        <v>97.3</v>
      </c>
      <c r="Q117" s="195">
        <v>1.78</v>
      </c>
      <c r="R117" s="288">
        <v>1.5E-3</v>
      </c>
      <c r="S117" s="287">
        <v>0.09</v>
      </c>
      <c r="T117" s="287">
        <v>0.09</v>
      </c>
      <c r="U117" s="287">
        <v>0.09</v>
      </c>
      <c r="V117" s="287">
        <v>0.09</v>
      </c>
      <c r="W117" s="170" t="s">
        <v>37</v>
      </c>
      <c r="X117" s="288">
        <v>1.5E-3</v>
      </c>
      <c r="Y117" s="287">
        <v>0.09</v>
      </c>
      <c r="Z117" s="287">
        <v>0.09</v>
      </c>
      <c r="AA117" s="288">
        <v>1.5E-3</v>
      </c>
      <c r="AB117" s="288">
        <v>1.5E-3</v>
      </c>
      <c r="AC117" s="188">
        <v>0.01</v>
      </c>
      <c r="AD117" s="188"/>
      <c r="AE117" s="288">
        <v>1.5E-3</v>
      </c>
      <c r="AF117" s="288">
        <v>7.4999999999999997E-2</v>
      </c>
      <c r="AG117" s="288">
        <v>7.4999999999999997E-2</v>
      </c>
      <c r="AH117" s="288">
        <v>7.4999999999999997E-2</v>
      </c>
      <c r="AI117" s="288">
        <v>7.4999999999999997E-2</v>
      </c>
      <c r="AJ117" s="170" t="s">
        <v>37</v>
      </c>
      <c r="AK117" s="288">
        <v>4.4999999999999998E-2</v>
      </c>
      <c r="AL117" s="287">
        <v>0.09</v>
      </c>
    </row>
    <row r="118" spans="1:38" x14ac:dyDescent="0.2">
      <c r="A118" s="165" t="s">
        <v>100</v>
      </c>
      <c r="B118" s="166" t="s">
        <v>38</v>
      </c>
      <c r="C118" s="166">
        <v>2014</v>
      </c>
      <c r="D118" s="166">
        <v>106</v>
      </c>
      <c r="E118" s="167">
        <v>0</v>
      </c>
      <c r="F118" s="183">
        <v>1</v>
      </c>
      <c r="G118" s="169">
        <v>29.909566666666667</v>
      </c>
      <c r="H118" s="169">
        <v>70.855321666666669</v>
      </c>
      <c r="I118" s="186">
        <v>-377.84</v>
      </c>
      <c r="J118" s="171" t="s">
        <v>101</v>
      </c>
      <c r="K118" s="185" t="s">
        <v>251</v>
      </c>
      <c r="L118" s="175">
        <v>0</v>
      </c>
      <c r="M118" s="176">
        <v>1</v>
      </c>
      <c r="N118" s="249">
        <v>5.98</v>
      </c>
      <c r="O118" s="249">
        <v>58.019999999999996</v>
      </c>
      <c r="P118" s="248">
        <f t="shared" si="2"/>
        <v>64</v>
      </c>
      <c r="Q118" s="172">
        <v>0.83799999999999997</v>
      </c>
      <c r="R118" s="287">
        <v>0.09</v>
      </c>
      <c r="S118" s="288">
        <v>4.4999999999999998E-2</v>
      </c>
      <c r="T118" s="288">
        <v>4.4999999999999998E-2</v>
      </c>
      <c r="U118" s="288">
        <v>4.4999999999999998E-2</v>
      </c>
      <c r="V118" s="170" t="s">
        <v>37</v>
      </c>
      <c r="W118" s="186">
        <v>0.46078827279393769</v>
      </c>
      <c r="X118" s="186">
        <v>0.46078827279393769</v>
      </c>
      <c r="Y118" s="287">
        <v>0.09</v>
      </c>
      <c r="Z118" s="287">
        <v>0.09</v>
      </c>
      <c r="AA118" s="288">
        <v>4.4999999999999998E-2</v>
      </c>
      <c r="AB118" s="288">
        <v>4.4999999999999998E-2</v>
      </c>
      <c r="AC118" s="186">
        <v>0.61214116698217247</v>
      </c>
      <c r="AD118" s="186"/>
      <c r="AE118" s="186">
        <v>0.41601415879270842</v>
      </c>
      <c r="AF118" s="186">
        <v>0.18694946789525421</v>
      </c>
      <c r="AG118" s="288">
        <v>4.4999999999999998E-2</v>
      </c>
      <c r="AH118" s="288">
        <v>7.4999999999999997E-2</v>
      </c>
      <c r="AI118" s="288">
        <v>7.4999999999999997E-2</v>
      </c>
      <c r="AJ118" s="288">
        <v>7.4999999999999997E-2</v>
      </c>
      <c r="AK118" s="288">
        <v>0.15</v>
      </c>
      <c r="AL118" s="288">
        <v>0.15</v>
      </c>
    </row>
    <row r="119" spans="1:38" x14ac:dyDescent="0.2">
      <c r="A119" s="165" t="s">
        <v>102</v>
      </c>
      <c r="B119" s="166" t="s">
        <v>38</v>
      </c>
      <c r="C119" s="166">
        <v>2014</v>
      </c>
      <c r="D119" s="166">
        <v>106</v>
      </c>
      <c r="E119" s="167">
        <v>0</v>
      </c>
      <c r="F119" s="183">
        <v>1</v>
      </c>
      <c r="G119" s="169">
        <v>29.65583333333333</v>
      </c>
      <c r="H119" s="169">
        <v>71.055833333333339</v>
      </c>
      <c r="I119" s="186">
        <v>-339.35</v>
      </c>
      <c r="J119" s="171" t="s">
        <v>103</v>
      </c>
      <c r="K119" s="185" t="s">
        <v>252</v>
      </c>
      <c r="L119" s="175">
        <v>0</v>
      </c>
      <c r="M119" s="176">
        <v>1</v>
      </c>
      <c r="N119" s="249">
        <v>2.56</v>
      </c>
      <c r="O119" s="249">
        <v>29.74</v>
      </c>
      <c r="P119" s="248">
        <f t="shared" si="2"/>
        <v>32.299999999999997</v>
      </c>
      <c r="Q119" s="172">
        <v>0.41499999999999998</v>
      </c>
      <c r="R119" s="287">
        <v>0.09</v>
      </c>
      <c r="S119" s="288">
        <v>4.4999999999999998E-2</v>
      </c>
      <c r="T119" s="288">
        <v>4.4999999999999998E-2</v>
      </c>
      <c r="U119" s="288">
        <v>4.4999999999999998E-2</v>
      </c>
      <c r="V119" s="170" t="s">
        <v>37</v>
      </c>
      <c r="W119" s="186">
        <v>0.174839103764281</v>
      </c>
      <c r="X119" s="186">
        <v>0.20364671612625271</v>
      </c>
      <c r="Y119" s="287">
        <v>0.09</v>
      </c>
      <c r="Z119" s="287">
        <v>0.09</v>
      </c>
      <c r="AA119" s="288">
        <v>4.4999999999999998E-2</v>
      </c>
      <c r="AB119" s="288">
        <v>4.4999999999999998E-2</v>
      </c>
      <c r="AC119" s="186">
        <v>0.29872600779134317</v>
      </c>
      <c r="AD119" s="186"/>
      <c r="AE119" s="186">
        <v>0.26545404810946882</v>
      </c>
      <c r="AF119" s="288">
        <v>4.4999999999999998E-2</v>
      </c>
      <c r="AG119" s="288">
        <v>4.4999999999999998E-2</v>
      </c>
      <c r="AH119" s="288">
        <v>7.4999999999999997E-2</v>
      </c>
      <c r="AI119" s="288">
        <v>7.4999999999999997E-2</v>
      </c>
      <c r="AJ119" s="288">
        <v>7.4999999999999997E-2</v>
      </c>
      <c r="AK119" s="288">
        <v>0.15</v>
      </c>
      <c r="AL119" s="288">
        <v>0.15</v>
      </c>
    </row>
    <row r="120" spans="1:38" x14ac:dyDescent="0.2">
      <c r="A120" s="165" t="s">
        <v>104</v>
      </c>
      <c r="B120" s="166" t="s">
        <v>38</v>
      </c>
      <c r="C120" s="166">
        <v>2014</v>
      </c>
      <c r="D120" s="166">
        <v>106</v>
      </c>
      <c r="E120" s="167">
        <v>0</v>
      </c>
      <c r="F120" s="183">
        <v>1</v>
      </c>
      <c r="G120" s="169">
        <v>29.195166666666669</v>
      </c>
      <c r="H120" s="169">
        <v>71.321999999999989</v>
      </c>
      <c r="I120" s="186">
        <v>-361.72</v>
      </c>
      <c r="J120" s="171" t="s">
        <v>105</v>
      </c>
      <c r="K120" s="185" t="s">
        <v>253</v>
      </c>
      <c r="L120" s="175">
        <v>0</v>
      </c>
      <c r="M120" s="176">
        <v>1</v>
      </c>
      <c r="N120" s="249">
        <v>5.29</v>
      </c>
      <c r="O120" s="249">
        <v>53.61</v>
      </c>
      <c r="P120" s="248">
        <f t="shared" si="2"/>
        <v>58.9</v>
      </c>
      <c r="Q120" s="172">
        <v>0.76400000000000001</v>
      </c>
      <c r="R120" s="287">
        <v>0.09</v>
      </c>
      <c r="S120" s="288">
        <v>4.4999999999999998E-2</v>
      </c>
      <c r="T120" s="288">
        <v>4.4999999999999998E-2</v>
      </c>
      <c r="U120" s="288">
        <v>4.4999999999999998E-2</v>
      </c>
      <c r="V120" s="170" t="s">
        <v>37</v>
      </c>
      <c r="W120" s="186">
        <v>0.53603231689390263</v>
      </c>
      <c r="X120" s="186">
        <v>0.53603231689390263</v>
      </c>
      <c r="Y120" s="287">
        <v>0.09</v>
      </c>
      <c r="Z120" s="287">
        <v>0.09</v>
      </c>
      <c r="AA120" s="186">
        <v>0.12595850766767897</v>
      </c>
      <c r="AB120" s="186">
        <v>0.10558579683007303</v>
      </c>
      <c r="AC120" s="186">
        <v>0.76805617292143569</v>
      </c>
      <c r="AD120" s="186"/>
      <c r="AE120" s="186">
        <v>0.38033285507154158</v>
      </c>
      <c r="AF120" s="186">
        <v>0.23868193144912644</v>
      </c>
      <c r="AG120" s="288">
        <v>4.4999999999999998E-2</v>
      </c>
      <c r="AH120" s="288">
        <v>7.4999999999999997E-2</v>
      </c>
      <c r="AI120" s="288">
        <v>7.4999999999999997E-2</v>
      </c>
      <c r="AJ120" s="288">
        <v>7.4999999999999997E-2</v>
      </c>
      <c r="AK120" s="288">
        <v>0.15</v>
      </c>
      <c r="AL120" s="288">
        <v>0.15</v>
      </c>
    </row>
    <row r="121" spans="1:38" x14ac:dyDescent="0.2">
      <c r="A121" s="165" t="s">
        <v>106</v>
      </c>
      <c r="B121" s="166" t="s">
        <v>38</v>
      </c>
      <c r="C121" s="166">
        <v>2014</v>
      </c>
      <c r="D121" s="166">
        <v>208</v>
      </c>
      <c r="E121" s="167">
        <v>0</v>
      </c>
      <c r="F121" s="183">
        <v>1</v>
      </c>
      <c r="G121" s="169">
        <v>5.5731666666666664</v>
      </c>
      <c r="H121" s="169">
        <v>63.590666666666657</v>
      </c>
      <c r="I121" s="186">
        <v>-767.18</v>
      </c>
      <c r="J121" s="171" t="s">
        <v>107</v>
      </c>
      <c r="K121" s="185" t="s">
        <v>254</v>
      </c>
      <c r="L121" s="175">
        <v>0</v>
      </c>
      <c r="M121" s="176">
        <v>1</v>
      </c>
      <c r="N121" s="249">
        <v>12.4</v>
      </c>
      <c r="O121" s="249">
        <v>74.699999999999989</v>
      </c>
      <c r="P121" s="248">
        <f t="shared" si="2"/>
        <v>87.1</v>
      </c>
      <c r="Q121" s="172">
        <v>1.46</v>
      </c>
      <c r="R121" s="288">
        <v>1.5E-3</v>
      </c>
      <c r="S121" s="287">
        <v>0.09</v>
      </c>
      <c r="T121" s="287">
        <v>0.09</v>
      </c>
      <c r="U121" s="287">
        <v>0.09</v>
      </c>
      <c r="V121" s="287">
        <v>0.09</v>
      </c>
      <c r="W121" s="170" t="s">
        <v>37</v>
      </c>
      <c r="X121" s="288">
        <v>1.5E-3</v>
      </c>
      <c r="Y121" s="287">
        <v>0.09</v>
      </c>
      <c r="Z121" s="287">
        <v>0.09</v>
      </c>
      <c r="AA121" s="288">
        <v>1.5E-3</v>
      </c>
      <c r="AB121" s="288">
        <v>1.5E-3</v>
      </c>
      <c r="AC121" s="188">
        <v>0.08</v>
      </c>
      <c r="AD121" s="188"/>
      <c r="AE121" s="288">
        <v>1.5E-3</v>
      </c>
      <c r="AF121" s="288">
        <v>7.4999999999999997E-2</v>
      </c>
      <c r="AG121" s="288">
        <v>7.4999999999999997E-2</v>
      </c>
      <c r="AH121" s="288">
        <v>7.4999999999999997E-2</v>
      </c>
      <c r="AI121" s="288">
        <v>7.4999999999999997E-2</v>
      </c>
      <c r="AJ121" s="170" t="s">
        <v>37</v>
      </c>
      <c r="AK121" s="288">
        <v>4.4999999999999998E-2</v>
      </c>
      <c r="AL121" s="287">
        <v>0.09</v>
      </c>
    </row>
    <row r="122" spans="1:38" x14ac:dyDescent="0.2">
      <c r="A122" s="187" t="s">
        <v>108</v>
      </c>
      <c r="B122" s="166" t="s">
        <v>38</v>
      </c>
      <c r="C122" s="166">
        <v>2015</v>
      </c>
      <c r="D122" s="166">
        <v>109</v>
      </c>
      <c r="E122" s="188">
        <v>0</v>
      </c>
      <c r="F122" s="189">
        <v>1</v>
      </c>
      <c r="G122" s="169">
        <v>34.303641599999999</v>
      </c>
      <c r="H122" s="169">
        <v>73.212119999999999</v>
      </c>
      <c r="I122" s="189">
        <v>-206.52</v>
      </c>
      <c r="J122" s="188" t="s">
        <v>109</v>
      </c>
      <c r="K122" s="172" t="s">
        <v>255</v>
      </c>
      <c r="L122" s="175">
        <v>0</v>
      </c>
      <c r="M122" s="176">
        <v>1</v>
      </c>
      <c r="N122" s="247">
        <v>8</v>
      </c>
      <c r="O122" s="247">
        <v>51.6</v>
      </c>
      <c r="P122" s="248">
        <f t="shared" si="2"/>
        <v>59.6</v>
      </c>
      <c r="Q122" s="250">
        <v>1.17</v>
      </c>
      <c r="R122" s="287">
        <v>0.09</v>
      </c>
      <c r="S122" s="288">
        <v>4.4999999999999998E-2</v>
      </c>
      <c r="T122" s="288">
        <v>4.4999999999999998E-2</v>
      </c>
      <c r="U122" s="288">
        <v>4.4999999999999998E-2</v>
      </c>
      <c r="V122" s="170" t="s">
        <v>37</v>
      </c>
      <c r="W122" s="186">
        <v>0.39002232482344523</v>
      </c>
      <c r="X122" s="186">
        <v>0.40076202089832874</v>
      </c>
      <c r="Y122" s="287">
        <v>0.09</v>
      </c>
      <c r="Z122" s="287">
        <v>0.09</v>
      </c>
      <c r="AA122" s="288">
        <v>4.4999999999999998E-2</v>
      </c>
      <c r="AB122" s="288">
        <v>4.4999999999999998E-2</v>
      </c>
      <c r="AC122" s="186">
        <v>0.68387096825019955</v>
      </c>
      <c r="AD122" s="186"/>
      <c r="AE122" s="186">
        <v>0.40259069952416365</v>
      </c>
      <c r="AF122" s="186">
        <v>0.10786380531771439</v>
      </c>
      <c r="AG122" s="288">
        <v>4.4999999999999998E-2</v>
      </c>
      <c r="AH122" s="288">
        <v>7.4999999999999997E-2</v>
      </c>
      <c r="AI122" s="288">
        <v>7.4999999999999997E-2</v>
      </c>
      <c r="AJ122" s="288">
        <v>7.4999999999999997E-2</v>
      </c>
      <c r="AK122" s="288">
        <v>0.15</v>
      </c>
      <c r="AL122" s="288">
        <v>0.15</v>
      </c>
    </row>
    <row r="123" spans="1:38" x14ac:dyDescent="0.2">
      <c r="A123" s="187" t="s">
        <v>110</v>
      </c>
      <c r="B123" s="166" t="s">
        <v>38</v>
      </c>
      <c r="C123" s="166">
        <v>2015</v>
      </c>
      <c r="D123" s="166">
        <v>109</v>
      </c>
      <c r="E123" s="188">
        <v>0</v>
      </c>
      <c r="F123" s="189">
        <v>1</v>
      </c>
      <c r="G123" s="169">
        <v>36.257750000000001</v>
      </c>
      <c r="H123" s="169">
        <v>73.346493300000006</v>
      </c>
      <c r="I123" s="189">
        <v>-229.55</v>
      </c>
      <c r="J123" s="188" t="s">
        <v>111</v>
      </c>
      <c r="K123" s="172" t="s">
        <v>256</v>
      </c>
      <c r="L123" s="175">
        <v>0</v>
      </c>
      <c r="M123" s="176">
        <v>1</v>
      </c>
      <c r="N123" s="247">
        <v>7.11</v>
      </c>
      <c r="O123" s="247">
        <v>49.99</v>
      </c>
      <c r="P123" s="248">
        <f t="shared" si="2"/>
        <v>57.1</v>
      </c>
      <c r="Q123" s="250">
        <v>1.52</v>
      </c>
      <c r="R123" s="287">
        <v>0.09</v>
      </c>
      <c r="S123" s="288">
        <v>4.4999999999999998E-2</v>
      </c>
      <c r="T123" s="288">
        <v>4.4999999999999998E-2</v>
      </c>
      <c r="U123" s="288">
        <v>4.4999999999999998E-2</v>
      </c>
      <c r="V123" s="170" t="s">
        <v>37</v>
      </c>
      <c r="W123" s="186">
        <v>0.1673251806636995</v>
      </c>
      <c r="X123" s="186">
        <v>0.18531376053759754</v>
      </c>
      <c r="Y123" s="287">
        <v>0.09</v>
      </c>
      <c r="Z123" s="287">
        <v>0.09</v>
      </c>
      <c r="AA123" s="288">
        <v>4.4999999999999998E-2</v>
      </c>
      <c r="AB123" s="288">
        <v>4.4999999999999998E-2</v>
      </c>
      <c r="AC123" s="186">
        <v>0.44750710726835397</v>
      </c>
      <c r="AD123" s="186"/>
      <c r="AE123" s="186">
        <v>0.26127377841665028</v>
      </c>
      <c r="AF123" s="288">
        <v>4.4999999999999998E-2</v>
      </c>
      <c r="AG123" s="288">
        <v>4.4999999999999998E-2</v>
      </c>
      <c r="AH123" s="288">
        <v>7.4999999999999997E-2</v>
      </c>
      <c r="AI123" s="288">
        <v>7.4999999999999997E-2</v>
      </c>
      <c r="AJ123" s="288">
        <v>7.4999999999999997E-2</v>
      </c>
      <c r="AK123" s="288">
        <v>0.15</v>
      </c>
      <c r="AL123" s="288">
        <v>0.15</v>
      </c>
    </row>
    <row r="124" spans="1:38" x14ac:dyDescent="0.2">
      <c r="A124" s="187" t="s">
        <v>112</v>
      </c>
      <c r="B124" s="166" t="s">
        <v>38</v>
      </c>
      <c r="C124" s="166">
        <v>2015</v>
      </c>
      <c r="D124" s="166">
        <v>109</v>
      </c>
      <c r="E124" s="188">
        <v>0</v>
      </c>
      <c r="F124" s="189">
        <v>1</v>
      </c>
      <c r="G124" s="169">
        <v>36.576666600000003</v>
      </c>
      <c r="H124" s="169">
        <v>73.5998333</v>
      </c>
      <c r="I124" s="189">
        <v>-257.55</v>
      </c>
      <c r="J124" s="188" t="s">
        <v>113</v>
      </c>
      <c r="K124" s="172" t="s">
        <v>257</v>
      </c>
      <c r="L124" s="175">
        <v>0</v>
      </c>
      <c r="M124" s="176">
        <v>1</v>
      </c>
      <c r="N124" s="247">
        <v>7.33</v>
      </c>
      <c r="O124" s="247">
        <v>60.870000000000005</v>
      </c>
      <c r="P124" s="248">
        <f t="shared" si="2"/>
        <v>68.2</v>
      </c>
      <c r="Q124" s="250">
        <v>2.3199999999999998</v>
      </c>
      <c r="R124" s="288">
        <v>1.5E-3</v>
      </c>
      <c r="S124" s="287">
        <v>0.09</v>
      </c>
      <c r="T124" s="287">
        <v>0.09</v>
      </c>
      <c r="U124" s="287">
        <v>0.09</v>
      </c>
      <c r="V124" s="287">
        <v>0.09</v>
      </c>
      <c r="W124" s="170" t="s">
        <v>37</v>
      </c>
      <c r="X124" s="188">
        <v>0.08</v>
      </c>
      <c r="Y124" s="287">
        <v>0.09</v>
      </c>
      <c r="Z124" s="287">
        <v>0.09</v>
      </c>
      <c r="AA124" s="188">
        <v>0.02</v>
      </c>
      <c r="AB124" s="188">
        <v>0.03</v>
      </c>
      <c r="AC124" s="188">
        <v>0.28000000000000003</v>
      </c>
      <c r="AD124" s="188"/>
      <c r="AE124" s="188">
        <v>7.0000000000000007E-2</v>
      </c>
      <c r="AF124" s="288">
        <v>7.4999999999999997E-2</v>
      </c>
      <c r="AG124" s="288">
        <v>7.4999999999999997E-2</v>
      </c>
      <c r="AH124" s="288">
        <v>7.4999999999999997E-2</v>
      </c>
      <c r="AI124" s="288">
        <v>7.4999999999999997E-2</v>
      </c>
      <c r="AJ124" s="170" t="s">
        <v>37</v>
      </c>
      <c r="AK124" s="288">
        <v>4.4999999999999998E-2</v>
      </c>
      <c r="AL124" s="287">
        <v>0.09</v>
      </c>
    </row>
    <row r="125" spans="1:38" x14ac:dyDescent="0.2">
      <c r="A125" s="187" t="s">
        <v>114</v>
      </c>
      <c r="B125" s="166" t="s">
        <v>38</v>
      </c>
      <c r="C125" s="166">
        <v>2015</v>
      </c>
      <c r="D125" s="166">
        <v>113</v>
      </c>
      <c r="E125" s="188">
        <v>0</v>
      </c>
      <c r="F125" s="189">
        <v>1</v>
      </c>
      <c r="G125" s="169">
        <v>8.2386666000000002</v>
      </c>
      <c r="H125" s="169">
        <v>66.560500000000005</v>
      </c>
      <c r="I125" s="189">
        <v>-330.44</v>
      </c>
      <c r="J125" s="188" t="s">
        <v>115</v>
      </c>
      <c r="K125" s="172" t="s">
        <v>258</v>
      </c>
      <c r="L125" s="175">
        <v>0</v>
      </c>
      <c r="M125" s="176">
        <v>1</v>
      </c>
      <c r="N125" s="247">
        <v>6.16</v>
      </c>
      <c r="O125" s="247">
        <v>54.84</v>
      </c>
      <c r="P125" s="248">
        <f t="shared" si="2"/>
        <v>61</v>
      </c>
      <c r="Q125" s="250">
        <v>0.496</v>
      </c>
      <c r="R125" s="288">
        <v>1.5E-3</v>
      </c>
      <c r="S125" s="287">
        <v>0.09</v>
      </c>
      <c r="T125" s="287">
        <v>0.09</v>
      </c>
      <c r="U125" s="287">
        <v>0.09</v>
      </c>
      <c r="V125" s="287">
        <v>0.09</v>
      </c>
      <c r="W125" s="170" t="s">
        <v>37</v>
      </c>
      <c r="X125" s="188">
        <v>0.05</v>
      </c>
      <c r="Y125" s="287">
        <v>0.09</v>
      </c>
      <c r="Z125" s="287">
        <v>0.09</v>
      </c>
      <c r="AA125" s="188">
        <v>7.0000000000000007E-2</v>
      </c>
      <c r="AB125" s="188">
        <v>0.06</v>
      </c>
      <c r="AC125" s="188">
        <v>0.42</v>
      </c>
      <c r="AD125" s="188"/>
      <c r="AE125" s="188">
        <v>0.12</v>
      </c>
      <c r="AF125" s="288">
        <v>7.4999999999999997E-2</v>
      </c>
      <c r="AG125" s="288">
        <v>7.4999999999999997E-2</v>
      </c>
      <c r="AH125" s="288">
        <v>7.4999999999999997E-2</v>
      </c>
      <c r="AI125" s="288">
        <v>7.4999999999999997E-2</v>
      </c>
      <c r="AJ125" s="170" t="s">
        <v>37</v>
      </c>
      <c r="AK125" s="288">
        <v>4.4999999999999998E-2</v>
      </c>
      <c r="AL125" s="287">
        <v>0.09</v>
      </c>
    </row>
    <row r="126" spans="1:38" x14ac:dyDescent="0.2">
      <c r="A126" s="190" t="s">
        <v>116</v>
      </c>
      <c r="B126" s="166" t="s">
        <v>38</v>
      </c>
      <c r="C126" s="191">
        <v>2016</v>
      </c>
      <c r="D126" s="166">
        <v>113</v>
      </c>
      <c r="E126" s="191">
        <v>0</v>
      </c>
      <c r="F126" s="192">
        <v>1</v>
      </c>
      <c r="G126" s="191">
        <v>28.3279</v>
      </c>
      <c r="H126" s="191">
        <v>78.151200000000003</v>
      </c>
      <c r="I126" s="193">
        <v>-306.60000000000002</v>
      </c>
      <c r="J126" s="194" t="s">
        <v>117</v>
      </c>
      <c r="K126" s="195" t="s">
        <v>259</v>
      </c>
      <c r="L126" s="196">
        <v>0</v>
      </c>
      <c r="M126" s="195">
        <v>1</v>
      </c>
      <c r="N126" s="251">
        <v>14.2</v>
      </c>
      <c r="O126" s="251">
        <f>89.6-N126</f>
        <v>75.399999999999991</v>
      </c>
      <c r="P126" s="248">
        <f t="shared" si="2"/>
        <v>89.6</v>
      </c>
      <c r="Q126" s="252">
        <v>1.28</v>
      </c>
      <c r="R126" s="287">
        <v>0.09</v>
      </c>
      <c r="S126" s="288">
        <v>4.4999999999999998E-2</v>
      </c>
      <c r="T126" s="288">
        <v>4.4999999999999998E-2</v>
      </c>
      <c r="U126" s="288">
        <v>4.4999999999999998E-2</v>
      </c>
      <c r="V126" s="170" t="s">
        <v>37</v>
      </c>
      <c r="W126" s="186">
        <v>0.17785702894987235</v>
      </c>
      <c r="X126" s="186">
        <v>0.20572332419609221</v>
      </c>
      <c r="Y126" s="287">
        <v>0.09</v>
      </c>
      <c r="Z126" s="287">
        <v>0.09</v>
      </c>
      <c r="AA126" s="288">
        <v>4.4999999999999998E-2</v>
      </c>
      <c r="AB126" s="288">
        <v>4.4999999999999998E-2</v>
      </c>
      <c r="AC126" s="186">
        <v>0.46816589615140047</v>
      </c>
      <c r="AD126" s="186"/>
      <c r="AE126" s="186">
        <v>0.12694184490335</v>
      </c>
      <c r="AF126" s="288">
        <v>4.4999999999999998E-2</v>
      </c>
      <c r="AG126" s="288">
        <v>4.4999999999999998E-2</v>
      </c>
      <c r="AH126" s="288">
        <v>7.4999999999999997E-2</v>
      </c>
      <c r="AI126" s="288">
        <v>7.4999999999999997E-2</v>
      </c>
      <c r="AJ126" s="288">
        <v>7.4999999999999997E-2</v>
      </c>
      <c r="AK126" s="288">
        <v>0.15</v>
      </c>
      <c r="AL126" s="288">
        <v>0.15</v>
      </c>
    </row>
    <row r="127" spans="1:38" x14ac:dyDescent="0.2">
      <c r="A127" s="197" t="s">
        <v>118</v>
      </c>
      <c r="B127" s="166" t="s">
        <v>38</v>
      </c>
      <c r="C127" s="166">
        <v>2016</v>
      </c>
      <c r="D127" s="166">
        <v>113</v>
      </c>
      <c r="E127" s="166">
        <v>0</v>
      </c>
      <c r="F127" s="198">
        <v>1</v>
      </c>
      <c r="G127" s="166">
        <v>27.366599999999998</v>
      </c>
      <c r="H127" s="166">
        <v>76.287700000000001</v>
      </c>
      <c r="I127" s="170">
        <v>-133.80000000000001</v>
      </c>
      <c r="J127" s="199" t="s">
        <v>119</v>
      </c>
      <c r="K127" s="172" t="s">
        <v>118</v>
      </c>
      <c r="L127" s="200">
        <v>0</v>
      </c>
      <c r="M127" s="172">
        <v>1</v>
      </c>
      <c r="N127" s="253">
        <v>7.15</v>
      </c>
      <c r="O127" s="226">
        <f>81.1-N127</f>
        <v>73.949999999999989</v>
      </c>
      <c r="P127" s="248">
        <f t="shared" si="2"/>
        <v>81.099999999999994</v>
      </c>
      <c r="Q127" s="250">
        <v>1.65</v>
      </c>
      <c r="R127" s="287">
        <v>0.09</v>
      </c>
      <c r="S127" s="288">
        <v>4.4999999999999998E-2</v>
      </c>
      <c r="T127" s="288">
        <v>4.4999999999999998E-2</v>
      </c>
      <c r="U127" s="288">
        <v>4.4999999999999998E-2</v>
      </c>
      <c r="V127" s="170" t="s">
        <v>37</v>
      </c>
      <c r="W127" s="186">
        <v>9.1889203140287756E-2</v>
      </c>
      <c r="X127" s="186">
        <v>9.1889203140287756E-2</v>
      </c>
      <c r="Y127" s="287">
        <v>0.09</v>
      </c>
      <c r="Z127" s="287">
        <v>0.09</v>
      </c>
      <c r="AA127" s="288">
        <v>4.4999999999999998E-2</v>
      </c>
      <c r="AB127" s="288">
        <v>4.4999999999999998E-2</v>
      </c>
      <c r="AC127" s="186">
        <v>0.19022354943219549</v>
      </c>
      <c r="AD127" s="186"/>
      <c r="AE127" s="186">
        <v>0.1296219696096855</v>
      </c>
      <c r="AF127" s="288">
        <v>4.4999999999999998E-2</v>
      </c>
      <c r="AG127" s="288">
        <v>4.4999999999999998E-2</v>
      </c>
      <c r="AH127" s="288">
        <v>7.4999999999999997E-2</v>
      </c>
      <c r="AI127" s="288">
        <v>7.4999999999999997E-2</v>
      </c>
      <c r="AJ127" s="288">
        <v>7.4999999999999997E-2</v>
      </c>
      <c r="AK127" s="288">
        <v>0.15</v>
      </c>
      <c r="AL127" s="288">
        <v>0.15</v>
      </c>
    </row>
    <row r="128" spans="1:38" x14ac:dyDescent="0.2">
      <c r="A128" s="197" t="s">
        <v>121</v>
      </c>
      <c r="B128" s="166" t="s">
        <v>38</v>
      </c>
      <c r="C128" s="166">
        <v>2016</v>
      </c>
      <c r="D128" s="166">
        <v>113</v>
      </c>
      <c r="E128" s="166">
        <v>0</v>
      </c>
      <c r="F128" s="198">
        <v>1</v>
      </c>
      <c r="G128" s="166">
        <v>26.416799999999999</v>
      </c>
      <c r="H128" s="166">
        <v>76.019199999999998</v>
      </c>
      <c r="I128" s="170">
        <v>-181.8</v>
      </c>
      <c r="J128" s="199" t="s">
        <v>122</v>
      </c>
      <c r="K128" s="172" t="s">
        <v>260</v>
      </c>
      <c r="L128" s="200">
        <v>0</v>
      </c>
      <c r="M128" s="172">
        <v>1</v>
      </c>
      <c r="N128" s="253">
        <v>10.6</v>
      </c>
      <c r="O128" s="226">
        <f>84.4-N128</f>
        <v>73.800000000000011</v>
      </c>
      <c r="P128" s="248">
        <f t="shared" si="2"/>
        <v>84.4</v>
      </c>
      <c r="Q128" s="250">
        <v>2.35</v>
      </c>
      <c r="R128" s="287">
        <v>0.09</v>
      </c>
      <c r="S128" s="288">
        <v>4.4999999999999998E-2</v>
      </c>
      <c r="T128" s="288">
        <v>4.4999999999999998E-2</v>
      </c>
      <c r="U128" s="288">
        <v>4.4999999999999998E-2</v>
      </c>
      <c r="V128" s="170" t="s">
        <v>37</v>
      </c>
      <c r="W128" s="186">
        <v>0.24842096444376205</v>
      </c>
      <c r="X128" s="186">
        <v>0.26634694815268667</v>
      </c>
      <c r="Y128" s="287">
        <v>0.09</v>
      </c>
      <c r="Z128" s="287">
        <v>0.09</v>
      </c>
      <c r="AA128" s="288">
        <v>4.4999999999999998E-2</v>
      </c>
      <c r="AB128" s="288">
        <v>4.4999999999999998E-2</v>
      </c>
      <c r="AC128" s="186">
        <v>0.3350395739686633</v>
      </c>
      <c r="AD128" s="186"/>
      <c r="AE128" s="186">
        <v>0.29063591998431659</v>
      </c>
      <c r="AF128" s="280">
        <v>0.12809942645102865</v>
      </c>
      <c r="AG128" s="288">
        <v>4.4999999999999998E-2</v>
      </c>
      <c r="AH128" s="288">
        <v>7.4999999999999997E-2</v>
      </c>
      <c r="AI128" s="288">
        <v>7.4999999999999997E-2</v>
      </c>
      <c r="AJ128" s="288">
        <v>7.4999999999999997E-2</v>
      </c>
      <c r="AK128" s="288">
        <v>0.15</v>
      </c>
      <c r="AL128" s="288">
        <v>0.15</v>
      </c>
    </row>
    <row r="129" spans="1:38" x14ac:dyDescent="0.2">
      <c r="A129" s="201" t="s">
        <v>123</v>
      </c>
      <c r="B129" s="166" t="s">
        <v>38</v>
      </c>
      <c r="C129" s="166">
        <v>2016</v>
      </c>
      <c r="D129" s="166">
        <v>113</v>
      </c>
      <c r="E129" s="166">
        <v>0</v>
      </c>
      <c r="F129" s="198">
        <v>1</v>
      </c>
      <c r="G129" s="166">
        <v>25.599299999999999</v>
      </c>
      <c r="H129" s="166">
        <v>75.001199999999997</v>
      </c>
      <c r="I129" s="170">
        <v>-208.1</v>
      </c>
      <c r="J129" s="199" t="s">
        <v>124</v>
      </c>
      <c r="K129" s="202" t="s">
        <v>261</v>
      </c>
      <c r="L129" s="200">
        <v>0</v>
      </c>
      <c r="M129" s="172">
        <v>1</v>
      </c>
      <c r="N129" s="253">
        <v>10.1</v>
      </c>
      <c r="O129" s="226">
        <f>86.7-N129</f>
        <v>76.600000000000009</v>
      </c>
      <c r="P129" s="248">
        <f t="shared" si="2"/>
        <v>86.7</v>
      </c>
      <c r="Q129" s="250">
        <v>2.9</v>
      </c>
      <c r="R129" s="287">
        <v>0.09</v>
      </c>
      <c r="S129" s="288">
        <v>4.4999999999999998E-2</v>
      </c>
      <c r="T129" s="288">
        <v>4.4999999999999998E-2</v>
      </c>
      <c r="U129" s="288">
        <v>4.4999999999999998E-2</v>
      </c>
      <c r="V129" s="170" t="s">
        <v>37</v>
      </c>
      <c r="W129" s="170" t="s">
        <v>37</v>
      </c>
      <c r="X129" s="186">
        <v>0.27311297049328376</v>
      </c>
      <c r="Y129" s="287">
        <v>0.09</v>
      </c>
      <c r="Z129" s="287">
        <v>0.09</v>
      </c>
      <c r="AA129" s="288">
        <v>4.4999999999999998E-2</v>
      </c>
      <c r="AB129" s="288">
        <v>4.4999999999999998E-2</v>
      </c>
      <c r="AC129" s="186">
        <v>0.33282933054188152</v>
      </c>
      <c r="AD129" s="186"/>
      <c r="AE129" s="186">
        <v>0.2508624431454613</v>
      </c>
      <c r="AF129" s="288">
        <v>4.4999999999999998E-2</v>
      </c>
      <c r="AG129" s="288">
        <v>4.4999999999999998E-2</v>
      </c>
      <c r="AH129" s="288">
        <v>7.4999999999999997E-2</v>
      </c>
      <c r="AI129" s="288">
        <v>7.4999999999999997E-2</v>
      </c>
      <c r="AJ129" s="288">
        <v>7.4999999999999997E-2</v>
      </c>
      <c r="AK129" s="288">
        <v>0.15</v>
      </c>
      <c r="AL129" s="288">
        <v>0.15</v>
      </c>
    </row>
    <row r="130" spans="1:38" x14ac:dyDescent="0.2">
      <c r="A130" s="201" t="s">
        <v>125</v>
      </c>
      <c r="B130" s="166" t="s">
        <v>38</v>
      </c>
      <c r="C130" s="166">
        <v>2016</v>
      </c>
      <c r="D130" s="166">
        <v>113</v>
      </c>
      <c r="E130" s="166">
        <v>0</v>
      </c>
      <c r="F130" s="198">
        <v>1</v>
      </c>
      <c r="G130" s="166">
        <v>25.525700000000001</v>
      </c>
      <c r="H130" s="166">
        <v>74.390299999999996</v>
      </c>
      <c r="I130" s="170">
        <v>-296.7</v>
      </c>
      <c r="J130" s="199" t="s">
        <v>126</v>
      </c>
      <c r="K130" s="202" t="s">
        <v>262</v>
      </c>
      <c r="L130" s="200">
        <v>0</v>
      </c>
      <c r="M130" s="172">
        <v>1</v>
      </c>
      <c r="N130" s="254">
        <v>8.8792200000000001</v>
      </c>
      <c r="O130" s="255">
        <f>72.9049-N130</f>
        <v>64.025679999999994</v>
      </c>
      <c r="P130" s="248">
        <f t="shared" si="2"/>
        <v>72.904899999999998</v>
      </c>
      <c r="Q130" s="250">
        <v>1.92</v>
      </c>
      <c r="R130" s="287">
        <v>0.09</v>
      </c>
      <c r="S130" s="288">
        <v>4.4999999999999998E-2</v>
      </c>
      <c r="T130" s="288">
        <v>4.4999999999999998E-2</v>
      </c>
      <c r="U130" s="288">
        <v>4.4999999999999998E-2</v>
      </c>
      <c r="V130" s="170" t="s">
        <v>37</v>
      </c>
      <c r="W130" s="170" t="s">
        <v>37</v>
      </c>
      <c r="X130" s="186">
        <v>0.61329167284221142</v>
      </c>
      <c r="Y130" s="287">
        <v>0.09</v>
      </c>
      <c r="Z130" s="287">
        <v>0.09</v>
      </c>
      <c r="AA130" s="186">
        <v>0.12160435252717991</v>
      </c>
      <c r="AB130" s="186">
        <v>0.18938978653489902</v>
      </c>
      <c r="AC130" s="281">
        <v>1.2751109448291666</v>
      </c>
      <c r="AD130" s="281"/>
      <c r="AE130" s="186">
        <v>0.52117878723069322</v>
      </c>
      <c r="AF130" s="186">
        <v>0.12186781893401642</v>
      </c>
      <c r="AG130" s="288">
        <v>4.4999999999999998E-2</v>
      </c>
      <c r="AH130" s="288">
        <v>7.4999999999999997E-2</v>
      </c>
      <c r="AI130" s="288">
        <v>7.4999999999999997E-2</v>
      </c>
      <c r="AJ130" s="288">
        <v>7.4999999999999997E-2</v>
      </c>
      <c r="AK130" s="288">
        <v>0.15</v>
      </c>
      <c r="AL130" s="288">
        <v>0.15</v>
      </c>
    </row>
    <row r="131" spans="1:38" x14ac:dyDescent="0.2">
      <c r="A131" s="201" t="s">
        <v>127</v>
      </c>
      <c r="B131" s="166" t="s">
        <v>38</v>
      </c>
      <c r="C131" s="166">
        <v>2016</v>
      </c>
      <c r="D131" s="166">
        <v>113</v>
      </c>
      <c r="E131" s="166">
        <v>0</v>
      </c>
      <c r="F131" s="198">
        <v>1</v>
      </c>
      <c r="G131" s="166">
        <v>26.110399999999998</v>
      </c>
      <c r="H131" s="166">
        <v>74.153199999999998</v>
      </c>
      <c r="I131" s="170">
        <v>-409.5</v>
      </c>
      <c r="J131" s="199" t="s">
        <v>128</v>
      </c>
      <c r="K131" s="202" t="s">
        <v>263</v>
      </c>
      <c r="L131" s="200">
        <v>0</v>
      </c>
      <c r="M131" s="172">
        <v>1</v>
      </c>
      <c r="N131" s="254">
        <v>8.9842300000000002</v>
      </c>
      <c r="O131" s="255">
        <f>77.6571-N131</f>
        <v>68.672870000000003</v>
      </c>
      <c r="P131" s="248">
        <f t="shared" si="2"/>
        <v>77.6571</v>
      </c>
      <c r="Q131" s="250">
        <v>1.69</v>
      </c>
      <c r="R131" s="287">
        <v>0.09</v>
      </c>
      <c r="S131" s="288">
        <v>4.4999999999999998E-2</v>
      </c>
      <c r="T131" s="288">
        <v>4.4999999999999998E-2</v>
      </c>
      <c r="U131" s="288">
        <v>4.4999999999999998E-2</v>
      </c>
      <c r="V131" s="170" t="s">
        <v>37</v>
      </c>
      <c r="W131" s="170" t="s">
        <v>37</v>
      </c>
      <c r="X131" s="186">
        <v>0.25959863051664411</v>
      </c>
      <c r="Y131" s="287">
        <v>0.09</v>
      </c>
      <c r="Z131" s="287">
        <v>0.09</v>
      </c>
      <c r="AA131" s="186">
        <v>0.13428267086720613</v>
      </c>
      <c r="AB131" s="186">
        <v>0.16111368870591317</v>
      </c>
      <c r="AC131" s="281">
        <v>1.164460487401644</v>
      </c>
      <c r="AD131" s="281"/>
      <c r="AE131" s="186">
        <v>0.52518956147679441</v>
      </c>
      <c r="AF131" s="186">
        <v>0.11929012379609587</v>
      </c>
      <c r="AG131" s="288">
        <v>4.4999999999999998E-2</v>
      </c>
      <c r="AH131" s="288">
        <v>7.4999999999999997E-2</v>
      </c>
      <c r="AI131" s="288">
        <v>7.4999999999999997E-2</v>
      </c>
      <c r="AJ131" s="288">
        <v>7.4999999999999997E-2</v>
      </c>
      <c r="AK131" s="288">
        <v>0.15</v>
      </c>
      <c r="AL131" s="288">
        <v>0.15</v>
      </c>
    </row>
    <row r="132" spans="1:38" x14ac:dyDescent="0.2">
      <c r="A132" s="197" t="s">
        <v>129</v>
      </c>
      <c r="B132" s="166" t="s">
        <v>38</v>
      </c>
      <c r="C132" s="166">
        <v>2017</v>
      </c>
      <c r="D132" s="166">
        <v>103</v>
      </c>
      <c r="E132" s="166">
        <v>0</v>
      </c>
      <c r="F132" s="198">
        <v>1</v>
      </c>
      <c r="G132" s="166">
        <v>21.491869999999999</v>
      </c>
      <c r="H132" s="166">
        <v>74.302890000000005</v>
      </c>
      <c r="I132" s="170">
        <v>-202.7</v>
      </c>
      <c r="J132" s="199" t="s">
        <v>130</v>
      </c>
      <c r="K132" s="172" t="s">
        <v>264</v>
      </c>
      <c r="L132" s="200">
        <v>0</v>
      </c>
      <c r="M132" s="172">
        <v>1</v>
      </c>
      <c r="N132" s="253">
        <v>9.5399999999999991</v>
      </c>
      <c r="O132" s="226">
        <f>88.7-N132</f>
        <v>79.16</v>
      </c>
      <c r="P132" s="248">
        <f t="shared" si="2"/>
        <v>88.699999999999989</v>
      </c>
      <c r="Q132" s="250">
        <v>3.14</v>
      </c>
      <c r="R132" s="287">
        <v>0.09</v>
      </c>
      <c r="S132" s="288">
        <v>4.4999999999999998E-2</v>
      </c>
      <c r="T132" s="288">
        <v>4.4999999999999998E-2</v>
      </c>
      <c r="U132" s="288">
        <v>4.4999999999999998E-2</v>
      </c>
      <c r="V132" s="170" t="s">
        <v>37</v>
      </c>
      <c r="W132" s="186">
        <v>0.16136995462566675</v>
      </c>
      <c r="X132" s="186">
        <v>0.18097506548856726</v>
      </c>
      <c r="Y132" s="287">
        <v>0.09</v>
      </c>
      <c r="Z132" s="287">
        <v>0.09</v>
      </c>
      <c r="AA132" s="288">
        <v>4.4999999999999998E-2</v>
      </c>
      <c r="AB132" s="288">
        <v>4.4999999999999998E-2</v>
      </c>
      <c r="AC132" s="186">
        <v>0.31271008085702617</v>
      </c>
      <c r="AD132" s="186"/>
      <c r="AE132" s="186">
        <v>0.22094208118100053</v>
      </c>
      <c r="AF132" s="288">
        <v>4.4999999999999998E-2</v>
      </c>
      <c r="AG132" s="288">
        <v>4.4999999999999998E-2</v>
      </c>
      <c r="AH132" s="288">
        <v>7.4999999999999997E-2</v>
      </c>
      <c r="AI132" s="288">
        <v>7.4999999999999997E-2</v>
      </c>
      <c r="AJ132" s="288">
        <v>7.4999999999999997E-2</v>
      </c>
      <c r="AK132" s="288">
        <v>0.15</v>
      </c>
      <c r="AL132" s="288">
        <v>0.15</v>
      </c>
    </row>
    <row r="133" spans="1:38" x14ac:dyDescent="0.2">
      <c r="A133" s="165" t="s">
        <v>131</v>
      </c>
      <c r="B133" s="166" t="s">
        <v>38</v>
      </c>
      <c r="C133" s="166">
        <v>2017</v>
      </c>
      <c r="D133" s="166">
        <v>115</v>
      </c>
      <c r="E133" s="167">
        <v>0</v>
      </c>
      <c r="F133" s="183">
        <v>1</v>
      </c>
      <c r="G133" s="203">
        <v>33.775669999999998</v>
      </c>
      <c r="H133" s="204">
        <v>73.968670000000003</v>
      </c>
      <c r="I133" s="205">
        <v>-336.02</v>
      </c>
      <c r="J133" s="199" t="s">
        <v>132</v>
      </c>
      <c r="K133" s="195" t="s">
        <v>265</v>
      </c>
      <c r="L133" s="173">
        <v>0</v>
      </c>
      <c r="M133" s="174">
        <v>1</v>
      </c>
      <c r="N133" s="256">
        <v>9.2799999999999994</v>
      </c>
      <c r="O133" s="256">
        <v>76.099999999999994</v>
      </c>
      <c r="P133" s="248">
        <f t="shared" si="2"/>
        <v>85.38</v>
      </c>
      <c r="Q133" s="257">
        <v>2.1</v>
      </c>
      <c r="R133" s="289">
        <v>0.05</v>
      </c>
      <c r="S133" s="289">
        <v>0.05</v>
      </c>
      <c r="T133" s="289">
        <v>0.05</v>
      </c>
      <c r="U133" s="289">
        <v>0.05</v>
      </c>
      <c r="V133" s="288">
        <v>2.5000000000000001E-2</v>
      </c>
      <c r="W133" s="288">
        <v>2.5000000000000001E-2</v>
      </c>
      <c r="X133" s="170" t="s">
        <v>37</v>
      </c>
      <c r="Y133" s="289">
        <v>0.05</v>
      </c>
      <c r="Z133" s="289">
        <v>0.05</v>
      </c>
      <c r="AA133" s="288">
        <v>2.5000000000000001E-2</v>
      </c>
      <c r="AB133" s="288">
        <v>2.5000000000000001E-2</v>
      </c>
      <c r="AC133" s="221">
        <v>0.24</v>
      </c>
      <c r="AD133" s="221"/>
      <c r="AE133" s="221">
        <v>0.13</v>
      </c>
      <c r="AF133" s="288">
        <v>2.5000000000000001E-2</v>
      </c>
      <c r="AG133" s="288">
        <v>2.5000000000000001E-2</v>
      </c>
      <c r="AH133" s="288">
        <v>2.5000000000000001E-2</v>
      </c>
      <c r="AI133" s="288">
        <v>2.5000000000000001E-2</v>
      </c>
      <c r="AJ133" s="289">
        <v>0.05</v>
      </c>
      <c r="AK133" s="289">
        <v>0.05</v>
      </c>
      <c r="AL133" s="289">
        <v>0.05</v>
      </c>
    </row>
    <row r="134" spans="1:38" x14ac:dyDescent="0.2">
      <c r="A134" s="165" t="s">
        <v>134</v>
      </c>
      <c r="B134" s="166" t="s">
        <v>38</v>
      </c>
      <c r="C134" s="166">
        <v>2017</v>
      </c>
      <c r="D134" s="166">
        <v>115</v>
      </c>
      <c r="E134" s="167">
        <v>0</v>
      </c>
      <c r="F134" s="183">
        <v>1</v>
      </c>
      <c r="G134" s="188">
        <v>36.103169999999999</v>
      </c>
      <c r="H134" s="188">
        <v>74.682329999999993</v>
      </c>
      <c r="I134" s="184">
        <v>-264.73</v>
      </c>
      <c r="J134" s="199" t="s">
        <v>135</v>
      </c>
      <c r="K134" s="172" t="s">
        <v>266</v>
      </c>
      <c r="L134" s="175">
        <v>0</v>
      </c>
      <c r="M134" s="176">
        <v>1</v>
      </c>
      <c r="N134" s="247">
        <v>10.5</v>
      </c>
      <c r="O134" s="247">
        <v>85.2</v>
      </c>
      <c r="P134" s="248">
        <f t="shared" si="2"/>
        <v>95.7</v>
      </c>
      <c r="Q134" s="258">
        <v>3.6</v>
      </c>
      <c r="R134" s="289">
        <v>0.05</v>
      </c>
      <c r="S134" s="289">
        <v>0.05</v>
      </c>
      <c r="T134" s="289">
        <v>0.05</v>
      </c>
      <c r="U134" s="289">
        <v>0.05</v>
      </c>
      <c r="V134" s="288">
        <v>2.5000000000000001E-2</v>
      </c>
      <c r="W134" s="288">
        <v>2.5000000000000001E-2</v>
      </c>
      <c r="X134" s="170" t="s">
        <v>37</v>
      </c>
      <c r="Y134" s="289">
        <v>0.05</v>
      </c>
      <c r="Z134" s="289">
        <v>0.05</v>
      </c>
      <c r="AA134" s="288">
        <v>2.5000000000000001E-2</v>
      </c>
      <c r="AB134" s="288">
        <v>2.5000000000000001E-2</v>
      </c>
      <c r="AC134" s="221">
        <v>0.08</v>
      </c>
      <c r="AD134" s="221"/>
      <c r="AE134" s="221">
        <v>0.1</v>
      </c>
      <c r="AF134" s="288">
        <v>2.5000000000000001E-2</v>
      </c>
      <c r="AG134" s="288">
        <v>2.5000000000000001E-2</v>
      </c>
      <c r="AH134" s="288">
        <v>2.5000000000000001E-2</v>
      </c>
      <c r="AI134" s="288">
        <v>2.5000000000000001E-2</v>
      </c>
      <c r="AJ134" s="289">
        <v>0.05</v>
      </c>
      <c r="AK134" s="289">
        <v>0.05</v>
      </c>
      <c r="AL134" s="289">
        <v>0.05</v>
      </c>
    </row>
    <row r="135" spans="1:38" x14ac:dyDescent="0.2">
      <c r="A135" s="165" t="s">
        <v>136</v>
      </c>
      <c r="B135" s="166" t="s">
        <v>38</v>
      </c>
      <c r="C135" s="166">
        <v>2017</v>
      </c>
      <c r="D135" s="166">
        <v>115</v>
      </c>
      <c r="E135" s="167">
        <v>0</v>
      </c>
      <c r="F135" s="183">
        <v>1</v>
      </c>
      <c r="G135" s="206">
        <v>36.677669999999999</v>
      </c>
      <c r="H135" s="206">
        <v>74.885000000000005</v>
      </c>
      <c r="I135" s="184">
        <v>-204.47</v>
      </c>
      <c r="J135" s="199" t="s">
        <v>137</v>
      </c>
      <c r="K135" s="172" t="s">
        <v>267</v>
      </c>
      <c r="L135" s="175">
        <v>0</v>
      </c>
      <c r="M135" s="176">
        <v>1</v>
      </c>
      <c r="N135" s="247">
        <v>7.1</v>
      </c>
      <c r="O135" s="247">
        <v>80.2</v>
      </c>
      <c r="P135" s="248">
        <f t="shared" si="2"/>
        <v>87.3</v>
      </c>
      <c r="Q135" s="258">
        <v>2.7</v>
      </c>
      <c r="R135" s="289">
        <v>0.05</v>
      </c>
      <c r="S135" s="289">
        <v>0.05</v>
      </c>
      <c r="T135" s="289">
        <v>0.05</v>
      </c>
      <c r="U135" s="289">
        <v>0.05</v>
      </c>
      <c r="V135" s="288">
        <v>2.5000000000000001E-2</v>
      </c>
      <c r="W135" s="288">
        <v>2.5000000000000001E-2</v>
      </c>
      <c r="X135" s="170" t="s">
        <v>37</v>
      </c>
      <c r="Y135" s="289">
        <v>0.05</v>
      </c>
      <c r="Z135" s="289">
        <v>0.05</v>
      </c>
      <c r="AA135" s="288">
        <v>2.5000000000000001E-2</v>
      </c>
      <c r="AB135" s="288">
        <v>2.5000000000000001E-2</v>
      </c>
      <c r="AC135" s="221">
        <v>0.03</v>
      </c>
      <c r="AD135" s="221"/>
      <c r="AE135" s="221">
        <v>0.03</v>
      </c>
      <c r="AF135" s="288">
        <v>2.5000000000000001E-2</v>
      </c>
      <c r="AG135" s="288">
        <v>2.5000000000000001E-2</v>
      </c>
      <c r="AH135" s="288">
        <v>2.5000000000000001E-2</v>
      </c>
      <c r="AI135" s="288">
        <v>2.5000000000000001E-2</v>
      </c>
      <c r="AJ135" s="289">
        <v>0.05</v>
      </c>
      <c r="AK135" s="289">
        <v>0.05</v>
      </c>
      <c r="AL135" s="289">
        <v>0.05</v>
      </c>
    </row>
    <row r="136" spans="1:38" x14ac:dyDescent="0.2">
      <c r="A136" s="207" t="s">
        <v>138</v>
      </c>
      <c r="B136" s="166" t="s">
        <v>38</v>
      </c>
      <c r="C136" s="166">
        <v>2017</v>
      </c>
      <c r="D136" s="166">
        <v>115</v>
      </c>
      <c r="E136" s="188">
        <v>0</v>
      </c>
      <c r="F136" s="188">
        <v>1</v>
      </c>
      <c r="G136" s="208">
        <f>11.2495</f>
        <v>11.249499999999999</v>
      </c>
      <c r="H136" s="169">
        <f>77.6855</f>
        <v>77.685500000000005</v>
      </c>
      <c r="I136" s="186">
        <v>-303.44</v>
      </c>
      <c r="J136" s="209" t="s">
        <v>139</v>
      </c>
      <c r="K136" s="195" t="s">
        <v>138</v>
      </c>
      <c r="L136" s="173">
        <v>0</v>
      </c>
      <c r="M136" s="174">
        <v>1</v>
      </c>
      <c r="N136" s="259">
        <v>12.4</v>
      </c>
      <c r="O136" s="246">
        <v>82.4</v>
      </c>
      <c r="P136" s="248">
        <f t="shared" si="2"/>
        <v>94.800000000000011</v>
      </c>
      <c r="Q136" s="257">
        <v>1.88</v>
      </c>
      <c r="R136" s="289">
        <v>0.05</v>
      </c>
      <c r="S136" s="289">
        <v>0.05</v>
      </c>
      <c r="T136" s="289">
        <v>0.05</v>
      </c>
      <c r="U136" s="289">
        <v>0.05</v>
      </c>
      <c r="V136" s="288">
        <v>2.5000000000000001E-2</v>
      </c>
      <c r="W136" s="186">
        <v>0.14075345668087061</v>
      </c>
      <c r="X136" s="170" t="s">
        <v>37</v>
      </c>
      <c r="Y136" s="289">
        <v>0.05</v>
      </c>
      <c r="Z136" s="289">
        <v>0.05</v>
      </c>
      <c r="AA136" s="288">
        <v>2.5000000000000001E-2</v>
      </c>
      <c r="AB136" s="288">
        <v>2.5000000000000001E-2</v>
      </c>
      <c r="AC136" s="186">
        <v>0.35543132279195555</v>
      </c>
      <c r="AD136" s="186"/>
      <c r="AE136" s="186">
        <v>0.20975601896297241</v>
      </c>
      <c r="AF136" s="288">
        <v>2.5000000000000001E-2</v>
      </c>
      <c r="AG136" s="288">
        <v>2.5000000000000001E-2</v>
      </c>
      <c r="AH136" s="288">
        <v>2.5000000000000001E-2</v>
      </c>
      <c r="AI136" s="288">
        <v>2.5000000000000001E-2</v>
      </c>
      <c r="AJ136" s="289">
        <v>0.05</v>
      </c>
      <c r="AK136" s="289">
        <v>0.05</v>
      </c>
      <c r="AL136" s="289">
        <v>0.05</v>
      </c>
    </row>
    <row r="137" spans="1:38" x14ac:dyDescent="0.2">
      <c r="A137" s="207" t="s">
        <v>140</v>
      </c>
      <c r="B137" s="166" t="s">
        <v>38</v>
      </c>
      <c r="C137" s="166">
        <v>2017</v>
      </c>
      <c r="D137" s="166">
        <v>115</v>
      </c>
      <c r="E137" s="188">
        <v>0</v>
      </c>
      <c r="F137" s="188">
        <v>1</v>
      </c>
      <c r="G137" s="210">
        <v>14.58117</v>
      </c>
      <c r="H137" s="206">
        <v>76.521500000000003</v>
      </c>
      <c r="I137" s="186">
        <v>11.249499999999999</v>
      </c>
      <c r="J137" s="211" t="s">
        <v>141</v>
      </c>
      <c r="K137" s="172" t="s">
        <v>268</v>
      </c>
      <c r="L137" s="175">
        <v>0</v>
      </c>
      <c r="M137" s="176">
        <v>2</v>
      </c>
      <c r="N137" s="260">
        <v>8.85</v>
      </c>
      <c r="O137" s="247">
        <v>59.6</v>
      </c>
      <c r="P137" s="248">
        <f t="shared" si="2"/>
        <v>68.45</v>
      </c>
      <c r="Q137" s="258">
        <v>1.42</v>
      </c>
      <c r="R137" s="289">
        <v>0.05</v>
      </c>
      <c r="S137" s="289">
        <v>0.05</v>
      </c>
      <c r="T137" s="289">
        <v>0.05</v>
      </c>
      <c r="U137" s="289">
        <v>0.05</v>
      </c>
      <c r="V137" s="288">
        <v>2.5000000000000001E-2</v>
      </c>
      <c r="W137" s="186">
        <v>7.8385464199611163E-2</v>
      </c>
      <c r="X137" s="170" t="s">
        <v>37</v>
      </c>
      <c r="Y137" s="289">
        <v>0.05</v>
      </c>
      <c r="Z137" s="289">
        <v>0.05</v>
      </c>
      <c r="AA137" s="288">
        <v>2.5000000000000001E-2</v>
      </c>
      <c r="AB137" s="288">
        <v>2.5000000000000001E-2</v>
      </c>
      <c r="AC137" s="186">
        <v>0.15716171358766393</v>
      </c>
      <c r="AD137" s="186"/>
      <c r="AE137" s="186">
        <v>0.12650842946110391</v>
      </c>
      <c r="AF137" s="288">
        <v>2.5000000000000001E-2</v>
      </c>
      <c r="AG137" s="288">
        <v>2.5000000000000001E-2</v>
      </c>
      <c r="AH137" s="288">
        <v>2.5000000000000001E-2</v>
      </c>
      <c r="AI137" s="288">
        <v>2.5000000000000001E-2</v>
      </c>
      <c r="AJ137" s="289">
        <v>0.05</v>
      </c>
      <c r="AK137" s="289">
        <v>0.05</v>
      </c>
      <c r="AL137" s="289">
        <v>0.05</v>
      </c>
    </row>
    <row r="138" spans="1:38" x14ac:dyDescent="0.2">
      <c r="A138" s="207" t="s">
        <v>142</v>
      </c>
      <c r="B138" s="166" t="s">
        <v>38</v>
      </c>
      <c r="C138" s="188">
        <v>2018</v>
      </c>
      <c r="D138" s="188">
        <v>109</v>
      </c>
      <c r="E138" s="188">
        <v>0</v>
      </c>
      <c r="F138" s="188">
        <v>1</v>
      </c>
      <c r="G138" s="212">
        <f>11.70747</f>
        <v>11.707470000000001</v>
      </c>
      <c r="H138" s="169">
        <f>78.9848</f>
        <v>78.984800000000007</v>
      </c>
      <c r="I138" s="186">
        <v>-311.42</v>
      </c>
      <c r="J138" s="211" t="s">
        <v>143</v>
      </c>
      <c r="K138" s="172" t="s">
        <v>269</v>
      </c>
      <c r="L138" s="175">
        <v>0</v>
      </c>
      <c r="M138" s="176">
        <v>1</v>
      </c>
      <c r="N138" s="261">
        <v>11.4</v>
      </c>
      <c r="O138" s="247">
        <v>85.2</v>
      </c>
      <c r="P138" s="248">
        <f t="shared" si="2"/>
        <v>96.600000000000009</v>
      </c>
      <c r="Q138" s="258">
        <v>1.42</v>
      </c>
      <c r="R138" s="289">
        <v>0.05</v>
      </c>
      <c r="S138" s="288">
        <v>2.5000000000000001E-2</v>
      </c>
      <c r="T138" s="288">
        <v>0.1</v>
      </c>
      <c r="U138" s="288">
        <v>2.5000000000000001E-2</v>
      </c>
      <c r="V138" s="170" t="s">
        <v>37</v>
      </c>
      <c r="W138" s="186">
        <v>0.17852752467917157</v>
      </c>
      <c r="X138" s="170" t="s">
        <v>37</v>
      </c>
      <c r="Y138" s="288">
        <v>2.5000000000000001E-2</v>
      </c>
      <c r="Z138" s="289">
        <v>0.05</v>
      </c>
      <c r="AA138" s="289">
        <v>0.05</v>
      </c>
      <c r="AB138" s="288">
        <v>2.5000000000000001E-2</v>
      </c>
      <c r="AC138" s="186">
        <v>0.28831865546225377</v>
      </c>
      <c r="AD138" s="186"/>
      <c r="AE138" s="186">
        <v>0.36402338904124626</v>
      </c>
      <c r="AF138" s="288">
        <v>2.5000000000000001E-2</v>
      </c>
      <c r="AG138" s="289">
        <v>0.05</v>
      </c>
      <c r="AH138" s="289">
        <v>0.05</v>
      </c>
      <c r="AI138" s="288">
        <v>0.1</v>
      </c>
      <c r="AJ138" s="289">
        <v>0.05</v>
      </c>
      <c r="AK138" s="289">
        <v>0.05</v>
      </c>
      <c r="AL138" s="289">
        <v>0.05</v>
      </c>
    </row>
    <row r="139" spans="1:38" x14ac:dyDescent="0.2">
      <c r="A139" s="207" t="s">
        <v>145</v>
      </c>
      <c r="B139" s="166" t="s">
        <v>38</v>
      </c>
      <c r="C139" s="188">
        <v>2018</v>
      </c>
      <c r="D139" s="188">
        <v>109</v>
      </c>
      <c r="E139" s="188">
        <v>0</v>
      </c>
      <c r="F139" s="188">
        <v>1</v>
      </c>
      <c r="G139" s="212">
        <f>11.64824</f>
        <v>11.648239999999999</v>
      </c>
      <c r="H139" s="213">
        <f>79.10483</f>
        <v>79.104830000000007</v>
      </c>
      <c r="I139" s="186">
        <v>-274.63</v>
      </c>
      <c r="J139" s="211" t="s">
        <v>146</v>
      </c>
      <c r="K139" s="172" t="s">
        <v>270</v>
      </c>
      <c r="L139" s="175">
        <v>0</v>
      </c>
      <c r="M139" s="176">
        <v>1</v>
      </c>
      <c r="N139" s="261">
        <v>10.4</v>
      </c>
      <c r="O139" s="247">
        <v>79.400000000000006</v>
      </c>
      <c r="P139" s="248">
        <f t="shared" si="2"/>
        <v>89.800000000000011</v>
      </c>
      <c r="Q139" s="258">
        <v>1.08</v>
      </c>
      <c r="R139" s="289">
        <v>0.05</v>
      </c>
      <c r="S139" s="288">
        <v>2.5000000000000001E-2</v>
      </c>
      <c r="T139" s="288">
        <v>0.1</v>
      </c>
      <c r="U139" s="288">
        <v>2.5000000000000001E-2</v>
      </c>
      <c r="V139" s="170" t="s">
        <v>37</v>
      </c>
      <c r="W139" s="186">
        <v>0.1626846448764479</v>
      </c>
      <c r="X139" s="170" t="s">
        <v>37</v>
      </c>
      <c r="Y139" s="288">
        <v>2.5000000000000001E-2</v>
      </c>
      <c r="Z139" s="289">
        <v>0.05</v>
      </c>
      <c r="AA139" s="289">
        <v>0.05</v>
      </c>
      <c r="AB139" s="288">
        <v>2.5000000000000001E-2</v>
      </c>
      <c r="AC139" s="186">
        <v>8.7022113269498463E-2</v>
      </c>
      <c r="AD139" s="186"/>
      <c r="AE139" s="186">
        <v>8.5078866693999167E-2</v>
      </c>
      <c r="AF139" s="288">
        <v>2.5000000000000001E-2</v>
      </c>
      <c r="AG139" s="289">
        <v>0.05</v>
      </c>
      <c r="AH139" s="289">
        <v>0.05</v>
      </c>
      <c r="AI139" s="288">
        <v>0.1</v>
      </c>
      <c r="AJ139" s="289">
        <v>0.05</v>
      </c>
      <c r="AK139" s="289">
        <v>0.05</v>
      </c>
      <c r="AL139" s="289">
        <v>0.05</v>
      </c>
    </row>
    <row r="140" spans="1:38" x14ac:dyDescent="0.2">
      <c r="A140" s="207" t="s">
        <v>147</v>
      </c>
      <c r="B140" s="166" t="s">
        <v>38</v>
      </c>
      <c r="C140" s="188">
        <v>2018</v>
      </c>
      <c r="D140" s="188">
        <v>109</v>
      </c>
      <c r="E140" s="188">
        <v>0</v>
      </c>
      <c r="F140" s="188">
        <v>1</v>
      </c>
      <c r="G140" s="212">
        <f>11.4153</f>
        <v>11.4153</v>
      </c>
      <c r="H140" s="169">
        <f>79.01981</f>
        <v>79.019810000000007</v>
      </c>
      <c r="I140" s="186">
        <v>-345.53</v>
      </c>
      <c r="J140" s="211" t="s">
        <v>148</v>
      </c>
      <c r="K140" s="172" t="s">
        <v>271</v>
      </c>
      <c r="L140" s="175">
        <v>0</v>
      </c>
      <c r="M140" s="176">
        <v>1</v>
      </c>
      <c r="N140" s="261">
        <v>11.1</v>
      </c>
      <c r="O140" s="247">
        <v>86.7</v>
      </c>
      <c r="P140" s="248">
        <f t="shared" si="2"/>
        <v>97.8</v>
      </c>
      <c r="Q140" s="258">
        <v>1.79</v>
      </c>
      <c r="R140" s="289">
        <v>0.05</v>
      </c>
      <c r="S140" s="288">
        <v>2.5000000000000001E-2</v>
      </c>
      <c r="T140" s="288">
        <v>0.1</v>
      </c>
      <c r="U140" s="288">
        <v>2.5000000000000001E-2</v>
      </c>
      <c r="V140" s="170" t="s">
        <v>37</v>
      </c>
      <c r="W140" s="186">
        <v>0.11558367365250799</v>
      </c>
      <c r="X140" s="170" t="s">
        <v>37</v>
      </c>
      <c r="Y140" s="288">
        <v>2.5000000000000001E-2</v>
      </c>
      <c r="Z140" s="289">
        <v>0.05</v>
      </c>
      <c r="AA140" s="289">
        <v>0.05</v>
      </c>
      <c r="AB140" s="288">
        <v>2.5000000000000001E-2</v>
      </c>
      <c r="AC140" s="186">
        <v>4.7230980911597047E-2</v>
      </c>
      <c r="AD140" s="186"/>
      <c r="AE140" s="186">
        <v>4.724481758656715E-2</v>
      </c>
      <c r="AF140" s="288">
        <v>2.5000000000000001E-2</v>
      </c>
      <c r="AG140" s="289">
        <v>0.05</v>
      </c>
      <c r="AH140" s="289">
        <v>0.05</v>
      </c>
      <c r="AI140" s="288">
        <v>0.1</v>
      </c>
      <c r="AJ140" s="289">
        <v>0.05</v>
      </c>
      <c r="AK140" s="289">
        <v>0.05</v>
      </c>
      <c r="AL140" s="289">
        <v>0.05</v>
      </c>
    </row>
    <row r="141" spans="1:38" x14ac:dyDescent="0.2">
      <c r="A141" s="207" t="s">
        <v>149</v>
      </c>
      <c r="B141" s="166" t="s">
        <v>38</v>
      </c>
      <c r="C141" s="188">
        <v>2018</v>
      </c>
      <c r="D141" s="188">
        <v>109</v>
      </c>
      <c r="E141" s="188">
        <v>0</v>
      </c>
      <c r="F141" s="188">
        <v>1</v>
      </c>
      <c r="G141" s="212">
        <f>22.2533</f>
        <v>22.253299999999999</v>
      </c>
      <c r="H141" s="169">
        <f>80.0396</f>
        <v>80.039599999999993</v>
      </c>
      <c r="I141" s="186">
        <v>-144.65</v>
      </c>
      <c r="J141" s="211" t="s">
        <v>150</v>
      </c>
      <c r="K141" s="172" t="s">
        <v>272</v>
      </c>
      <c r="L141" s="175">
        <v>0</v>
      </c>
      <c r="M141" s="176">
        <v>1</v>
      </c>
      <c r="N141" s="262">
        <v>9.32</v>
      </c>
      <c r="O141" s="247">
        <v>84.6</v>
      </c>
      <c r="P141" s="248">
        <f t="shared" si="2"/>
        <v>93.919999999999987</v>
      </c>
      <c r="Q141" s="258">
        <v>1.08</v>
      </c>
      <c r="R141" s="289">
        <v>0.05</v>
      </c>
      <c r="S141" s="288">
        <v>2.5000000000000001E-2</v>
      </c>
      <c r="T141" s="288">
        <v>0.1</v>
      </c>
      <c r="U141" s="288">
        <v>2.5000000000000001E-2</v>
      </c>
      <c r="V141" s="170" t="s">
        <v>37</v>
      </c>
      <c r="W141" s="186">
        <v>0.25101821852172773</v>
      </c>
      <c r="X141" s="170" t="s">
        <v>37</v>
      </c>
      <c r="Y141" s="288">
        <v>2.5000000000000001E-2</v>
      </c>
      <c r="Z141" s="289">
        <v>0.05</v>
      </c>
      <c r="AA141" s="289">
        <v>0.05</v>
      </c>
      <c r="AB141" s="186">
        <v>0.11495447557152533</v>
      </c>
      <c r="AC141" s="186">
        <v>0.78573757539902123</v>
      </c>
      <c r="AD141" s="186"/>
      <c r="AE141" s="186">
        <v>0.52601611913926449</v>
      </c>
      <c r="AF141" s="288">
        <v>2.5000000000000001E-2</v>
      </c>
      <c r="AG141" s="289">
        <v>0.05</v>
      </c>
      <c r="AH141" s="289">
        <v>0.05</v>
      </c>
      <c r="AI141" s="288">
        <v>0.1</v>
      </c>
      <c r="AJ141" s="289">
        <v>0.05</v>
      </c>
      <c r="AK141" s="289">
        <v>0.05</v>
      </c>
      <c r="AL141" s="289">
        <v>0.05</v>
      </c>
    </row>
    <row r="142" spans="1:38" x14ac:dyDescent="0.2">
      <c r="A142" s="207" t="s">
        <v>151</v>
      </c>
      <c r="B142" s="166" t="s">
        <v>38</v>
      </c>
      <c r="C142" s="188">
        <v>2018</v>
      </c>
      <c r="D142" s="188">
        <v>109</v>
      </c>
      <c r="E142" s="188">
        <v>0</v>
      </c>
      <c r="F142" s="188">
        <v>1</v>
      </c>
      <c r="G142" s="212">
        <f>22.1535</f>
        <v>22.153500000000001</v>
      </c>
      <c r="H142" s="169">
        <f>80.09196</f>
        <v>80.09196</v>
      </c>
      <c r="I142" s="186">
        <v>-212.87</v>
      </c>
      <c r="J142" s="211" t="s">
        <v>152</v>
      </c>
      <c r="K142" s="172" t="s">
        <v>273</v>
      </c>
      <c r="L142" s="175">
        <v>0</v>
      </c>
      <c r="M142" s="176">
        <v>1</v>
      </c>
      <c r="N142" s="263">
        <v>14.1</v>
      </c>
      <c r="O142" s="247">
        <v>83.5</v>
      </c>
      <c r="P142" s="248">
        <f t="shared" si="2"/>
        <v>97.6</v>
      </c>
      <c r="Q142" s="258">
        <v>1.33</v>
      </c>
      <c r="R142" s="289">
        <v>0.05</v>
      </c>
      <c r="S142" s="288">
        <v>2.5000000000000001E-2</v>
      </c>
      <c r="T142" s="288">
        <v>0.1</v>
      </c>
      <c r="U142" s="288">
        <v>2.5000000000000001E-2</v>
      </c>
      <c r="V142" s="170" t="s">
        <v>37</v>
      </c>
      <c r="W142" s="186">
        <v>1.0005302865932495</v>
      </c>
      <c r="X142" s="170" t="s">
        <v>37</v>
      </c>
      <c r="Y142" s="288">
        <v>2.5000000000000001E-2</v>
      </c>
      <c r="Z142" s="289">
        <v>0.05</v>
      </c>
      <c r="AA142" s="289">
        <v>0.05</v>
      </c>
      <c r="AB142" s="186">
        <v>0.15756795792160677</v>
      </c>
      <c r="AC142" s="186">
        <v>1.1387985908127369</v>
      </c>
      <c r="AD142" s="186"/>
      <c r="AE142" s="186">
        <v>0.81066009388518467</v>
      </c>
      <c r="AF142" s="186">
        <v>0.23195253226909401</v>
      </c>
      <c r="AG142" s="289">
        <v>0.05</v>
      </c>
      <c r="AH142" s="289">
        <v>0.05</v>
      </c>
      <c r="AI142" s="288">
        <v>0.1</v>
      </c>
      <c r="AJ142" s="289">
        <v>0.05</v>
      </c>
      <c r="AK142" s="289">
        <v>0.05</v>
      </c>
      <c r="AL142" s="289">
        <v>0.05</v>
      </c>
    </row>
    <row r="143" spans="1:38" x14ac:dyDescent="0.2">
      <c r="A143" s="207" t="s">
        <v>153</v>
      </c>
      <c r="B143" s="166" t="s">
        <v>38</v>
      </c>
      <c r="C143" s="188">
        <v>2018</v>
      </c>
      <c r="D143" s="188">
        <v>109</v>
      </c>
      <c r="E143" s="188">
        <v>0</v>
      </c>
      <c r="F143" s="188">
        <v>1</v>
      </c>
      <c r="G143" s="212">
        <f>22.13446</f>
        <v>22.134460000000001</v>
      </c>
      <c r="H143" s="213">
        <f>80.1715</f>
        <v>80.171499999999995</v>
      </c>
      <c r="I143" s="186">
        <v>-208</v>
      </c>
      <c r="J143" s="211" t="s">
        <v>154</v>
      </c>
      <c r="K143" s="172" t="s">
        <v>274</v>
      </c>
      <c r="L143" s="175">
        <v>0</v>
      </c>
      <c r="M143" s="176">
        <v>1</v>
      </c>
      <c r="N143" s="263">
        <v>15.4</v>
      </c>
      <c r="O143" s="247">
        <v>80.599999999999994</v>
      </c>
      <c r="P143" s="248">
        <f t="shared" si="2"/>
        <v>96</v>
      </c>
      <c r="Q143" s="258">
        <v>1.23</v>
      </c>
      <c r="R143" s="289">
        <v>0.05</v>
      </c>
      <c r="S143" s="288">
        <v>2.5000000000000001E-2</v>
      </c>
      <c r="T143" s="288">
        <v>0.1</v>
      </c>
      <c r="U143" s="288">
        <v>2.5000000000000001E-2</v>
      </c>
      <c r="V143" s="170" t="s">
        <v>37</v>
      </c>
      <c r="W143" s="186">
        <v>0.9680490553111204</v>
      </c>
      <c r="X143" s="170" t="s">
        <v>37</v>
      </c>
      <c r="Y143" s="288">
        <v>2.5000000000000001E-2</v>
      </c>
      <c r="Z143" s="289">
        <v>0.05</v>
      </c>
      <c r="AA143" s="289">
        <v>0.05</v>
      </c>
      <c r="AB143" s="186">
        <v>5.2420062720587496E-2</v>
      </c>
      <c r="AC143" s="186">
        <v>1.2217896437809643</v>
      </c>
      <c r="AD143" s="186"/>
      <c r="AE143" s="186">
        <v>0.868284649536466</v>
      </c>
      <c r="AF143" s="186">
        <v>0.18578558405825857</v>
      </c>
      <c r="AG143" s="289">
        <v>0.05</v>
      </c>
      <c r="AH143" s="289">
        <v>0.05</v>
      </c>
      <c r="AI143" s="288">
        <v>0.1</v>
      </c>
      <c r="AJ143" s="289">
        <v>0.05</v>
      </c>
      <c r="AK143" s="289">
        <v>0.05</v>
      </c>
      <c r="AL143" s="289">
        <v>0.05</v>
      </c>
    </row>
    <row r="144" spans="1:38" x14ac:dyDescent="0.2">
      <c r="A144" s="207" t="s">
        <v>155</v>
      </c>
      <c r="B144" s="166" t="s">
        <v>38</v>
      </c>
      <c r="C144" s="188">
        <v>2019</v>
      </c>
      <c r="D144" s="188">
        <v>106</v>
      </c>
      <c r="E144" s="188">
        <v>0</v>
      </c>
      <c r="F144" s="214">
        <v>2</v>
      </c>
      <c r="G144" s="188">
        <v>18.567540000000001</v>
      </c>
      <c r="H144" s="213">
        <v>74.787700000000001</v>
      </c>
      <c r="I144" s="186">
        <v>-246</v>
      </c>
      <c r="J144" s="209" t="s">
        <v>156</v>
      </c>
      <c r="K144" s="172" t="s">
        <v>275</v>
      </c>
      <c r="L144" s="175">
        <v>0</v>
      </c>
      <c r="M144" s="176">
        <v>1</v>
      </c>
      <c r="N144" s="247">
        <v>6.36</v>
      </c>
      <c r="O144" s="247">
        <f>74.2-N144</f>
        <v>67.84</v>
      </c>
      <c r="P144" s="248">
        <f t="shared" si="2"/>
        <v>74.2</v>
      </c>
      <c r="Q144" s="264">
        <v>1.79</v>
      </c>
      <c r="R144" s="288">
        <v>2.5000000000000001E-2</v>
      </c>
      <c r="S144" s="288">
        <v>2.5000000000000001E-2</v>
      </c>
      <c r="T144" s="288">
        <v>2.5000000000000001E-2</v>
      </c>
      <c r="U144" s="288">
        <v>2.5000000000000001E-2</v>
      </c>
      <c r="V144" s="170" t="s">
        <v>37</v>
      </c>
      <c r="W144" s="283">
        <v>0.12287202911877397</v>
      </c>
      <c r="X144" s="283">
        <v>0.12287202911877397</v>
      </c>
      <c r="Y144" s="289">
        <v>0.05</v>
      </c>
      <c r="Z144" s="289">
        <v>0.05</v>
      </c>
      <c r="AA144" s="288">
        <v>2.5000000000000001E-2</v>
      </c>
      <c r="AB144" s="288">
        <v>2.5000000000000001E-2</v>
      </c>
      <c r="AC144" s="283">
        <v>0.10581364636015328</v>
      </c>
      <c r="AD144" s="283"/>
      <c r="AE144" s="283">
        <v>0.10556253333333335</v>
      </c>
      <c r="AF144" s="288">
        <v>2.5000000000000001E-2</v>
      </c>
      <c r="AG144" s="288">
        <v>2.5000000000000001E-2</v>
      </c>
      <c r="AH144" s="288">
        <v>2.5000000000000001E-2</v>
      </c>
      <c r="AI144" s="288">
        <v>2.5000000000000001E-2</v>
      </c>
      <c r="AJ144" s="289">
        <v>0.05</v>
      </c>
      <c r="AK144" s="289">
        <v>0.05</v>
      </c>
      <c r="AL144" s="289">
        <v>0.05</v>
      </c>
    </row>
    <row r="145" spans="1:38" x14ac:dyDescent="0.2">
      <c r="A145" s="207" t="s">
        <v>157</v>
      </c>
      <c r="B145" s="166" t="s">
        <v>38</v>
      </c>
      <c r="C145" s="188">
        <v>2019</v>
      </c>
      <c r="D145" s="188">
        <v>106</v>
      </c>
      <c r="E145" s="188">
        <v>0</v>
      </c>
      <c r="F145" s="189">
        <v>2</v>
      </c>
      <c r="G145" s="213">
        <v>17.6372</v>
      </c>
      <c r="H145" s="188">
        <v>74.807689999999994</v>
      </c>
      <c r="I145" s="186">
        <v>-301</v>
      </c>
      <c r="J145" s="211" t="s">
        <v>158</v>
      </c>
      <c r="K145" s="172" t="s">
        <v>276</v>
      </c>
      <c r="L145" s="175">
        <v>0</v>
      </c>
      <c r="M145" s="215">
        <v>1</v>
      </c>
      <c r="N145" s="247">
        <v>6.93</v>
      </c>
      <c r="O145" s="247">
        <f>82.4-N145</f>
        <v>75.47</v>
      </c>
      <c r="P145" s="248">
        <f t="shared" si="2"/>
        <v>82.4</v>
      </c>
      <c r="Q145" s="265">
        <v>1.82</v>
      </c>
      <c r="R145" s="288">
        <v>2.5000000000000001E-2</v>
      </c>
      <c r="S145" s="288">
        <v>2.5000000000000001E-2</v>
      </c>
      <c r="T145" s="288">
        <v>2.5000000000000001E-2</v>
      </c>
      <c r="U145" s="288">
        <v>2.5000000000000001E-2</v>
      </c>
      <c r="V145" s="170" t="s">
        <v>37</v>
      </c>
      <c r="W145" s="283">
        <v>0.17872791457489887</v>
      </c>
      <c r="X145" s="283">
        <v>0.19423694696356283</v>
      </c>
      <c r="Y145" s="289">
        <v>0.05</v>
      </c>
      <c r="Z145" s="283">
        <v>1.015271497975709E-2</v>
      </c>
      <c r="AA145" s="288">
        <v>2.5000000000000001E-2</v>
      </c>
      <c r="AB145" s="288">
        <v>2.5000000000000001E-2</v>
      </c>
      <c r="AC145" s="283">
        <v>0.29247097004048594</v>
      </c>
      <c r="AD145" s="283"/>
      <c r="AE145" s="283">
        <v>0.2667379303643726</v>
      </c>
      <c r="AF145" s="283">
        <v>6.1208418623481815E-2</v>
      </c>
      <c r="AG145" s="288">
        <v>2.5000000000000001E-2</v>
      </c>
      <c r="AH145" s="288">
        <v>2.5000000000000001E-2</v>
      </c>
      <c r="AI145" s="288">
        <v>2.5000000000000001E-2</v>
      </c>
      <c r="AJ145" s="289">
        <v>0.05</v>
      </c>
      <c r="AK145" s="289">
        <v>0.05</v>
      </c>
      <c r="AL145" s="289">
        <v>0.05</v>
      </c>
    </row>
    <row r="146" spans="1:38" x14ac:dyDescent="0.2">
      <c r="A146" s="207" t="s">
        <v>159</v>
      </c>
      <c r="B146" s="166" t="s">
        <v>38</v>
      </c>
      <c r="C146" s="188">
        <v>2019</v>
      </c>
      <c r="D146" s="188">
        <v>106</v>
      </c>
      <c r="E146" s="188">
        <v>0</v>
      </c>
      <c r="F146" s="189">
        <v>2</v>
      </c>
      <c r="G146" s="188">
        <v>14.60852</v>
      </c>
      <c r="H146" s="188">
        <v>74.929820000000007</v>
      </c>
      <c r="I146" s="186">
        <v>-1483</v>
      </c>
      <c r="J146" s="211" t="s">
        <v>160</v>
      </c>
      <c r="K146" s="172" t="s">
        <v>277</v>
      </c>
      <c r="L146" s="175">
        <v>0</v>
      </c>
      <c r="M146" s="176">
        <v>1</v>
      </c>
      <c r="N146" s="247">
        <v>9.68</v>
      </c>
      <c r="O146" s="249">
        <f>91.1-N146</f>
        <v>81.419999999999987</v>
      </c>
      <c r="P146" s="248">
        <f t="shared" si="2"/>
        <v>91.1</v>
      </c>
      <c r="Q146" s="265">
        <v>1.01</v>
      </c>
      <c r="R146" s="288">
        <v>2.5000000000000001E-2</v>
      </c>
      <c r="S146" s="288">
        <v>2.5000000000000001E-2</v>
      </c>
      <c r="T146" s="288">
        <v>2.5000000000000001E-2</v>
      </c>
      <c r="U146" s="288">
        <v>2.5000000000000001E-2</v>
      </c>
      <c r="V146" s="170" t="s">
        <v>37</v>
      </c>
      <c r="W146" s="283">
        <v>5.4689257999999998E-2</v>
      </c>
      <c r="X146" s="283">
        <v>6.3245648799999998E-2</v>
      </c>
      <c r="Y146" s="289">
        <v>0.05</v>
      </c>
      <c r="Z146" s="283">
        <v>1.0056274799999999E-2</v>
      </c>
      <c r="AA146" s="288">
        <v>2.5000000000000001E-2</v>
      </c>
      <c r="AB146" s="288">
        <v>2.5000000000000001E-2</v>
      </c>
      <c r="AC146" s="283">
        <v>6.0952932800000005E-2</v>
      </c>
      <c r="AD146" s="283"/>
      <c r="AE146" s="288">
        <v>2.5000000000000001E-2</v>
      </c>
      <c r="AF146" s="283">
        <v>8.3598093200000001E-2</v>
      </c>
      <c r="AG146" s="288">
        <v>2.5000000000000001E-2</v>
      </c>
      <c r="AH146" s="288">
        <v>2.5000000000000001E-2</v>
      </c>
      <c r="AI146" s="288">
        <v>2.5000000000000001E-2</v>
      </c>
      <c r="AJ146" s="289">
        <v>0.05</v>
      </c>
      <c r="AK146" s="289">
        <v>0.05</v>
      </c>
      <c r="AL146" s="289">
        <v>0.05</v>
      </c>
    </row>
    <row r="147" spans="1:38" ht="16" thickBot="1" x14ac:dyDescent="0.25">
      <c r="A147" s="207" t="s">
        <v>161</v>
      </c>
      <c r="B147" s="166" t="s">
        <v>38</v>
      </c>
      <c r="C147" s="188">
        <v>2019</v>
      </c>
      <c r="D147" s="188">
        <v>115</v>
      </c>
      <c r="E147" s="188">
        <v>0</v>
      </c>
      <c r="F147" s="189">
        <v>2</v>
      </c>
      <c r="G147" s="216">
        <v>31.676839999999999</v>
      </c>
      <c r="H147" s="216">
        <v>79.821169999999995</v>
      </c>
      <c r="I147" s="186">
        <v>-207</v>
      </c>
      <c r="J147" s="211" t="s">
        <v>162</v>
      </c>
      <c r="K147" s="172" t="s">
        <v>278</v>
      </c>
      <c r="L147" s="175">
        <v>0</v>
      </c>
      <c r="M147" s="176">
        <v>1</v>
      </c>
      <c r="N147" s="247">
        <v>13.3</v>
      </c>
      <c r="O147" s="249">
        <f>95.3-N147</f>
        <v>82</v>
      </c>
      <c r="P147" s="248">
        <f t="shared" si="2"/>
        <v>95.3</v>
      </c>
      <c r="Q147" s="265">
        <v>2.09</v>
      </c>
      <c r="R147" s="288">
        <v>2.5000000000000001E-2</v>
      </c>
      <c r="S147" s="288">
        <v>2.5000000000000001E-2</v>
      </c>
      <c r="T147" s="288">
        <v>2.5000000000000001E-2</v>
      </c>
      <c r="U147" s="288">
        <v>2.5000000000000001E-2</v>
      </c>
      <c r="V147" s="170" t="s">
        <v>37</v>
      </c>
      <c r="W147" s="283">
        <v>0.16632206923076925</v>
      </c>
      <c r="X147" s="283">
        <v>0.16632206923076925</v>
      </c>
      <c r="Y147" s="289">
        <v>0.05</v>
      </c>
      <c r="Z147" s="289">
        <v>0.05</v>
      </c>
      <c r="AA147" s="288">
        <v>2.5000000000000001E-2</v>
      </c>
      <c r="AB147" s="288">
        <v>2.5000000000000001E-2</v>
      </c>
      <c r="AC147" s="283">
        <v>0.22275780500000003</v>
      </c>
      <c r="AD147" s="283"/>
      <c r="AE147" s="283">
        <v>0.22573873000000003</v>
      </c>
      <c r="AF147" s="283">
        <v>8.9367941153846164E-2</v>
      </c>
      <c r="AG147" s="288">
        <v>2.5000000000000001E-2</v>
      </c>
      <c r="AH147" s="288">
        <v>2.5000000000000001E-2</v>
      </c>
      <c r="AI147" s="288">
        <v>2.5000000000000001E-2</v>
      </c>
      <c r="AJ147" s="289">
        <v>0.05</v>
      </c>
      <c r="AK147" s="289">
        <v>0.05</v>
      </c>
      <c r="AL147" s="289">
        <v>0.05</v>
      </c>
    </row>
    <row r="148" spans="1:38" ht="16" thickBot="1" x14ac:dyDescent="0.25">
      <c r="A148" s="207" t="s">
        <v>163</v>
      </c>
      <c r="B148" s="166" t="s">
        <v>38</v>
      </c>
      <c r="C148" s="188">
        <v>2019</v>
      </c>
      <c r="D148" s="188">
        <v>115</v>
      </c>
      <c r="E148" s="188">
        <v>0</v>
      </c>
      <c r="F148" s="189">
        <v>2</v>
      </c>
      <c r="G148" s="217">
        <v>10.73554</v>
      </c>
      <c r="H148" s="217">
        <v>79.039460000000005</v>
      </c>
      <c r="I148" s="218">
        <v>-321</v>
      </c>
      <c r="J148" s="211" t="s">
        <v>164</v>
      </c>
      <c r="K148" s="172" t="s">
        <v>279</v>
      </c>
      <c r="L148" s="175">
        <v>0</v>
      </c>
      <c r="M148" s="215">
        <v>1</v>
      </c>
      <c r="N148" s="247">
        <v>10.1</v>
      </c>
      <c r="O148" s="249">
        <f>96.3-N148</f>
        <v>86.2</v>
      </c>
      <c r="P148" s="248">
        <f t="shared" si="2"/>
        <v>96.3</v>
      </c>
      <c r="Q148" s="265">
        <v>2.15</v>
      </c>
      <c r="R148" s="288">
        <v>2.5000000000000001E-2</v>
      </c>
      <c r="S148" s="288">
        <v>2.5000000000000001E-2</v>
      </c>
      <c r="T148" s="288">
        <v>2.5000000000000001E-2</v>
      </c>
      <c r="U148" s="288">
        <v>2.5000000000000001E-2</v>
      </c>
      <c r="V148" s="170" t="s">
        <v>37</v>
      </c>
      <c r="W148" s="283">
        <v>0.11577932693877555</v>
      </c>
      <c r="X148" s="283">
        <v>0.11577932693877555</v>
      </c>
      <c r="Y148" s="289">
        <v>0.05</v>
      </c>
      <c r="Z148" s="289">
        <v>0.05</v>
      </c>
      <c r="AA148" s="288">
        <v>2.5000000000000001E-2</v>
      </c>
      <c r="AB148" s="288">
        <v>2.5000000000000001E-2</v>
      </c>
      <c r="AC148" s="283">
        <v>7.9235368571428599E-2</v>
      </c>
      <c r="AD148" s="283"/>
      <c r="AE148" s="283">
        <v>9.9262913469387787E-2</v>
      </c>
      <c r="AF148" s="283">
        <v>6.8450946122449008E-2</v>
      </c>
      <c r="AG148" s="288">
        <v>2.5000000000000001E-2</v>
      </c>
      <c r="AH148" s="288">
        <v>2.5000000000000001E-2</v>
      </c>
      <c r="AI148" s="288">
        <v>2.5000000000000001E-2</v>
      </c>
      <c r="AJ148" s="289">
        <v>0.05</v>
      </c>
      <c r="AK148" s="289">
        <v>0.05</v>
      </c>
      <c r="AL148" s="289">
        <v>0.05</v>
      </c>
    </row>
    <row r="149" spans="1:38" ht="16" thickBot="1" x14ac:dyDescent="0.25">
      <c r="A149" s="207" t="s">
        <v>165</v>
      </c>
      <c r="B149" s="166" t="s">
        <v>38</v>
      </c>
      <c r="C149" s="188">
        <v>2019</v>
      </c>
      <c r="D149" s="188">
        <v>115</v>
      </c>
      <c r="E149" s="188">
        <v>0</v>
      </c>
      <c r="F149" s="189">
        <v>2</v>
      </c>
      <c r="G149" s="219">
        <v>12.261200000000001</v>
      </c>
      <c r="H149" s="219">
        <v>78.911299999999997</v>
      </c>
      <c r="I149" s="218">
        <v>-82</v>
      </c>
      <c r="J149" s="211" t="s">
        <v>166</v>
      </c>
      <c r="K149" s="172" t="s">
        <v>280</v>
      </c>
      <c r="L149" s="175">
        <v>0</v>
      </c>
      <c r="M149" s="215">
        <v>1</v>
      </c>
      <c r="N149" s="247">
        <v>9.5399999999999991</v>
      </c>
      <c r="O149" s="249">
        <f>96.4-N149</f>
        <v>86.860000000000014</v>
      </c>
      <c r="P149" s="248">
        <f t="shared" si="2"/>
        <v>96.4</v>
      </c>
      <c r="Q149" s="266">
        <v>0.34599999999999997</v>
      </c>
      <c r="R149" s="288">
        <v>2.5000000000000001E-2</v>
      </c>
      <c r="S149" s="288">
        <v>2.5000000000000001E-2</v>
      </c>
      <c r="T149" s="288">
        <v>2.5000000000000001E-2</v>
      </c>
      <c r="U149" s="288">
        <v>2.5000000000000001E-2</v>
      </c>
      <c r="V149" s="170" t="s">
        <v>37</v>
      </c>
      <c r="W149" s="288">
        <v>2.5000000000000001E-2</v>
      </c>
      <c r="X149" s="282">
        <v>2.5000000000000001E-2</v>
      </c>
      <c r="Y149" s="289">
        <v>0.05</v>
      </c>
      <c r="Z149" s="289">
        <v>0.05</v>
      </c>
      <c r="AA149" s="288">
        <v>2.5000000000000001E-2</v>
      </c>
      <c r="AB149" s="288">
        <v>2.5000000000000001E-2</v>
      </c>
      <c r="AC149" s="283">
        <v>9.84731906614786E-3</v>
      </c>
      <c r="AD149" s="283"/>
      <c r="AE149" s="288">
        <v>2.5000000000000001E-2</v>
      </c>
      <c r="AF149" s="288">
        <v>2.5000000000000001E-2</v>
      </c>
      <c r="AG149" s="288">
        <v>2.5000000000000001E-2</v>
      </c>
      <c r="AH149" s="288">
        <v>2.5000000000000001E-2</v>
      </c>
      <c r="AI149" s="288">
        <v>2.5000000000000001E-2</v>
      </c>
      <c r="AJ149" s="289">
        <v>0.05</v>
      </c>
      <c r="AK149" s="289">
        <v>0.05</v>
      </c>
      <c r="AL149" s="289">
        <v>0.05</v>
      </c>
    </row>
    <row r="150" spans="1:38" x14ac:dyDescent="0.2">
      <c r="A150" s="207" t="s">
        <v>167</v>
      </c>
      <c r="B150" s="166" t="s">
        <v>38</v>
      </c>
      <c r="C150" s="188">
        <v>2019</v>
      </c>
      <c r="D150" s="188">
        <v>115</v>
      </c>
      <c r="E150" s="188">
        <v>0</v>
      </c>
      <c r="F150" s="189">
        <v>2</v>
      </c>
      <c r="G150" s="217">
        <v>6.1577200000000003</v>
      </c>
      <c r="H150" s="219">
        <v>79.104799999999997</v>
      </c>
      <c r="I150" s="220">
        <v>-1221</v>
      </c>
      <c r="J150" s="211" t="s">
        <v>168</v>
      </c>
      <c r="K150" s="172" t="s">
        <v>281</v>
      </c>
      <c r="L150" s="175">
        <v>0</v>
      </c>
      <c r="M150" s="215">
        <v>1</v>
      </c>
      <c r="N150" s="247">
        <v>12.9</v>
      </c>
      <c r="O150" s="249">
        <f>95.2-N150</f>
        <v>82.3</v>
      </c>
      <c r="P150" s="248">
        <f t="shared" si="2"/>
        <v>95.2</v>
      </c>
      <c r="Q150" s="265">
        <v>1.52</v>
      </c>
      <c r="R150" s="288">
        <v>2.5000000000000001E-2</v>
      </c>
      <c r="S150" s="288">
        <v>2.5000000000000001E-2</v>
      </c>
      <c r="T150" s="288">
        <v>2.5000000000000001E-2</v>
      </c>
      <c r="U150" s="288">
        <v>2.5000000000000001E-2</v>
      </c>
      <c r="V150" s="170" t="s">
        <v>37</v>
      </c>
      <c r="W150" s="283">
        <v>5.9923807984790897E-2</v>
      </c>
      <c r="X150" s="283">
        <v>7.0656443346007639E-2</v>
      </c>
      <c r="Y150" s="289">
        <v>0.05</v>
      </c>
      <c r="Z150" s="283">
        <v>1.923956920152092E-2</v>
      </c>
      <c r="AA150" s="288">
        <v>2.5000000000000001E-2</v>
      </c>
      <c r="AB150" s="288">
        <v>2.5000000000000001E-2</v>
      </c>
      <c r="AC150" s="283">
        <v>8.2139910266159716E-2</v>
      </c>
      <c r="AD150" s="283"/>
      <c r="AE150" s="288">
        <v>2.5000000000000001E-2</v>
      </c>
      <c r="AF150" s="283">
        <v>8.1082207984790905E-2</v>
      </c>
      <c r="AG150" s="288">
        <v>2.5000000000000001E-2</v>
      </c>
      <c r="AH150" s="288">
        <v>2.5000000000000001E-2</v>
      </c>
      <c r="AI150" s="288">
        <v>2.5000000000000001E-2</v>
      </c>
      <c r="AJ150" s="289">
        <v>0.05</v>
      </c>
      <c r="AK150" s="289">
        <v>0.05</v>
      </c>
      <c r="AL150" s="289">
        <v>0.05</v>
      </c>
    </row>
    <row r="151" spans="1:38" x14ac:dyDescent="0.2">
      <c r="A151" s="207" t="s">
        <v>169</v>
      </c>
      <c r="B151" s="166" t="s">
        <v>38</v>
      </c>
      <c r="C151" s="188">
        <v>2020</v>
      </c>
      <c r="D151" s="188">
        <v>104</v>
      </c>
      <c r="E151" s="188">
        <v>0</v>
      </c>
      <c r="F151" s="189">
        <v>2</v>
      </c>
      <c r="G151" s="221">
        <f>7.57117</f>
        <v>7.5711700000000004</v>
      </c>
      <c r="H151" s="221">
        <f>63.88483</f>
        <v>63.884830000000001</v>
      </c>
      <c r="I151" s="221">
        <v>-236</v>
      </c>
      <c r="J151" s="222" t="s">
        <v>170</v>
      </c>
      <c r="K151" s="172" t="s">
        <v>282</v>
      </c>
      <c r="L151" s="175">
        <v>0</v>
      </c>
      <c r="M151" s="176">
        <v>1</v>
      </c>
      <c r="N151" s="267">
        <v>2.81</v>
      </c>
      <c r="O151" s="267">
        <v>33.5</v>
      </c>
      <c r="P151" s="248">
        <f t="shared" si="2"/>
        <v>36.31</v>
      </c>
      <c r="Q151" s="268">
        <v>0.317</v>
      </c>
      <c r="R151" s="289">
        <v>0.05</v>
      </c>
      <c r="S151" s="288">
        <v>2.5000000000000001E-2</v>
      </c>
      <c r="T151" s="288">
        <v>2.5000000000000001E-2</v>
      </c>
      <c r="U151" s="288">
        <v>2.5000000000000001E-2</v>
      </c>
      <c r="V151" s="284" t="s">
        <v>37</v>
      </c>
      <c r="W151" s="186">
        <v>0.16594473968925239</v>
      </c>
      <c r="X151" s="186">
        <v>0.18027002805919179</v>
      </c>
      <c r="Y151" s="289">
        <v>0.05</v>
      </c>
      <c r="Z151" s="289">
        <v>0.05</v>
      </c>
      <c r="AA151" s="288">
        <v>2.5000000000000001E-2</v>
      </c>
      <c r="AB151" s="186">
        <v>6.8465933153620637E-2</v>
      </c>
      <c r="AC151" s="186">
        <v>0.34663321723259949</v>
      </c>
      <c r="AD151" s="186"/>
      <c r="AE151" s="186">
        <v>0.22080703110421793</v>
      </c>
      <c r="AF151" s="186">
        <v>0.1069534399121143</v>
      </c>
      <c r="AG151" s="288">
        <v>2.5000000000000001E-2</v>
      </c>
      <c r="AH151" s="289">
        <v>0.05</v>
      </c>
      <c r="AI151" s="289">
        <v>0.05</v>
      </c>
      <c r="AJ151" s="289">
        <v>0.05</v>
      </c>
      <c r="AK151" s="289">
        <v>0.05</v>
      </c>
      <c r="AL151" s="289">
        <v>0.05</v>
      </c>
    </row>
    <row r="152" spans="1:38" x14ac:dyDescent="0.2">
      <c r="A152" s="207" t="s">
        <v>171</v>
      </c>
      <c r="B152" s="166" t="s">
        <v>38</v>
      </c>
      <c r="C152" s="188">
        <v>2020</v>
      </c>
      <c r="D152" s="188">
        <v>104</v>
      </c>
      <c r="E152" s="188">
        <v>0</v>
      </c>
      <c r="F152" s="189">
        <v>2</v>
      </c>
      <c r="G152" s="223">
        <f>8.40517</f>
        <v>8.40517</v>
      </c>
      <c r="H152" s="223">
        <f>64.28017</f>
        <v>64.280169999999998</v>
      </c>
      <c r="I152" s="221">
        <v>-357</v>
      </c>
      <c r="J152" s="222" t="s">
        <v>172</v>
      </c>
      <c r="K152" s="172" t="s">
        <v>283</v>
      </c>
      <c r="L152" s="175">
        <v>0</v>
      </c>
      <c r="M152" s="176">
        <v>1</v>
      </c>
      <c r="N152" s="267">
        <v>8.24</v>
      </c>
      <c r="O152" s="267">
        <v>79.7</v>
      </c>
      <c r="P152" s="248">
        <f t="shared" si="2"/>
        <v>87.94</v>
      </c>
      <c r="Q152" s="269">
        <v>0.89700000000000002</v>
      </c>
      <c r="R152" s="289">
        <v>0.05</v>
      </c>
      <c r="S152" s="288">
        <v>2.5000000000000001E-2</v>
      </c>
      <c r="T152" s="288">
        <v>2.5000000000000001E-2</v>
      </c>
      <c r="U152" s="288">
        <v>2.5000000000000001E-2</v>
      </c>
      <c r="V152" s="284" t="s">
        <v>37</v>
      </c>
      <c r="W152" s="186">
        <v>0.45405352396089388</v>
      </c>
      <c r="X152" s="186">
        <v>0.48422628070911466</v>
      </c>
      <c r="Y152" s="289">
        <v>0.05</v>
      </c>
      <c r="Z152" s="289">
        <v>0.05</v>
      </c>
      <c r="AA152" s="288">
        <v>2.5000000000000001E-2</v>
      </c>
      <c r="AB152" s="186">
        <v>0.10799453414882072</v>
      </c>
      <c r="AC152" s="186">
        <v>0.47212360740792686</v>
      </c>
      <c r="AD152" s="186"/>
      <c r="AE152" s="186">
        <v>0.35610119259579209</v>
      </c>
      <c r="AF152" s="186">
        <v>0.17275357831125773</v>
      </c>
      <c r="AG152" s="288">
        <v>2.5000000000000001E-2</v>
      </c>
      <c r="AH152" s="289">
        <v>0.05</v>
      </c>
      <c r="AI152" s="289">
        <v>0.05</v>
      </c>
      <c r="AJ152" s="289">
        <v>0.05</v>
      </c>
      <c r="AK152" s="289">
        <v>0.05</v>
      </c>
      <c r="AL152" s="289">
        <v>0.05</v>
      </c>
    </row>
    <row r="153" spans="1:38" x14ac:dyDescent="0.2">
      <c r="A153" s="207" t="s">
        <v>173</v>
      </c>
      <c r="B153" s="166" t="s">
        <v>38</v>
      </c>
      <c r="C153" s="188">
        <v>2020</v>
      </c>
      <c r="D153" s="188">
        <v>104</v>
      </c>
      <c r="E153" s="188">
        <v>0</v>
      </c>
      <c r="F153" s="189">
        <v>2</v>
      </c>
      <c r="G153" s="223">
        <f>8.22</f>
        <v>8.2200000000000006</v>
      </c>
      <c r="H153" s="223">
        <f>64.7135</f>
        <v>64.713499999999996</v>
      </c>
      <c r="I153" s="221">
        <v>-238</v>
      </c>
      <c r="J153" s="222" t="s">
        <v>174</v>
      </c>
      <c r="K153" s="172" t="s">
        <v>284</v>
      </c>
      <c r="L153" s="175">
        <v>0</v>
      </c>
      <c r="M153" s="176">
        <v>1</v>
      </c>
      <c r="N153" s="267">
        <v>6.05</v>
      </c>
      <c r="O153" s="267">
        <v>75.599999999999994</v>
      </c>
      <c r="P153" s="248">
        <f t="shared" si="2"/>
        <v>81.649999999999991</v>
      </c>
      <c r="Q153" s="269">
        <v>0.629</v>
      </c>
      <c r="R153" s="289">
        <v>0.05</v>
      </c>
      <c r="S153" s="288">
        <v>2.5000000000000001E-2</v>
      </c>
      <c r="T153" s="288">
        <v>2.5000000000000001E-2</v>
      </c>
      <c r="U153" s="288">
        <v>2.5000000000000001E-2</v>
      </c>
      <c r="V153" s="284" t="s">
        <v>37</v>
      </c>
      <c r="W153" s="186">
        <v>0.36079159928761834</v>
      </c>
      <c r="X153" s="186">
        <v>0.36079159928761834</v>
      </c>
      <c r="Y153" s="289">
        <v>0.05</v>
      </c>
      <c r="Z153" s="289">
        <v>0.05</v>
      </c>
      <c r="AA153" s="288">
        <v>2.5000000000000001E-2</v>
      </c>
      <c r="AB153" s="186">
        <v>5.8094697954994903E-2</v>
      </c>
      <c r="AC153" s="186">
        <v>0.37668283977339023</v>
      </c>
      <c r="AD153" s="186"/>
      <c r="AE153" s="186">
        <v>0.207825910545023</v>
      </c>
      <c r="AF153" s="288">
        <v>2.5000000000000001E-2</v>
      </c>
      <c r="AG153" s="288">
        <v>2.5000000000000001E-2</v>
      </c>
      <c r="AH153" s="289">
        <v>0.05</v>
      </c>
      <c r="AI153" s="289">
        <v>0.05</v>
      </c>
      <c r="AJ153" s="289">
        <v>0.05</v>
      </c>
      <c r="AK153" s="289">
        <v>0.05</v>
      </c>
      <c r="AL153" s="289">
        <v>0.05</v>
      </c>
    </row>
    <row r="154" spans="1:38" x14ac:dyDescent="0.2">
      <c r="A154" s="207" t="s">
        <v>175</v>
      </c>
      <c r="B154" s="166" t="s">
        <v>38</v>
      </c>
      <c r="C154" s="188">
        <v>2020</v>
      </c>
      <c r="D154" s="188">
        <v>110</v>
      </c>
      <c r="E154" s="188">
        <v>0</v>
      </c>
      <c r="F154" s="189">
        <v>2</v>
      </c>
      <c r="G154" s="223">
        <f>10.43067</f>
        <v>10.430669999999999</v>
      </c>
      <c r="H154" s="223">
        <f>66.83017</f>
        <v>66.830169999999995</v>
      </c>
      <c r="I154" s="221">
        <v>-400</v>
      </c>
      <c r="J154" s="222" t="s">
        <v>176</v>
      </c>
      <c r="K154" s="172" t="s">
        <v>285</v>
      </c>
      <c r="L154" s="175">
        <v>0</v>
      </c>
      <c r="M154" s="176">
        <v>1</v>
      </c>
      <c r="N154" s="267">
        <v>8.74</v>
      </c>
      <c r="O154" s="267">
        <v>79.3</v>
      </c>
      <c r="P154" s="248">
        <f t="shared" si="2"/>
        <v>88.039999999999992</v>
      </c>
      <c r="Q154" s="269">
        <v>0.74199999999999999</v>
      </c>
      <c r="R154" s="289">
        <v>0.05</v>
      </c>
      <c r="S154" s="288">
        <v>2.5000000000000001E-2</v>
      </c>
      <c r="T154" s="288">
        <v>2.5000000000000001E-2</v>
      </c>
      <c r="U154" s="288">
        <v>2.5000000000000001E-2</v>
      </c>
      <c r="V154" s="284" t="s">
        <v>37</v>
      </c>
      <c r="W154" s="186">
        <v>0.43160881782904081</v>
      </c>
      <c r="X154" s="186">
        <v>0.45979342113632538</v>
      </c>
      <c r="Y154" s="289">
        <v>0.05</v>
      </c>
      <c r="Z154" s="289">
        <v>0.05</v>
      </c>
      <c r="AA154" s="288">
        <v>2.5000000000000001E-2</v>
      </c>
      <c r="AB154" s="186">
        <v>0.10659808980942601</v>
      </c>
      <c r="AC154" s="186">
        <v>0.45783502725359165</v>
      </c>
      <c r="AD154" s="186"/>
      <c r="AE154" s="186">
        <v>0.34436853308665177</v>
      </c>
      <c r="AF154" s="288">
        <v>2.5000000000000001E-2</v>
      </c>
      <c r="AG154" s="288">
        <v>2.5000000000000001E-2</v>
      </c>
      <c r="AH154" s="289">
        <v>0.05</v>
      </c>
      <c r="AI154" s="289">
        <v>0.05</v>
      </c>
      <c r="AJ154" s="289">
        <v>0.05</v>
      </c>
      <c r="AK154" s="289">
        <v>0.05</v>
      </c>
      <c r="AL154" s="289">
        <v>0.05</v>
      </c>
    </row>
    <row r="155" spans="1:38" x14ac:dyDescent="0.2">
      <c r="A155" s="207" t="s">
        <v>177</v>
      </c>
      <c r="B155" s="166" t="s">
        <v>38</v>
      </c>
      <c r="C155" s="188">
        <v>2020</v>
      </c>
      <c r="D155" s="188">
        <v>110</v>
      </c>
      <c r="E155" s="188">
        <v>0</v>
      </c>
      <c r="F155" s="189">
        <v>2</v>
      </c>
      <c r="G155" s="223">
        <f>10.47967</f>
        <v>10.47967</v>
      </c>
      <c r="H155" s="223">
        <f>66.23167</f>
        <v>66.231669999999994</v>
      </c>
      <c r="I155" s="221">
        <v>-294</v>
      </c>
      <c r="J155" s="222" t="s">
        <v>178</v>
      </c>
      <c r="K155" s="172" t="s">
        <v>286</v>
      </c>
      <c r="L155" s="175">
        <v>0</v>
      </c>
      <c r="M155" s="176">
        <v>1</v>
      </c>
      <c r="N155" s="267">
        <v>6.18</v>
      </c>
      <c r="O155" s="267">
        <v>66.5</v>
      </c>
      <c r="P155" s="248">
        <f t="shared" si="2"/>
        <v>72.680000000000007</v>
      </c>
      <c r="Q155" s="269">
        <v>0.57699999999999996</v>
      </c>
      <c r="R155" s="289">
        <v>0.05</v>
      </c>
      <c r="S155" s="288">
        <v>2.5000000000000001E-2</v>
      </c>
      <c r="T155" s="288">
        <v>2.5000000000000001E-2</v>
      </c>
      <c r="U155" s="288">
        <v>2.5000000000000001E-2</v>
      </c>
      <c r="V155" s="284" t="s">
        <v>37</v>
      </c>
      <c r="W155" s="186">
        <v>0.25451546219298782</v>
      </c>
      <c r="X155" s="186">
        <v>0.2710929722976298</v>
      </c>
      <c r="Y155" s="289">
        <v>0.05</v>
      </c>
      <c r="Z155" s="289">
        <v>0.05</v>
      </c>
      <c r="AA155" s="288">
        <v>2.5000000000000001E-2</v>
      </c>
      <c r="AB155" s="186">
        <v>6.9935904180268377E-2</v>
      </c>
      <c r="AC155" s="186">
        <v>0.41382578356720823</v>
      </c>
      <c r="AD155" s="186"/>
      <c r="AE155" s="186">
        <v>0.19256083849608008</v>
      </c>
      <c r="AF155" s="288">
        <v>2.5000000000000001E-2</v>
      </c>
      <c r="AG155" s="288">
        <v>2.5000000000000001E-2</v>
      </c>
      <c r="AH155" s="289">
        <v>0.05</v>
      </c>
      <c r="AI155" s="289">
        <v>0.05</v>
      </c>
      <c r="AJ155" s="289">
        <v>0.05</v>
      </c>
      <c r="AK155" s="289">
        <v>0.05</v>
      </c>
      <c r="AL155" s="289">
        <v>0.05</v>
      </c>
    </row>
    <row r="156" spans="1:38" x14ac:dyDescent="0.2">
      <c r="A156" s="207" t="s">
        <v>179</v>
      </c>
      <c r="B156" s="166" t="s">
        <v>38</v>
      </c>
      <c r="C156" s="188">
        <v>2020</v>
      </c>
      <c r="D156" s="188">
        <v>110</v>
      </c>
      <c r="E156" s="188">
        <v>0</v>
      </c>
      <c r="F156" s="189">
        <v>2</v>
      </c>
      <c r="G156" s="223">
        <f>10.177</f>
        <v>10.177</v>
      </c>
      <c r="H156" s="223">
        <f>65.67917</f>
        <v>65.679169999999999</v>
      </c>
      <c r="I156" s="224">
        <v>-396</v>
      </c>
      <c r="J156" s="222" t="s">
        <v>180</v>
      </c>
      <c r="K156" s="172" t="s">
        <v>287</v>
      </c>
      <c r="L156" s="175">
        <v>0</v>
      </c>
      <c r="M156" s="176">
        <v>1</v>
      </c>
      <c r="N156" s="267">
        <v>9.06</v>
      </c>
      <c r="O156" s="267">
        <v>80.900000000000006</v>
      </c>
      <c r="P156" s="248">
        <f>N156+O156</f>
        <v>89.960000000000008</v>
      </c>
      <c r="Q156" s="269">
        <v>0.71099999999999997</v>
      </c>
      <c r="R156" s="289">
        <v>0.05</v>
      </c>
      <c r="S156" s="288">
        <v>2.5000000000000001E-2</v>
      </c>
      <c r="T156" s="288">
        <v>2.5000000000000001E-2</v>
      </c>
      <c r="U156" s="288">
        <v>2.5000000000000001E-2</v>
      </c>
      <c r="V156" s="284" t="s">
        <v>37</v>
      </c>
      <c r="W156" s="186">
        <v>0.32407330158496589</v>
      </c>
      <c r="X156" s="186">
        <v>0.35364031638200916</v>
      </c>
      <c r="Y156" s="289">
        <v>0.05</v>
      </c>
      <c r="Z156" s="289">
        <v>0.05</v>
      </c>
      <c r="AA156" s="288">
        <v>2.5000000000000001E-2</v>
      </c>
      <c r="AB156" s="186">
        <v>7.083669789292954E-2</v>
      </c>
      <c r="AC156" s="186">
        <v>0.56089454177272535</v>
      </c>
      <c r="AD156" s="186"/>
      <c r="AE156" s="186">
        <v>0.24429773034440966</v>
      </c>
      <c r="AF156" s="188">
        <v>5.6099510989869282E-2</v>
      </c>
      <c r="AG156" s="288">
        <v>2.5000000000000001E-2</v>
      </c>
      <c r="AH156" s="289">
        <v>0.05</v>
      </c>
      <c r="AI156" s="289">
        <v>0.05</v>
      </c>
      <c r="AJ156" s="289">
        <v>0.05</v>
      </c>
      <c r="AK156" s="289">
        <v>0.05</v>
      </c>
      <c r="AL156" s="289">
        <v>0.05</v>
      </c>
    </row>
    <row r="157" spans="1:38" x14ac:dyDescent="0.2">
      <c r="A157" s="207" t="s">
        <v>181</v>
      </c>
      <c r="B157" s="166" t="s">
        <v>38</v>
      </c>
      <c r="C157" s="188">
        <v>2020</v>
      </c>
      <c r="D157" s="188">
        <v>110</v>
      </c>
      <c r="E157" s="188">
        <v>0</v>
      </c>
      <c r="F157" s="189">
        <v>2</v>
      </c>
      <c r="G157" s="223">
        <f>9.07683</f>
        <v>9.0768299999999993</v>
      </c>
      <c r="H157" s="223">
        <f>65.717</f>
        <v>65.716999999999999</v>
      </c>
      <c r="I157" s="224">
        <v>-449</v>
      </c>
      <c r="J157" s="222" t="s">
        <v>182</v>
      </c>
      <c r="K157" s="172" t="s">
        <v>288</v>
      </c>
      <c r="L157" s="175">
        <v>0</v>
      </c>
      <c r="M157" s="176">
        <v>1</v>
      </c>
      <c r="N157" s="267">
        <v>9.74</v>
      </c>
      <c r="O157" s="267">
        <v>83.6</v>
      </c>
      <c r="P157" s="248">
        <f>N157+O157</f>
        <v>93.339999999999989</v>
      </c>
      <c r="Q157" s="269">
        <v>0.75</v>
      </c>
      <c r="R157" s="289">
        <v>0.05</v>
      </c>
      <c r="S157" s="288">
        <v>2.5000000000000001E-2</v>
      </c>
      <c r="T157" s="288">
        <v>2.5000000000000001E-2</v>
      </c>
      <c r="U157" s="288">
        <v>2.5000000000000001E-2</v>
      </c>
      <c r="V157" s="284" t="s">
        <v>37</v>
      </c>
      <c r="W157" s="186">
        <v>0.28208678139674753</v>
      </c>
      <c r="X157" s="186">
        <v>0.31875832438859858</v>
      </c>
      <c r="Y157" s="289">
        <v>0.05</v>
      </c>
      <c r="Z157" s="289">
        <v>0.05</v>
      </c>
      <c r="AA157" s="288">
        <v>2.5000000000000001E-2</v>
      </c>
      <c r="AB157" s="186">
        <v>0.11214393357478689</v>
      </c>
      <c r="AC157" s="186">
        <v>0.45544445070836626</v>
      </c>
      <c r="AD157" s="186"/>
      <c r="AE157" s="186">
        <v>0.3676796836566863</v>
      </c>
      <c r="AF157" s="288">
        <v>2.5000000000000001E-2</v>
      </c>
      <c r="AG157" s="288">
        <v>2.5000000000000001E-2</v>
      </c>
      <c r="AH157" s="289">
        <v>0.05</v>
      </c>
      <c r="AI157" s="289">
        <v>0.05</v>
      </c>
      <c r="AJ157" s="289">
        <v>0.05</v>
      </c>
      <c r="AK157" s="289">
        <v>0.05</v>
      </c>
      <c r="AL157" s="289">
        <v>0.05</v>
      </c>
    </row>
    <row r="158" spans="1:38" x14ac:dyDescent="0.2">
      <c r="A158" s="225" t="s">
        <v>184</v>
      </c>
      <c r="B158" s="188" t="s">
        <v>183</v>
      </c>
      <c r="C158" s="226">
        <v>2020</v>
      </c>
      <c r="D158" s="226">
        <v>2002</v>
      </c>
      <c r="E158" s="215">
        <v>0</v>
      </c>
      <c r="F158" s="176">
        <v>2</v>
      </c>
      <c r="G158" s="223">
        <v>6.0426222999999997</v>
      </c>
      <c r="H158" s="223">
        <v>59.234572999999997</v>
      </c>
      <c r="I158" s="227">
        <v>-348</v>
      </c>
      <c r="J158" s="200" t="s">
        <v>185</v>
      </c>
      <c r="K158" s="228" t="s">
        <v>184</v>
      </c>
      <c r="L158" s="175">
        <v>0</v>
      </c>
      <c r="M158" s="215">
        <v>2</v>
      </c>
      <c r="N158" s="221">
        <v>20.9</v>
      </c>
      <c r="O158" s="221">
        <v>76</v>
      </c>
      <c r="P158" s="248">
        <f>N158+O158</f>
        <v>96.9</v>
      </c>
      <c r="Q158" s="221">
        <v>2.33</v>
      </c>
      <c r="R158" s="289">
        <v>0.05</v>
      </c>
      <c r="S158" s="288">
        <v>2.5000000000000001E-2</v>
      </c>
      <c r="T158" s="288">
        <v>2.5000000000000001E-2</v>
      </c>
      <c r="U158" s="288">
        <v>2.5000000000000001E-2</v>
      </c>
      <c r="V158" s="284" t="s">
        <v>37</v>
      </c>
      <c r="W158" s="281">
        <v>1.1754747618922841</v>
      </c>
      <c r="X158" s="281">
        <v>1.2353740179945203</v>
      </c>
      <c r="Y158" s="289">
        <v>0.05</v>
      </c>
      <c r="Z158" s="289">
        <v>0.05</v>
      </c>
      <c r="AA158" s="186">
        <v>6.39429041959408E-2</v>
      </c>
      <c r="AB158" s="186">
        <v>6.14325405267412E-2</v>
      </c>
      <c r="AC158" s="186">
        <v>0.53264612579765602</v>
      </c>
      <c r="AD158" s="186"/>
      <c r="AE158" s="186">
        <v>0.49690977024362404</v>
      </c>
      <c r="AF158" s="186">
        <v>0.35396640379024641</v>
      </c>
      <c r="AG158" s="288">
        <v>2.5000000000000001E-2</v>
      </c>
      <c r="AH158" s="289">
        <v>0.05</v>
      </c>
      <c r="AI158" s="288">
        <v>2.5000000000000001E-2</v>
      </c>
      <c r="AJ158" s="288">
        <v>2.5000000000000001E-2</v>
      </c>
      <c r="AK158" s="288">
        <v>2.5000000000000001E-2</v>
      </c>
      <c r="AL158" s="289">
        <v>0.05</v>
      </c>
    </row>
    <row r="159" spans="1:38" x14ac:dyDescent="0.2">
      <c r="A159" s="225" t="s">
        <v>186</v>
      </c>
      <c r="B159" s="188" t="s">
        <v>183</v>
      </c>
      <c r="C159" s="226">
        <v>2020</v>
      </c>
      <c r="D159" s="226">
        <v>2002</v>
      </c>
      <c r="E159" s="215">
        <v>0</v>
      </c>
      <c r="F159" s="176">
        <v>2</v>
      </c>
      <c r="G159" s="223">
        <v>5.8154466999999999</v>
      </c>
      <c r="H159" s="223">
        <v>59.304736499999997</v>
      </c>
      <c r="I159" s="227">
        <v>-702</v>
      </c>
      <c r="J159" s="200" t="s">
        <v>187</v>
      </c>
      <c r="K159" s="228" t="s">
        <v>186</v>
      </c>
      <c r="L159" s="175">
        <v>0</v>
      </c>
      <c r="M159" s="215">
        <v>2</v>
      </c>
      <c r="N159" s="221">
        <v>23.7</v>
      </c>
      <c r="O159" s="221">
        <v>73.3</v>
      </c>
      <c r="P159" s="248">
        <f>N159+O159</f>
        <v>97</v>
      </c>
      <c r="Q159" s="221">
        <v>2.19</v>
      </c>
      <c r="R159" s="289">
        <v>0.05</v>
      </c>
      <c r="S159" s="288">
        <v>2.5000000000000001E-2</v>
      </c>
      <c r="T159" s="288">
        <v>2.5000000000000001E-2</v>
      </c>
      <c r="U159" s="288">
        <v>2.5000000000000001E-2</v>
      </c>
      <c r="V159" s="284" t="s">
        <v>37</v>
      </c>
      <c r="W159" s="281">
        <v>1.6322592615854958</v>
      </c>
      <c r="X159" s="281">
        <v>1.6830041033879404</v>
      </c>
      <c r="Y159" s="289">
        <v>0.05</v>
      </c>
      <c r="Z159" s="289">
        <v>0.05</v>
      </c>
      <c r="AA159" s="186">
        <v>0.12840363228849722</v>
      </c>
      <c r="AB159" s="186">
        <v>0.1626350077219624</v>
      </c>
      <c r="AC159" s="186">
        <v>0.81777019016766395</v>
      </c>
      <c r="AD159" s="186"/>
      <c r="AE159" s="186">
        <v>0.79444540636037597</v>
      </c>
      <c r="AF159" s="186">
        <v>0.43659466079067599</v>
      </c>
      <c r="AG159" s="288">
        <v>2.5000000000000001E-2</v>
      </c>
      <c r="AH159" s="280" t="s">
        <v>43</v>
      </c>
      <c r="AI159" s="288">
        <v>2.5000000000000001E-2</v>
      </c>
      <c r="AJ159" s="288">
        <v>2.5000000000000001E-2</v>
      </c>
      <c r="AK159" s="288">
        <v>2.5000000000000001E-2</v>
      </c>
      <c r="AL159" s="289">
        <v>0.05</v>
      </c>
    </row>
    <row r="160" spans="1:38" x14ac:dyDescent="0.2">
      <c r="A160" s="225" t="s">
        <v>188</v>
      </c>
      <c r="B160" s="188" t="s">
        <v>183</v>
      </c>
      <c r="C160" s="226">
        <v>2020</v>
      </c>
      <c r="D160" s="226">
        <v>2002</v>
      </c>
      <c r="E160" s="215">
        <v>0</v>
      </c>
      <c r="F160" s="176">
        <v>2</v>
      </c>
      <c r="G160" s="223">
        <v>5.5448234999999997</v>
      </c>
      <c r="H160" s="223">
        <v>59.093418700000001</v>
      </c>
      <c r="I160" s="227">
        <v>-283</v>
      </c>
      <c r="J160" s="200" t="s">
        <v>189</v>
      </c>
      <c r="K160" s="228" t="s">
        <v>188</v>
      </c>
      <c r="L160" s="175">
        <v>0</v>
      </c>
      <c r="M160" s="215">
        <v>2</v>
      </c>
      <c r="N160" s="221">
        <v>18.3</v>
      </c>
      <c r="O160" s="221">
        <v>69.900000000000006</v>
      </c>
      <c r="P160" s="248">
        <f>N160+O160</f>
        <v>88.2</v>
      </c>
      <c r="Q160" s="221">
        <v>2.09</v>
      </c>
      <c r="R160" s="289">
        <v>0.05</v>
      </c>
      <c r="S160" s="288">
        <v>2.5000000000000001E-2</v>
      </c>
      <c r="T160" s="288">
        <v>2.5000000000000001E-2</v>
      </c>
      <c r="U160" s="288">
        <v>2.5000000000000001E-2</v>
      </c>
      <c r="V160" s="284" t="s">
        <v>37</v>
      </c>
      <c r="W160" s="186">
        <v>0.3604563382166488</v>
      </c>
      <c r="X160" s="186">
        <v>0.39524141268949359</v>
      </c>
      <c r="Y160" s="289">
        <v>0.05</v>
      </c>
      <c r="Z160" s="289">
        <v>0.05</v>
      </c>
      <c r="AA160" s="288">
        <v>2.5000000000000001E-2</v>
      </c>
      <c r="AB160" s="288">
        <v>2.5000000000000001E-2</v>
      </c>
      <c r="AC160" s="186">
        <v>0.19313744296081761</v>
      </c>
      <c r="AD160" s="186"/>
      <c r="AE160" s="186">
        <v>0.20269166029570643</v>
      </c>
      <c r="AF160" s="186">
        <v>0.15558606965695401</v>
      </c>
      <c r="AG160" s="288">
        <v>2.5000000000000001E-2</v>
      </c>
      <c r="AH160" s="289">
        <v>0.05</v>
      </c>
      <c r="AI160" s="288">
        <v>2.5000000000000001E-2</v>
      </c>
      <c r="AJ160" s="288">
        <v>2.5000000000000001E-2</v>
      </c>
      <c r="AK160" s="288">
        <v>2.5000000000000001E-2</v>
      </c>
      <c r="AL160" s="289">
        <v>0.05</v>
      </c>
    </row>
    <row r="161" spans="1:38" x14ac:dyDescent="0.2">
      <c r="A161" s="225" t="s">
        <v>190</v>
      </c>
      <c r="B161" s="188" t="s">
        <v>183</v>
      </c>
      <c r="C161" s="226">
        <v>2020</v>
      </c>
      <c r="D161" s="226">
        <v>2002</v>
      </c>
      <c r="E161" s="215">
        <v>0</v>
      </c>
      <c r="F161" s="176">
        <v>2</v>
      </c>
      <c r="G161" s="223">
        <v>5.7725464999999998</v>
      </c>
      <c r="H161" s="223">
        <v>58.943842699999998</v>
      </c>
      <c r="I161" s="227">
        <v>-240</v>
      </c>
      <c r="J161" s="200" t="s">
        <v>191</v>
      </c>
      <c r="K161" s="228" t="s">
        <v>190</v>
      </c>
      <c r="L161" s="175">
        <v>0</v>
      </c>
      <c r="M161" s="215">
        <v>2</v>
      </c>
      <c r="N161" s="249">
        <v>7.73</v>
      </c>
      <c r="O161" s="249">
        <v>76.47</v>
      </c>
      <c r="P161" s="288">
        <v>2.5000000000000001E-2</v>
      </c>
      <c r="Q161" s="221">
        <v>5.5</v>
      </c>
      <c r="R161" s="289">
        <v>0.05</v>
      </c>
      <c r="S161" s="288">
        <v>2.5000000000000001E-2</v>
      </c>
      <c r="T161" s="288">
        <v>2.5000000000000001E-2</v>
      </c>
      <c r="U161" s="288">
        <v>2.5000000000000001E-2</v>
      </c>
      <c r="V161" s="284" t="s">
        <v>37</v>
      </c>
      <c r="W161" s="186">
        <v>0.64042228113316402</v>
      </c>
      <c r="X161" s="186">
        <v>0.64042228113316402</v>
      </c>
      <c r="Y161" s="289">
        <v>0.05</v>
      </c>
      <c r="Z161" s="289">
        <v>0.05</v>
      </c>
      <c r="AA161" s="288">
        <v>2.5000000000000001E-2</v>
      </c>
      <c r="AB161" s="288">
        <v>2.5000000000000001E-2</v>
      </c>
      <c r="AC161" s="186">
        <v>0.17134183313668042</v>
      </c>
      <c r="AD161" s="186"/>
      <c r="AE161" s="186">
        <v>5.0550582450053207E-2</v>
      </c>
      <c r="AF161" s="186">
        <v>0.66892481332919995</v>
      </c>
      <c r="AG161" s="186">
        <v>0.292695703217702</v>
      </c>
      <c r="AH161" s="186">
        <v>0.38490007550761762</v>
      </c>
      <c r="AI161" s="288">
        <v>2.5000000000000001E-2</v>
      </c>
      <c r="AJ161" s="288">
        <v>2.5000000000000001E-2</v>
      </c>
      <c r="AK161" s="288">
        <v>2.5000000000000001E-2</v>
      </c>
      <c r="AL161" s="289">
        <v>0.05</v>
      </c>
    </row>
    <row r="162" spans="1:38" x14ac:dyDescent="0.2">
      <c r="A162" s="225" t="s">
        <v>192</v>
      </c>
      <c r="B162" s="188" t="s">
        <v>183</v>
      </c>
      <c r="C162" s="226">
        <v>2021</v>
      </c>
      <c r="D162" s="226">
        <v>2005</v>
      </c>
      <c r="E162" s="215">
        <v>0</v>
      </c>
      <c r="F162" s="176">
        <v>2</v>
      </c>
      <c r="G162" s="223">
        <v>6.0782487999999999</v>
      </c>
      <c r="H162" s="223">
        <v>62.495393200000002</v>
      </c>
      <c r="I162" s="227">
        <v>-73</v>
      </c>
      <c r="J162" s="200" t="s">
        <v>193</v>
      </c>
      <c r="K162" s="228" t="s">
        <v>192</v>
      </c>
      <c r="L162" s="175">
        <v>0</v>
      </c>
      <c r="M162" s="215">
        <v>2</v>
      </c>
      <c r="N162" s="221">
        <v>12.4</v>
      </c>
      <c r="O162" s="221">
        <v>82.199999999999989</v>
      </c>
      <c r="P162" s="288">
        <v>2.5000000000000001E-2</v>
      </c>
      <c r="Q162" s="254">
        <v>2.15</v>
      </c>
      <c r="R162" s="289">
        <v>0.05</v>
      </c>
      <c r="S162" s="288">
        <v>2.5000000000000001E-2</v>
      </c>
      <c r="T162" s="288">
        <v>2.5000000000000001E-2</v>
      </c>
      <c r="U162" s="288">
        <v>2.5000000000000001E-2</v>
      </c>
      <c r="V162" s="284" t="s">
        <v>37</v>
      </c>
      <c r="W162" s="186">
        <v>0.2390611635277724</v>
      </c>
      <c r="X162" s="186">
        <v>0.28089281194527305</v>
      </c>
      <c r="Y162" s="289">
        <v>0.05</v>
      </c>
      <c r="Z162" s="289">
        <v>0.05</v>
      </c>
      <c r="AA162" s="288">
        <v>2.5000000000000001E-2</v>
      </c>
      <c r="AB162" s="288">
        <v>2.5000000000000001E-2</v>
      </c>
      <c r="AC162" s="186">
        <v>5.7954899654687198E-2</v>
      </c>
      <c r="AD162" s="186"/>
      <c r="AE162" s="186">
        <v>5.7028041731021197E-2</v>
      </c>
      <c r="AF162" s="186">
        <v>7.8321131322741197E-2</v>
      </c>
      <c r="AG162" s="288">
        <v>2.5000000000000001E-2</v>
      </c>
      <c r="AH162" s="289">
        <v>0.05</v>
      </c>
      <c r="AI162" s="288">
        <v>2.5000000000000001E-2</v>
      </c>
      <c r="AJ162" s="288">
        <v>2.5000000000000001E-2</v>
      </c>
      <c r="AK162" s="288">
        <v>2.5000000000000001E-2</v>
      </c>
      <c r="AL162" s="289">
        <v>0.05</v>
      </c>
    </row>
    <row r="163" spans="1:38" x14ac:dyDescent="0.2">
      <c r="A163" s="225" t="s">
        <v>194</v>
      </c>
      <c r="B163" s="188" t="s">
        <v>183</v>
      </c>
      <c r="C163" s="226">
        <v>2021</v>
      </c>
      <c r="D163" s="226">
        <v>2005</v>
      </c>
      <c r="E163" s="215">
        <v>0</v>
      </c>
      <c r="F163" s="176">
        <v>2</v>
      </c>
      <c r="G163" s="229">
        <v>6.1812885</v>
      </c>
      <c r="H163" s="229">
        <v>62.578690700000003</v>
      </c>
      <c r="I163" s="227">
        <v>-180</v>
      </c>
      <c r="J163" s="200" t="s">
        <v>195</v>
      </c>
      <c r="K163" s="228" t="s">
        <v>194</v>
      </c>
      <c r="L163" s="175">
        <v>0</v>
      </c>
      <c r="M163" s="215">
        <v>2</v>
      </c>
      <c r="N163" s="221">
        <v>10.4</v>
      </c>
      <c r="O163" s="221">
        <v>77.899999999999991</v>
      </c>
      <c r="P163" s="288">
        <v>2.5000000000000001E-2</v>
      </c>
      <c r="Q163" s="254">
        <v>4.5</v>
      </c>
      <c r="R163" s="289">
        <v>0.05</v>
      </c>
      <c r="S163" s="288">
        <v>2.5000000000000001E-2</v>
      </c>
      <c r="T163" s="288">
        <v>2.5000000000000001E-2</v>
      </c>
      <c r="U163" s="288">
        <v>2.5000000000000001E-2</v>
      </c>
      <c r="V163" s="284" t="s">
        <v>37</v>
      </c>
      <c r="W163" s="186">
        <v>0.67038668076274399</v>
      </c>
      <c r="X163" s="186">
        <v>0.73292747940468761</v>
      </c>
      <c r="Y163" s="289">
        <v>0.05</v>
      </c>
      <c r="Z163" s="289">
        <v>0.05</v>
      </c>
      <c r="AA163" s="288">
        <v>2.5000000000000001E-2</v>
      </c>
      <c r="AB163" s="288">
        <v>2.5000000000000001E-2</v>
      </c>
      <c r="AC163" s="186">
        <v>7.4252606663895201E-2</v>
      </c>
      <c r="AD163" s="186"/>
      <c r="AE163" s="186">
        <v>0.1199115663148352</v>
      </c>
      <c r="AF163" s="186">
        <v>0.22631154137069717</v>
      </c>
      <c r="AG163" s="288">
        <v>2.5000000000000001E-2</v>
      </c>
      <c r="AH163" s="289">
        <v>0.05</v>
      </c>
      <c r="AI163" s="288">
        <v>2.5000000000000001E-2</v>
      </c>
      <c r="AJ163" s="288">
        <v>2.5000000000000001E-2</v>
      </c>
      <c r="AK163" s="288">
        <v>2.5000000000000001E-2</v>
      </c>
      <c r="AL163" s="289">
        <v>0.05</v>
      </c>
    </row>
    <row r="164" spans="1:38" x14ac:dyDescent="0.2">
      <c r="A164" s="225" t="s">
        <v>196</v>
      </c>
      <c r="B164" s="188" t="s">
        <v>183</v>
      </c>
      <c r="C164" s="226">
        <v>2021</v>
      </c>
      <c r="D164" s="226">
        <v>2005</v>
      </c>
      <c r="E164" s="215">
        <v>0</v>
      </c>
      <c r="F164" s="176">
        <v>2</v>
      </c>
      <c r="G164" s="223">
        <v>6.5399121999999998</v>
      </c>
      <c r="H164" s="223">
        <v>62.730829</v>
      </c>
      <c r="I164" s="227">
        <v>-104</v>
      </c>
      <c r="J164" s="200" t="s">
        <v>197</v>
      </c>
      <c r="K164" s="228" t="s">
        <v>196</v>
      </c>
      <c r="L164" s="175">
        <v>0</v>
      </c>
      <c r="M164" s="215">
        <v>2</v>
      </c>
      <c r="N164" s="221">
        <v>6.11</v>
      </c>
      <c r="O164" s="221">
        <v>80.790000000000006</v>
      </c>
      <c r="P164" s="288">
        <v>2.5000000000000001E-2</v>
      </c>
      <c r="Q164" s="254">
        <v>4.5199999999999996</v>
      </c>
      <c r="R164" s="289">
        <v>0.05</v>
      </c>
      <c r="S164" s="288">
        <v>2.5000000000000001E-2</v>
      </c>
      <c r="T164" s="288">
        <v>2.5000000000000001E-2</v>
      </c>
      <c r="U164" s="288">
        <v>2.5000000000000001E-2</v>
      </c>
      <c r="V164" s="284" t="s">
        <v>37</v>
      </c>
      <c r="W164" s="186">
        <v>0.3080193915418572</v>
      </c>
      <c r="X164" s="186">
        <v>0.3347789020270856</v>
      </c>
      <c r="Y164" s="289">
        <v>0.05</v>
      </c>
      <c r="Z164" s="289">
        <v>0.05</v>
      </c>
      <c r="AA164" s="288">
        <v>2.5000000000000001E-2</v>
      </c>
      <c r="AB164" s="288">
        <v>2.5000000000000001E-2</v>
      </c>
      <c r="AC164" s="186">
        <v>9.6281599195187598E-2</v>
      </c>
      <c r="AD164" s="186"/>
      <c r="AE164" s="186">
        <v>9.0727036006782003E-2</v>
      </c>
      <c r="AF164" s="186">
        <v>7.2233981764997596E-2</v>
      </c>
      <c r="AG164" s="288">
        <v>2.5000000000000001E-2</v>
      </c>
      <c r="AH164" s="289">
        <v>0.05</v>
      </c>
      <c r="AI164" s="288">
        <v>2.5000000000000001E-2</v>
      </c>
      <c r="AJ164" s="288">
        <v>2.5000000000000001E-2</v>
      </c>
      <c r="AK164" s="288">
        <v>2.5000000000000001E-2</v>
      </c>
      <c r="AL164" s="289">
        <v>0.05</v>
      </c>
    </row>
    <row r="165" spans="1:38" x14ac:dyDescent="0.2">
      <c r="A165" s="225" t="s">
        <v>198</v>
      </c>
      <c r="B165" s="188" t="s">
        <v>183</v>
      </c>
      <c r="C165" s="226">
        <v>2021</v>
      </c>
      <c r="D165" s="226">
        <v>2005</v>
      </c>
      <c r="E165" s="215">
        <v>0</v>
      </c>
      <c r="F165" s="176">
        <v>2</v>
      </c>
      <c r="G165" s="223">
        <v>6.3904958000000001</v>
      </c>
      <c r="H165" s="223">
        <v>62.673135299999998</v>
      </c>
      <c r="I165" s="227">
        <v>-90</v>
      </c>
      <c r="J165" s="200" t="s">
        <v>199</v>
      </c>
      <c r="K165" s="228" t="s">
        <v>198</v>
      </c>
      <c r="L165" s="175">
        <v>0</v>
      </c>
      <c r="M165" s="215">
        <v>2</v>
      </c>
      <c r="N165" s="221">
        <v>10.199999999999999</v>
      </c>
      <c r="O165" s="221">
        <v>74.399999999999991</v>
      </c>
      <c r="P165" s="288">
        <v>2.5000000000000001E-2</v>
      </c>
      <c r="Q165" s="254">
        <v>1.29</v>
      </c>
      <c r="R165" s="289">
        <v>0.05</v>
      </c>
      <c r="S165" s="288">
        <v>2.5000000000000001E-2</v>
      </c>
      <c r="T165" s="288">
        <v>2.5000000000000001E-2</v>
      </c>
      <c r="U165" s="288">
        <v>2.5000000000000001E-2</v>
      </c>
      <c r="V165" s="284" t="s">
        <v>37</v>
      </c>
      <c r="W165" s="186">
        <v>0.22222323738012081</v>
      </c>
      <c r="X165" s="186">
        <v>0.24542061988469799</v>
      </c>
      <c r="Y165" s="289">
        <v>0.05</v>
      </c>
      <c r="Z165" s="289">
        <v>0.05</v>
      </c>
      <c r="AA165" s="288">
        <v>2.5000000000000001E-2</v>
      </c>
      <c r="AB165" s="288">
        <v>2.5000000000000001E-2</v>
      </c>
      <c r="AC165" s="280">
        <v>5.3037522702604006E-2</v>
      </c>
      <c r="AD165" s="280"/>
      <c r="AE165" s="288">
        <v>2.5000000000000001E-2</v>
      </c>
      <c r="AF165" s="186">
        <v>7.3533290222105863E-2</v>
      </c>
      <c r="AG165" s="288">
        <v>2.5000000000000001E-2</v>
      </c>
      <c r="AH165" s="289">
        <v>0.05</v>
      </c>
      <c r="AI165" s="288">
        <v>2.5000000000000001E-2</v>
      </c>
      <c r="AJ165" s="288">
        <v>2.5000000000000001E-2</v>
      </c>
      <c r="AK165" s="288">
        <v>2.5000000000000001E-2</v>
      </c>
      <c r="AL165" s="289">
        <v>0.05</v>
      </c>
    </row>
    <row r="166" spans="1:38" x14ac:dyDescent="0.2">
      <c r="A166" s="230" t="s">
        <v>200</v>
      </c>
      <c r="B166" s="221" t="s">
        <v>183</v>
      </c>
      <c r="C166" s="226">
        <v>2021</v>
      </c>
      <c r="D166" s="226">
        <v>2102</v>
      </c>
      <c r="E166" s="215">
        <v>0</v>
      </c>
      <c r="F166" s="176">
        <v>2</v>
      </c>
      <c r="G166" s="231">
        <v>21.130811699999999</v>
      </c>
      <c r="H166" s="231">
        <v>69.992878000000005</v>
      </c>
      <c r="I166" s="221">
        <v>-282</v>
      </c>
      <c r="J166" s="232" t="s">
        <v>201</v>
      </c>
      <c r="K166" s="228" t="s">
        <v>200</v>
      </c>
      <c r="L166" s="175">
        <v>0</v>
      </c>
      <c r="M166" s="215">
        <v>2</v>
      </c>
      <c r="N166" s="221">
        <v>8</v>
      </c>
      <c r="O166" s="221">
        <v>85.5</v>
      </c>
      <c r="P166" s="288">
        <v>2.5000000000000001E-2</v>
      </c>
      <c r="Q166" s="270">
        <v>1.88</v>
      </c>
      <c r="R166" s="289">
        <v>0.05</v>
      </c>
      <c r="S166" s="288">
        <v>2.5000000000000001E-2</v>
      </c>
      <c r="T166" s="288">
        <v>2.5000000000000001E-2</v>
      </c>
      <c r="U166" s="288">
        <v>2.5000000000000001E-2</v>
      </c>
      <c r="V166" s="284" t="s">
        <v>37</v>
      </c>
      <c r="W166" s="186">
        <v>0.66676874901700978</v>
      </c>
      <c r="X166" s="186">
        <v>0.66676874901700978</v>
      </c>
      <c r="Y166" s="289">
        <v>0.05</v>
      </c>
      <c r="Z166" s="289">
        <v>0.05</v>
      </c>
      <c r="AA166" s="289">
        <v>0.05</v>
      </c>
      <c r="AB166" s="288">
        <v>2.5000000000000001E-2</v>
      </c>
      <c r="AC166" s="186">
        <v>0.28058020915103066</v>
      </c>
      <c r="AD166" s="186"/>
      <c r="AE166" s="186">
        <v>0.28665586683267774</v>
      </c>
      <c r="AF166" s="186">
        <v>0.27018215576344867</v>
      </c>
      <c r="AG166" s="288">
        <v>2.5000000000000001E-2</v>
      </c>
      <c r="AH166" s="289">
        <v>0.05</v>
      </c>
      <c r="AI166" s="288">
        <v>2.5000000000000001E-2</v>
      </c>
      <c r="AJ166" s="289">
        <v>0.05</v>
      </c>
      <c r="AK166" s="289">
        <v>0.05</v>
      </c>
      <c r="AL166" s="289">
        <v>0.05</v>
      </c>
    </row>
    <row r="167" spans="1:38" x14ac:dyDescent="0.2">
      <c r="A167" s="230" t="s">
        <v>202</v>
      </c>
      <c r="B167" s="221" t="s">
        <v>183</v>
      </c>
      <c r="C167" s="226">
        <v>2021</v>
      </c>
      <c r="D167" s="226">
        <v>2102</v>
      </c>
      <c r="E167" s="215">
        <v>0</v>
      </c>
      <c r="F167" s="176">
        <v>2</v>
      </c>
      <c r="G167" s="231">
        <v>20.762347699999999</v>
      </c>
      <c r="H167" s="231">
        <v>69.848384499999995</v>
      </c>
      <c r="I167" s="221">
        <v>-106</v>
      </c>
      <c r="J167" s="232" t="s">
        <v>203</v>
      </c>
      <c r="K167" s="228" t="s">
        <v>202</v>
      </c>
      <c r="L167" s="175">
        <v>0</v>
      </c>
      <c r="M167" s="215">
        <v>2</v>
      </c>
      <c r="N167" s="221">
        <v>11.6</v>
      </c>
      <c r="O167" s="221">
        <v>82.600000000000009</v>
      </c>
      <c r="P167" s="288">
        <v>2.5000000000000001E-2</v>
      </c>
      <c r="Q167" s="270">
        <v>1.97</v>
      </c>
      <c r="R167" s="289">
        <v>0.05</v>
      </c>
      <c r="S167" s="288">
        <v>2.5000000000000001E-2</v>
      </c>
      <c r="T167" s="288">
        <v>2.5000000000000001E-2</v>
      </c>
      <c r="U167" s="288">
        <v>2.5000000000000001E-2</v>
      </c>
      <c r="V167" s="284" t="s">
        <v>37</v>
      </c>
      <c r="W167" s="186">
        <v>0.53448529822112822</v>
      </c>
      <c r="X167" s="186">
        <v>0.55557480201542953</v>
      </c>
      <c r="Y167" s="289">
        <v>0.05</v>
      </c>
      <c r="Z167" s="289">
        <v>0.05</v>
      </c>
      <c r="AA167" s="289">
        <v>0.05</v>
      </c>
      <c r="AB167" s="288">
        <v>2.5000000000000001E-2</v>
      </c>
      <c r="AC167" s="186">
        <v>0.21087836858478345</v>
      </c>
      <c r="AD167" s="186"/>
      <c r="AE167" s="186">
        <v>0.2182593520162342</v>
      </c>
      <c r="AF167" s="186">
        <v>0.19990211330746105</v>
      </c>
      <c r="AG167" s="288">
        <v>2.5000000000000001E-2</v>
      </c>
      <c r="AH167" s="289">
        <v>0.05</v>
      </c>
      <c r="AI167" s="288">
        <v>2.5000000000000001E-2</v>
      </c>
      <c r="AJ167" s="289">
        <v>0.05</v>
      </c>
      <c r="AK167" s="289">
        <v>0.05</v>
      </c>
      <c r="AL167" s="289">
        <v>0.05</v>
      </c>
    </row>
    <row r="168" spans="1:38" x14ac:dyDescent="0.2">
      <c r="A168" s="230" t="s">
        <v>204</v>
      </c>
      <c r="B168" s="221" t="s">
        <v>183</v>
      </c>
      <c r="C168" s="226">
        <v>2021</v>
      </c>
      <c r="D168" s="226">
        <v>2102</v>
      </c>
      <c r="E168" s="215">
        <v>0</v>
      </c>
      <c r="F168" s="176">
        <v>2</v>
      </c>
      <c r="G168" s="231">
        <v>21.327949499999999</v>
      </c>
      <c r="H168" s="231">
        <v>70.064458500000001</v>
      </c>
      <c r="I168" s="221">
        <v>-345</v>
      </c>
      <c r="J168" s="232" t="s">
        <v>205</v>
      </c>
      <c r="K168" s="228" t="s">
        <v>204</v>
      </c>
      <c r="L168" s="175">
        <v>0</v>
      </c>
      <c r="M168" s="215">
        <v>2</v>
      </c>
      <c r="N168" s="221">
        <v>12.6</v>
      </c>
      <c r="O168" s="221">
        <v>80.900000000000006</v>
      </c>
      <c r="P168" s="288">
        <v>2.5000000000000001E-2</v>
      </c>
      <c r="Q168" s="270">
        <v>2.17</v>
      </c>
      <c r="R168" s="289">
        <v>0.05</v>
      </c>
      <c r="S168" s="288">
        <v>2.5000000000000001E-2</v>
      </c>
      <c r="T168" s="288">
        <v>2.5000000000000001E-2</v>
      </c>
      <c r="U168" s="288">
        <v>2.5000000000000001E-2</v>
      </c>
      <c r="V168" s="284" t="s">
        <v>37</v>
      </c>
      <c r="W168" s="186">
        <v>0.60392372774884906</v>
      </c>
      <c r="X168" s="186">
        <v>0.62685164870465171</v>
      </c>
      <c r="Y168" s="289">
        <v>0.05</v>
      </c>
      <c r="Z168" s="289">
        <v>0.05</v>
      </c>
      <c r="AA168" s="289">
        <v>0.05</v>
      </c>
      <c r="AB168" s="288">
        <v>2.5000000000000001E-2</v>
      </c>
      <c r="AC168" s="186">
        <v>0.26167686485607561</v>
      </c>
      <c r="AD168" s="186"/>
      <c r="AE168" s="186">
        <v>0.24531294292319172</v>
      </c>
      <c r="AF168" s="186">
        <v>0.30522168679592571</v>
      </c>
      <c r="AG168" s="288">
        <v>2.5000000000000001E-2</v>
      </c>
      <c r="AH168" s="289">
        <v>0.05</v>
      </c>
      <c r="AI168" s="288">
        <v>2.5000000000000001E-2</v>
      </c>
      <c r="AJ168" s="289">
        <v>0.05</v>
      </c>
      <c r="AK168" s="289">
        <v>0.05</v>
      </c>
      <c r="AL168" s="289">
        <v>0.05</v>
      </c>
    </row>
    <row r="169" spans="1:38" x14ac:dyDescent="0.2">
      <c r="A169" s="230" t="s">
        <v>206</v>
      </c>
      <c r="B169" s="221" t="s">
        <v>183</v>
      </c>
      <c r="C169" s="226">
        <v>2021</v>
      </c>
      <c r="D169" s="226">
        <v>2102</v>
      </c>
      <c r="E169" s="215">
        <v>0</v>
      </c>
      <c r="F169" s="176">
        <v>2</v>
      </c>
      <c r="G169" s="231">
        <v>21.725346999999999</v>
      </c>
      <c r="H169" s="231">
        <v>70.042101200000005</v>
      </c>
      <c r="I169" s="221">
        <v>-345</v>
      </c>
      <c r="J169" s="232" t="s">
        <v>207</v>
      </c>
      <c r="K169" s="228" t="s">
        <v>206</v>
      </c>
      <c r="L169" s="175">
        <v>0</v>
      </c>
      <c r="M169" s="215">
        <v>2</v>
      </c>
      <c r="N169" s="221">
        <v>13.9</v>
      </c>
      <c r="O169" s="221">
        <v>82.899999999999991</v>
      </c>
      <c r="P169" s="288">
        <v>2.5000000000000001E-2</v>
      </c>
      <c r="Q169" s="270">
        <v>2.48</v>
      </c>
      <c r="R169" s="289">
        <v>0.05</v>
      </c>
      <c r="S169" s="288">
        <v>2.5000000000000001E-2</v>
      </c>
      <c r="T169" s="288">
        <v>2.5000000000000001E-2</v>
      </c>
      <c r="U169" s="288">
        <v>2.5000000000000001E-2</v>
      </c>
      <c r="V169" s="284" t="s">
        <v>37</v>
      </c>
      <c r="W169" s="186">
        <v>0.47599728572698685</v>
      </c>
      <c r="X169" s="186">
        <v>0.49189555019527043</v>
      </c>
      <c r="Y169" s="289">
        <v>0.05</v>
      </c>
      <c r="Z169" s="289">
        <v>0.05</v>
      </c>
      <c r="AA169" s="289">
        <v>0.05</v>
      </c>
      <c r="AB169" s="288">
        <v>2.5000000000000001E-2</v>
      </c>
      <c r="AC169" s="186">
        <v>0.21780664797122987</v>
      </c>
      <c r="AD169" s="186"/>
      <c r="AE169" s="186">
        <v>0.15519306244979322</v>
      </c>
      <c r="AF169" s="186">
        <v>0.12234590280194704</v>
      </c>
      <c r="AG169" s="288">
        <v>2.5000000000000001E-2</v>
      </c>
      <c r="AH169" s="289">
        <v>0.05</v>
      </c>
      <c r="AI169" s="288">
        <v>2.5000000000000001E-2</v>
      </c>
      <c r="AJ169" s="289">
        <v>0.05</v>
      </c>
      <c r="AK169" s="289">
        <v>0.05</v>
      </c>
      <c r="AL169" s="289">
        <v>0.05</v>
      </c>
    </row>
    <row r="170" spans="1:38" x14ac:dyDescent="0.2">
      <c r="A170" s="207" t="s">
        <v>208</v>
      </c>
      <c r="B170" s="166" t="s">
        <v>38</v>
      </c>
      <c r="C170" s="188">
        <v>2021</v>
      </c>
      <c r="D170" s="188">
        <v>103</v>
      </c>
      <c r="E170" s="221">
        <v>0</v>
      </c>
      <c r="F170" s="221">
        <v>2</v>
      </c>
      <c r="G170" s="212">
        <v>6.4875266666666667</v>
      </c>
      <c r="H170" s="213">
        <v>65.358558333333335</v>
      </c>
      <c r="I170" s="233">
        <v>-419.39</v>
      </c>
      <c r="J170" s="234" t="s">
        <v>299</v>
      </c>
      <c r="K170" s="207" t="s">
        <v>289</v>
      </c>
      <c r="L170" s="232">
        <v>0</v>
      </c>
      <c r="M170" s="221">
        <v>1</v>
      </c>
      <c r="N170" s="271">
        <v>6.7</v>
      </c>
      <c r="O170" s="272">
        <v>73.7</v>
      </c>
      <c r="P170" s="288">
        <v>2.5000000000000001E-2</v>
      </c>
      <c r="Q170" s="273">
        <v>0.63700000000000001</v>
      </c>
      <c r="R170" s="288">
        <v>2.5000000000000001E-2</v>
      </c>
      <c r="S170" s="288">
        <v>2.5000000000000001E-2</v>
      </c>
      <c r="T170" s="288">
        <v>1.2500000000000001E-2</v>
      </c>
      <c r="U170" s="288">
        <v>2.5000000000000001E-2</v>
      </c>
      <c r="V170" s="284" t="s">
        <v>37</v>
      </c>
      <c r="W170" s="186">
        <v>0.30334441753718844</v>
      </c>
      <c r="X170" s="186">
        <v>0.31591679571702003</v>
      </c>
      <c r="Y170" s="289">
        <v>0.05</v>
      </c>
      <c r="Z170" s="289">
        <v>0.05</v>
      </c>
      <c r="AA170" s="288">
        <v>2.5000000000000001E-2</v>
      </c>
      <c r="AB170" s="186">
        <v>0.16520970133820556</v>
      </c>
      <c r="AC170" s="186">
        <v>0.48624822331883399</v>
      </c>
      <c r="AD170" s="186"/>
      <c r="AE170" s="186">
        <v>0.42112346572579779</v>
      </c>
      <c r="AF170" s="186">
        <v>0.17269375505141507</v>
      </c>
      <c r="AG170" s="288">
        <v>2.5000000000000001E-2</v>
      </c>
      <c r="AH170" s="289">
        <v>0.05</v>
      </c>
      <c r="AI170" s="288">
        <v>2.5000000000000001E-2</v>
      </c>
      <c r="AJ170" s="289">
        <v>0.05</v>
      </c>
      <c r="AK170" s="289">
        <v>0.05</v>
      </c>
      <c r="AL170" s="289">
        <v>0.05</v>
      </c>
    </row>
    <row r="171" spans="1:38" x14ac:dyDescent="0.2">
      <c r="A171" s="207" t="s">
        <v>210</v>
      </c>
      <c r="B171" s="166" t="s">
        <v>38</v>
      </c>
      <c r="C171" s="188">
        <v>2021</v>
      </c>
      <c r="D171" s="188">
        <v>103</v>
      </c>
      <c r="E171" s="221">
        <v>0</v>
      </c>
      <c r="F171" s="221">
        <v>2</v>
      </c>
      <c r="G171" s="212">
        <v>2.3169798333333333</v>
      </c>
      <c r="H171" s="213">
        <v>62.8384</v>
      </c>
      <c r="I171" s="233">
        <v>-780</v>
      </c>
      <c r="J171" s="234" t="s">
        <v>300</v>
      </c>
      <c r="K171" s="207" t="s">
        <v>290</v>
      </c>
      <c r="L171" s="232">
        <v>0</v>
      </c>
      <c r="M171" s="221">
        <v>1</v>
      </c>
      <c r="N171" s="271">
        <v>6.63</v>
      </c>
      <c r="O171" s="272">
        <v>63.67</v>
      </c>
      <c r="P171" s="288">
        <v>2.5000000000000001E-2</v>
      </c>
      <c r="Q171" s="273">
        <v>0.57699999999999996</v>
      </c>
      <c r="R171" s="288">
        <v>2.5000000000000001E-2</v>
      </c>
      <c r="S171" s="288">
        <v>2.5000000000000001E-2</v>
      </c>
      <c r="T171" s="288">
        <v>1.2500000000000001E-2</v>
      </c>
      <c r="U171" s="288">
        <v>2.5000000000000001E-2</v>
      </c>
      <c r="V171" s="284" t="s">
        <v>37</v>
      </c>
      <c r="W171" s="186">
        <v>3.6568765366970485E-2</v>
      </c>
      <c r="X171" s="186">
        <v>3.6568765366970485E-2</v>
      </c>
      <c r="Y171" s="289">
        <v>0.05</v>
      </c>
      <c r="Z171" s="289">
        <v>0.05</v>
      </c>
      <c r="AA171" s="288">
        <v>2.5000000000000001E-2</v>
      </c>
      <c r="AB171" s="288">
        <v>2.5000000000000001E-2</v>
      </c>
      <c r="AC171" s="186">
        <v>7.9045326846006125E-2</v>
      </c>
      <c r="AD171" s="186"/>
      <c r="AE171" s="186">
        <v>3.670518855708936E-2</v>
      </c>
      <c r="AF171" s="186">
        <v>7.6279374890185159E-2</v>
      </c>
      <c r="AG171" s="288">
        <v>2.5000000000000001E-2</v>
      </c>
      <c r="AH171" s="289">
        <v>0.05</v>
      </c>
      <c r="AI171" s="288">
        <v>2.5000000000000001E-2</v>
      </c>
      <c r="AJ171" s="289">
        <v>0.05</v>
      </c>
      <c r="AK171" s="289">
        <v>0.05</v>
      </c>
      <c r="AL171" s="289">
        <v>0.05</v>
      </c>
    </row>
    <row r="172" spans="1:38" x14ac:dyDescent="0.2">
      <c r="A172" s="207" t="s">
        <v>211</v>
      </c>
      <c r="B172" s="166" t="s">
        <v>38</v>
      </c>
      <c r="C172" s="188">
        <v>2021</v>
      </c>
      <c r="D172" s="188">
        <v>104</v>
      </c>
      <c r="E172" s="221">
        <v>0</v>
      </c>
      <c r="F172" s="221">
        <v>2</v>
      </c>
      <c r="G172" s="212">
        <v>4.889265</v>
      </c>
      <c r="H172" s="213">
        <v>64.608649999999997</v>
      </c>
      <c r="I172" s="233">
        <v>-1039.3599999999999</v>
      </c>
      <c r="J172" s="234" t="s">
        <v>301</v>
      </c>
      <c r="K172" s="207" t="s">
        <v>291</v>
      </c>
      <c r="L172" s="232">
        <v>0</v>
      </c>
      <c r="M172" s="221">
        <v>1</v>
      </c>
      <c r="N172" s="274">
        <v>13.4</v>
      </c>
      <c r="O172" s="271">
        <v>81.8</v>
      </c>
      <c r="P172" s="288">
        <v>2.5000000000000001E-2</v>
      </c>
      <c r="Q172" s="275">
        <v>1.2</v>
      </c>
      <c r="R172" s="288">
        <v>2.5000000000000001E-2</v>
      </c>
      <c r="S172" s="288">
        <v>2.5000000000000001E-2</v>
      </c>
      <c r="T172" s="288">
        <v>1.2500000000000001E-2</v>
      </c>
      <c r="U172" s="288">
        <v>2.5000000000000001E-2</v>
      </c>
      <c r="V172" s="284" t="s">
        <v>37</v>
      </c>
      <c r="W172" s="186">
        <v>0.24939314522752046</v>
      </c>
      <c r="X172" s="186">
        <v>0.24939314522752046</v>
      </c>
      <c r="Y172" s="289">
        <v>0.05</v>
      </c>
      <c r="Z172" s="289">
        <v>0.05</v>
      </c>
      <c r="AA172" s="288">
        <v>2.5000000000000001E-2</v>
      </c>
      <c r="AB172" s="186">
        <v>6.3248790677702491E-2</v>
      </c>
      <c r="AC172" s="186">
        <v>0.17505013231292918</v>
      </c>
      <c r="AD172" s="186"/>
      <c r="AE172" s="186">
        <v>9.1228083450832595E-2</v>
      </c>
      <c r="AF172" s="186">
        <v>0.20969351041032855</v>
      </c>
      <c r="AG172" s="288">
        <v>2.5000000000000001E-2</v>
      </c>
      <c r="AH172" s="289">
        <v>0.05</v>
      </c>
      <c r="AI172" s="288">
        <v>2.5000000000000001E-2</v>
      </c>
      <c r="AJ172" s="289">
        <v>0.05</v>
      </c>
      <c r="AK172" s="289">
        <v>0.05</v>
      </c>
      <c r="AL172" s="289">
        <v>0.05</v>
      </c>
    </row>
    <row r="173" spans="1:38" x14ac:dyDescent="0.2">
      <c r="A173" s="207" t="s">
        <v>212</v>
      </c>
      <c r="B173" s="166" t="s">
        <v>38</v>
      </c>
      <c r="C173" s="188">
        <v>2021</v>
      </c>
      <c r="D173" s="188">
        <v>104</v>
      </c>
      <c r="E173" s="221">
        <v>0</v>
      </c>
      <c r="F173" s="221">
        <v>2</v>
      </c>
      <c r="G173" s="212">
        <v>9.3359225000000006</v>
      </c>
      <c r="H173" s="213">
        <v>64.520368000000005</v>
      </c>
      <c r="I173" s="233">
        <v>-293.5</v>
      </c>
      <c r="J173" s="234" t="s">
        <v>302</v>
      </c>
      <c r="K173" s="207" t="s">
        <v>292</v>
      </c>
      <c r="L173" s="232">
        <v>0</v>
      </c>
      <c r="M173" s="221">
        <v>1</v>
      </c>
      <c r="N173" s="274">
        <v>6.52</v>
      </c>
      <c r="O173" s="271">
        <v>73.28</v>
      </c>
      <c r="P173" s="288">
        <v>2.5000000000000001E-2</v>
      </c>
      <c r="Q173" s="273">
        <v>0.626</v>
      </c>
      <c r="R173" s="288">
        <v>2.5000000000000001E-2</v>
      </c>
      <c r="S173" s="288">
        <v>2.5000000000000001E-2</v>
      </c>
      <c r="T173" s="186">
        <v>2.5218840360837498E-2</v>
      </c>
      <c r="U173" s="288">
        <v>2.5000000000000001E-2</v>
      </c>
      <c r="V173" s="284" t="s">
        <v>37</v>
      </c>
      <c r="W173" s="186">
        <v>0.36864796376870174</v>
      </c>
      <c r="X173" s="186">
        <v>0.36864796376870174</v>
      </c>
      <c r="Y173" s="289">
        <v>0.05</v>
      </c>
      <c r="Z173" s="289">
        <v>0.05</v>
      </c>
      <c r="AA173" s="186">
        <v>0.12556427385891392</v>
      </c>
      <c r="AB173" s="186">
        <v>0.16186975130084286</v>
      </c>
      <c r="AC173" s="186">
        <v>0.57127309944168991</v>
      </c>
      <c r="AD173" s="186"/>
      <c r="AE173" s="186">
        <v>0.27838913405789795</v>
      </c>
      <c r="AF173" s="186">
        <v>0.1584493114421556</v>
      </c>
      <c r="AG173" s="288">
        <v>2.5000000000000001E-2</v>
      </c>
      <c r="AH173" s="289">
        <v>0.05</v>
      </c>
      <c r="AI173" s="288">
        <v>2.5000000000000001E-2</v>
      </c>
      <c r="AJ173" s="289">
        <v>0.05</v>
      </c>
      <c r="AK173" s="289">
        <v>0.05</v>
      </c>
      <c r="AL173" s="289">
        <v>0.05</v>
      </c>
    </row>
    <row r="174" spans="1:38" x14ac:dyDescent="0.2">
      <c r="A174" s="207" t="s">
        <v>213</v>
      </c>
      <c r="B174" s="166" t="s">
        <v>38</v>
      </c>
      <c r="C174" s="188">
        <v>2021</v>
      </c>
      <c r="D174" s="188">
        <v>104</v>
      </c>
      <c r="E174" s="221">
        <v>0</v>
      </c>
      <c r="F174" s="221">
        <v>2</v>
      </c>
      <c r="G174" s="212">
        <v>10.818914833333332</v>
      </c>
      <c r="H174" s="213">
        <v>65.680823833333335</v>
      </c>
      <c r="I174" s="233">
        <v>-383.5</v>
      </c>
      <c r="J174" s="234" t="s">
        <v>303</v>
      </c>
      <c r="K174" s="207" t="s">
        <v>293</v>
      </c>
      <c r="L174" s="232">
        <v>0</v>
      </c>
      <c r="M174" s="221">
        <v>1</v>
      </c>
      <c r="N174" s="274">
        <v>4.7300000000000004</v>
      </c>
      <c r="O174" s="274">
        <v>45.17</v>
      </c>
      <c r="P174" s="288">
        <v>2.5000000000000001E-2</v>
      </c>
      <c r="Q174" s="273">
        <v>0.42799999999999999</v>
      </c>
      <c r="R174" s="288">
        <v>2.5000000000000001E-2</v>
      </c>
      <c r="S174" s="288">
        <v>2.5000000000000001E-2</v>
      </c>
      <c r="T174" s="288">
        <v>1.2500000000000001E-2</v>
      </c>
      <c r="U174" s="288">
        <v>2.5000000000000001E-2</v>
      </c>
      <c r="V174" s="284" t="s">
        <v>37</v>
      </c>
      <c r="W174" s="186">
        <v>0.21787689370922081</v>
      </c>
      <c r="X174" s="186">
        <v>0.23658853040506231</v>
      </c>
      <c r="Y174" s="289">
        <v>0.05</v>
      </c>
      <c r="Z174" s="289">
        <v>0.05</v>
      </c>
      <c r="AA174" s="288">
        <v>2.5000000000000001E-2</v>
      </c>
      <c r="AB174" s="186">
        <v>9.0744329733394899E-2</v>
      </c>
      <c r="AC174" s="186">
        <v>0.34728617277316615</v>
      </c>
      <c r="AD174" s="186"/>
      <c r="AE174" s="186">
        <v>0.18729944624338321</v>
      </c>
      <c r="AF174" s="186">
        <v>0.12023251659993246</v>
      </c>
      <c r="AG174" s="288">
        <v>2.5000000000000001E-2</v>
      </c>
      <c r="AH174" s="289">
        <v>0.05</v>
      </c>
      <c r="AI174" s="288">
        <v>2.5000000000000001E-2</v>
      </c>
      <c r="AJ174" s="289">
        <v>0.05</v>
      </c>
      <c r="AK174" s="289">
        <v>0.05</v>
      </c>
      <c r="AL174" s="289">
        <v>0.05</v>
      </c>
    </row>
    <row r="175" spans="1:38" x14ac:dyDescent="0.2">
      <c r="A175" s="207" t="s">
        <v>214</v>
      </c>
      <c r="B175" s="166" t="s">
        <v>38</v>
      </c>
      <c r="C175" s="188">
        <v>2021</v>
      </c>
      <c r="D175" s="188">
        <v>104</v>
      </c>
      <c r="E175" s="221">
        <v>0</v>
      </c>
      <c r="F175" s="221">
        <v>1</v>
      </c>
      <c r="G175" s="212">
        <v>12.486304499999999</v>
      </c>
      <c r="H175" s="213">
        <v>66.833394666666663</v>
      </c>
      <c r="I175" s="233">
        <v>-240.5</v>
      </c>
      <c r="J175" s="234" t="s">
        <v>304</v>
      </c>
      <c r="K175" s="207" t="s">
        <v>294</v>
      </c>
      <c r="L175" s="232">
        <v>0</v>
      </c>
      <c r="M175" s="221">
        <v>1</v>
      </c>
      <c r="N175" s="274">
        <v>3.21</v>
      </c>
      <c r="O175" s="274">
        <v>40.39</v>
      </c>
      <c r="P175" s="288">
        <v>2.5000000000000001E-2</v>
      </c>
      <c r="Q175" s="273">
        <v>0.49399999999999999</v>
      </c>
      <c r="R175" s="288">
        <v>2.5000000000000001E-2</v>
      </c>
      <c r="S175" s="288">
        <v>2.5000000000000001E-2</v>
      </c>
      <c r="T175" s="288">
        <v>1.2500000000000001E-2</v>
      </c>
      <c r="U175" s="288">
        <v>2.5000000000000001E-2</v>
      </c>
      <c r="V175" s="284" t="s">
        <v>37</v>
      </c>
      <c r="W175" s="186">
        <v>0.18443784936006671</v>
      </c>
      <c r="X175" s="186">
        <v>0.20314535065370287</v>
      </c>
      <c r="Y175" s="289">
        <v>0.05</v>
      </c>
      <c r="Z175" s="289">
        <v>0.05</v>
      </c>
      <c r="AA175" s="288">
        <v>2.5000000000000001E-2</v>
      </c>
      <c r="AB175" s="186">
        <v>7.1335336297871588E-2</v>
      </c>
      <c r="AC175" s="186">
        <v>0.21224109444833675</v>
      </c>
      <c r="AD175" s="186"/>
      <c r="AE175" s="186">
        <v>0.16837008060492054</v>
      </c>
      <c r="AF175" s="186">
        <v>0.10114544882317517</v>
      </c>
      <c r="AG175" s="288">
        <v>2.5000000000000001E-2</v>
      </c>
      <c r="AH175" s="289">
        <v>0.05</v>
      </c>
      <c r="AI175" s="288">
        <v>2.5000000000000001E-2</v>
      </c>
      <c r="AJ175" s="289">
        <v>0.05</v>
      </c>
      <c r="AK175" s="289">
        <v>0.05</v>
      </c>
      <c r="AL175" s="289">
        <v>0.05</v>
      </c>
    </row>
    <row r="176" spans="1:38" x14ac:dyDescent="0.2">
      <c r="A176" s="207" t="s">
        <v>215</v>
      </c>
      <c r="B176" s="166" t="s">
        <v>38</v>
      </c>
      <c r="C176" s="188">
        <v>2021</v>
      </c>
      <c r="D176" s="188">
        <v>115</v>
      </c>
      <c r="E176" s="221">
        <v>0</v>
      </c>
      <c r="F176" s="221">
        <v>2</v>
      </c>
      <c r="G176" s="212">
        <v>27.159949999999998</v>
      </c>
      <c r="H176" s="213">
        <v>75.124816666666661</v>
      </c>
      <c r="I176" s="233">
        <v>-260.02</v>
      </c>
      <c r="J176" s="234" t="s">
        <v>305</v>
      </c>
      <c r="K176" s="207" t="s">
        <v>295</v>
      </c>
      <c r="L176" s="232">
        <v>0</v>
      </c>
      <c r="M176" s="221">
        <v>1</v>
      </c>
      <c r="N176" s="272">
        <v>12.1</v>
      </c>
      <c r="O176" s="276">
        <v>77.599999999999994</v>
      </c>
      <c r="P176" s="288">
        <v>2.5000000000000001E-2</v>
      </c>
      <c r="Q176" s="275">
        <v>2.69</v>
      </c>
      <c r="R176" s="288">
        <v>2.5000000000000001E-2</v>
      </c>
      <c r="S176" s="288">
        <v>2.5000000000000001E-2</v>
      </c>
      <c r="T176" s="288">
        <v>1.2500000000000001E-2</v>
      </c>
      <c r="U176" s="288">
        <v>2.5000000000000001E-2</v>
      </c>
      <c r="V176" s="284" t="s">
        <v>37</v>
      </c>
      <c r="W176" s="186">
        <v>0.24644009639846418</v>
      </c>
      <c r="X176" s="186">
        <v>0.26469567669922839</v>
      </c>
      <c r="Y176" s="289">
        <v>0.05</v>
      </c>
      <c r="Z176" s="289">
        <v>0.05</v>
      </c>
      <c r="AA176" s="186">
        <v>5.2661719531018149E-2</v>
      </c>
      <c r="AB176" s="186">
        <v>0.15114560864940652</v>
      </c>
      <c r="AC176" s="186">
        <v>0.62461330287865391</v>
      </c>
      <c r="AD176" s="186"/>
      <c r="AE176" s="186">
        <v>0.44590717588832263</v>
      </c>
      <c r="AF176" s="186">
        <v>0.12039552887620046</v>
      </c>
      <c r="AG176" s="288">
        <v>2.5000000000000001E-2</v>
      </c>
      <c r="AH176" s="289">
        <v>0.05</v>
      </c>
      <c r="AI176" s="288">
        <v>2.5000000000000001E-2</v>
      </c>
      <c r="AJ176" s="289">
        <v>0.05</v>
      </c>
      <c r="AK176" s="289">
        <v>0.05</v>
      </c>
      <c r="AL176" s="289">
        <v>0.05</v>
      </c>
    </row>
    <row r="177" spans="1:47" x14ac:dyDescent="0.2">
      <c r="A177" s="207" t="s">
        <v>216</v>
      </c>
      <c r="B177" s="166" t="s">
        <v>38</v>
      </c>
      <c r="C177" s="188">
        <v>2021</v>
      </c>
      <c r="D177" s="188">
        <v>115</v>
      </c>
      <c r="E177" s="221">
        <v>0</v>
      </c>
      <c r="F177" s="221">
        <v>2</v>
      </c>
      <c r="G177" s="212">
        <v>25.559358333333332</v>
      </c>
      <c r="H177" s="213">
        <v>75.553503333333339</v>
      </c>
      <c r="I177" s="233">
        <v>-169.8</v>
      </c>
      <c r="J177" s="234" t="s">
        <v>306</v>
      </c>
      <c r="K177" s="207" t="s">
        <v>296</v>
      </c>
      <c r="L177" s="232">
        <v>0</v>
      </c>
      <c r="M177" s="221">
        <v>1</v>
      </c>
      <c r="N177" s="272">
        <v>8.2200000000000006</v>
      </c>
      <c r="O177" s="276">
        <v>66.98</v>
      </c>
      <c r="P177" s="288">
        <v>2.5000000000000001E-2</v>
      </c>
      <c r="Q177" s="275">
        <v>2.0299999999999998</v>
      </c>
      <c r="R177" s="288">
        <v>2.5000000000000001E-2</v>
      </c>
      <c r="S177" s="288">
        <v>2.5000000000000001E-2</v>
      </c>
      <c r="T177" s="288">
        <v>1.2500000000000001E-2</v>
      </c>
      <c r="U177" s="288">
        <v>2.5000000000000001E-2</v>
      </c>
      <c r="V177" s="284" t="s">
        <v>37</v>
      </c>
      <c r="W177" s="186">
        <v>0.15942349444034609</v>
      </c>
      <c r="X177" s="186">
        <v>0.1722424192324595</v>
      </c>
      <c r="Y177" s="289">
        <v>0.05</v>
      </c>
      <c r="Z177" s="289">
        <v>0.05</v>
      </c>
      <c r="AA177" s="288">
        <v>2.5000000000000001E-2</v>
      </c>
      <c r="AB177" s="288">
        <v>2.5000000000000001E-2</v>
      </c>
      <c r="AC177" s="186">
        <v>0.17552803420345084</v>
      </c>
      <c r="AD177" s="186"/>
      <c r="AE177" s="186">
        <v>0.14272282230536243</v>
      </c>
      <c r="AF177" s="186">
        <v>5.62414531048454E-2</v>
      </c>
      <c r="AG177" s="288">
        <v>2.5000000000000001E-2</v>
      </c>
      <c r="AH177" s="289">
        <v>0.05</v>
      </c>
      <c r="AI177" s="288">
        <v>2.5000000000000001E-2</v>
      </c>
      <c r="AJ177" s="289">
        <v>0.05</v>
      </c>
      <c r="AK177" s="289">
        <v>0.05</v>
      </c>
      <c r="AL177" s="289">
        <v>0.05</v>
      </c>
    </row>
    <row r="178" spans="1:47" x14ac:dyDescent="0.2">
      <c r="A178" s="235" t="s">
        <v>217</v>
      </c>
      <c r="B178" s="236" t="s">
        <v>38</v>
      </c>
      <c r="C178" s="237">
        <v>2021</v>
      </c>
      <c r="D178" s="237">
        <v>115</v>
      </c>
      <c r="E178" s="238">
        <v>0</v>
      </c>
      <c r="F178" s="238">
        <v>2</v>
      </c>
      <c r="G178" s="239">
        <v>21.86204</v>
      </c>
      <c r="H178" s="240">
        <v>74.192236666666673</v>
      </c>
      <c r="I178" s="241">
        <v>-304.13</v>
      </c>
      <c r="J178" s="242" t="s">
        <v>307</v>
      </c>
      <c r="K178" s="243" t="s">
        <v>297</v>
      </c>
      <c r="L178" s="244">
        <v>0</v>
      </c>
      <c r="M178" s="245">
        <v>1</v>
      </c>
      <c r="N178" s="277">
        <v>10.6</v>
      </c>
      <c r="O178" s="278">
        <v>75</v>
      </c>
      <c r="P178" s="288">
        <v>2.5000000000000001E-2</v>
      </c>
      <c r="Q178" s="279">
        <v>2.38</v>
      </c>
      <c r="R178" s="288">
        <v>2.5000000000000001E-2</v>
      </c>
      <c r="S178" s="288">
        <v>2.5000000000000001E-2</v>
      </c>
      <c r="T178" s="288">
        <v>1.2500000000000001E-2</v>
      </c>
      <c r="U178" s="288">
        <v>2.5000000000000001E-2</v>
      </c>
      <c r="V178" s="285" t="s">
        <v>37</v>
      </c>
      <c r="W178" s="286">
        <v>0.1602401828625547</v>
      </c>
      <c r="X178" s="286">
        <v>0.1602401828625547</v>
      </c>
      <c r="Y178" s="289">
        <v>0.05</v>
      </c>
      <c r="Z178" s="289">
        <v>0.05</v>
      </c>
      <c r="AA178" s="288">
        <v>2.5000000000000001E-2</v>
      </c>
      <c r="AB178" s="288">
        <v>2.5000000000000001E-2</v>
      </c>
      <c r="AC178" s="286">
        <v>0.20218827249621352</v>
      </c>
      <c r="AD178" s="286"/>
      <c r="AE178" s="286">
        <v>0.17323612584454029</v>
      </c>
      <c r="AF178" s="288">
        <v>2.5000000000000001E-2</v>
      </c>
      <c r="AG178" s="288">
        <v>2.5000000000000001E-2</v>
      </c>
      <c r="AH178" s="289">
        <v>0.05</v>
      </c>
      <c r="AI178" s="288">
        <v>2.5000000000000001E-2</v>
      </c>
      <c r="AJ178" s="289">
        <v>0.05</v>
      </c>
      <c r="AK178" s="289">
        <v>0.05</v>
      </c>
      <c r="AL178" s="289">
        <v>0.05</v>
      </c>
    </row>
    <row r="179" spans="1:47" x14ac:dyDescent="0.2">
      <c r="A179" s="1" t="s">
        <v>0</v>
      </c>
      <c r="B179" s="1" t="s">
        <v>1</v>
      </c>
      <c r="C179" s="2" t="s">
        <v>2</v>
      </c>
      <c r="D179" s="3" t="s">
        <v>2</v>
      </c>
      <c r="E179" s="4" t="s">
        <v>3</v>
      </c>
      <c r="F179" s="4"/>
      <c r="G179" s="5" t="s">
        <v>4</v>
      </c>
      <c r="H179" s="5" t="s">
        <v>5</v>
      </c>
      <c r="I179" s="6" t="s">
        <v>6</v>
      </c>
      <c r="K179" s="101" t="s">
        <v>223</v>
      </c>
      <c r="L179" s="102" t="s">
        <v>3</v>
      </c>
      <c r="M179" s="102"/>
      <c r="N179" s="103" t="s">
        <v>218</v>
      </c>
      <c r="O179" s="103" t="s">
        <v>219</v>
      </c>
      <c r="P179"/>
      <c r="R179" s="141"/>
    </row>
    <row r="180" spans="1:47" x14ac:dyDescent="0.2">
      <c r="A180" s="12" t="s">
        <v>28</v>
      </c>
      <c r="B180" s="12"/>
      <c r="C180" s="13" t="s">
        <v>29</v>
      </c>
      <c r="D180" s="8" t="s">
        <v>30</v>
      </c>
      <c r="E180" s="14" t="s">
        <v>31</v>
      </c>
      <c r="F180" s="15" t="s">
        <v>32</v>
      </c>
      <c r="G180" s="16" t="s">
        <v>33</v>
      </c>
      <c r="H180" s="16" t="s">
        <v>33</v>
      </c>
      <c r="I180" s="6" t="s">
        <v>34</v>
      </c>
      <c r="K180" s="105" t="s">
        <v>28</v>
      </c>
      <c r="L180" s="106" t="s">
        <v>31</v>
      </c>
      <c r="M180" s="107" t="s">
        <v>32</v>
      </c>
      <c r="N180" s="108" t="s">
        <v>221</v>
      </c>
      <c r="O180" s="108" t="s">
        <v>221</v>
      </c>
      <c r="P180" s="7" t="s">
        <v>0</v>
      </c>
      <c r="Q180" s="103" t="s">
        <v>567</v>
      </c>
      <c r="R180" s="104" t="s">
        <v>308</v>
      </c>
      <c r="S180" s="10" t="s">
        <v>13</v>
      </c>
      <c r="T180" s="10" t="s">
        <v>16</v>
      </c>
      <c r="U180" s="10" t="s">
        <v>17</v>
      </c>
      <c r="V180" s="10" t="s">
        <v>18</v>
      </c>
      <c r="W180" s="10" t="s">
        <v>19</v>
      </c>
      <c r="X180" s="10" t="s">
        <v>20</v>
      </c>
      <c r="Y180" s="10" t="s">
        <v>21</v>
      </c>
      <c r="Z180" s="10" t="s">
        <v>22</v>
      </c>
      <c r="AA180" s="10" t="s">
        <v>23</v>
      </c>
      <c r="AB180" s="10" t="s">
        <v>554</v>
      </c>
      <c r="AC180" s="10" t="s">
        <v>499</v>
      </c>
      <c r="AE180" s="103" t="s">
        <v>567</v>
      </c>
      <c r="AF180" s="104" t="s">
        <v>308</v>
      </c>
      <c r="AG180" s="10" t="s">
        <v>13</v>
      </c>
      <c r="AH180" s="10" t="s">
        <v>16</v>
      </c>
      <c r="AI180" s="10" t="s">
        <v>17</v>
      </c>
      <c r="AJ180" s="10" t="s">
        <v>18</v>
      </c>
      <c r="AK180" s="10" t="s">
        <v>19</v>
      </c>
      <c r="AL180" s="10" t="s">
        <v>20</v>
      </c>
      <c r="AM180" s="10" t="s">
        <v>21</v>
      </c>
      <c r="AN180" s="10" t="s">
        <v>22</v>
      </c>
      <c r="AO180" s="10" t="s">
        <v>23</v>
      </c>
      <c r="AP180" s="10" t="s">
        <v>554</v>
      </c>
      <c r="AQ180" t="s">
        <v>566</v>
      </c>
      <c r="AR180" s="10" t="s">
        <v>769</v>
      </c>
      <c r="AS180" s="10" t="s">
        <v>770</v>
      </c>
      <c r="AT180" s="10" t="s">
        <v>772</v>
      </c>
      <c r="AU180" s="10" t="s">
        <v>771</v>
      </c>
    </row>
    <row r="181" spans="1:47" s="563" customFormat="1" x14ac:dyDescent="0.2">
      <c r="A181" s="558" t="s">
        <v>116</v>
      </c>
      <c r="B181" s="559" t="s">
        <v>38</v>
      </c>
      <c r="C181" s="560">
        <v>2016</v>
      </c>
      <c r="D181" s="559">
        <v>113</v>
      </c>
      <c r="E181" s="560">
        <v>0</v>
      </c>
      <c r="F181" s="561">
        <v>1</v>
      </c>
      <c r="G181" s="560">
        <v>28.3279</v>
      </c>
      <c r="H181" s="560">
        <v>78.151200000000003</v>
      </c>
      <c r="I181" s="562">
        <v>-306.60000000000002</v>
      </c>
      <c r="K181" s="564" t="s">
        <v>259</v>
      </c>
      <c r="L181" s="565">
        <v>0</v>
      </c>
      <c r="M181" s="564">
        <v>1</v>
      </c>
      <c r="N181" s="566">
        <v>14.2</v>
      </c>
      <c r="O181" s="566">
        <f>89.6-N181</f>
        <v>75.399999999999991</v>
      </c>
      <c r="P181" s="570" t="s">
        <v>117</v>
      </c>
      <c r="Q181" s="568">
        <f t="shared" ref="Q181:Q193" si="3">N181+O181</f>
        <v>89.6</v>
      </c>
      <c r="R181" s="569">
        <v>1.28</v>
      </c>
      <c r="S181" s="571">
        <v>0.20572332419609221</v>
      </c>
      <c r="T181" s="572">
        <v>0</v>
      </c>
      <c r="U181" s="572">
        <v>0</v>
      </c>
      <c r="V181" s="571">
        <v>0.46816589615140047</v>
      </c>
      <c r="W181" s="571">
        <v>0.12694184490335</v>
      </c>
      <c r="X181" s="572">
        <v>0</v>
      </c>
      <c r="Y181" s="572">
        <v>0</v>
      </c>
      <c r="Z181" s="572">
        <v>0</v>
      </c>
      <c r="AA181" s="572">
        <v>0</v>
      </c>
      <c r="AB181" s="573">
        <f t="shared" ref="AB181:AB212" si="4">SUM(S181:AA181)</f>
        <v>0.80083106525084269</v>
      </c>
      <c r="AC181" s="663">
        <f>IF(S181&gt;0,1,0)++IF(T181&gt;0,1,0)+IF(U181&gt;0,1,0)+IF(V181&gt;0,1,0)+IF(W181&gt;0,1,0)+IF(X181&gt;0,1,0)+IF(Y181&gt;0,1,0)+IF(Z181&gt;0,1,0)+IF(AA181&gt;0,1,0)</f>
        <v>3</v>
      </c>
      <c r="AD181" s="316" t="s">
        <v>494</v>
      </c>
      <c r="AE181" s="700">
        <f t="shared" ref="AE181:AF181" si="5">MIN(Q181:Q198)</f>
        <v>17.7</v>
      </c>
      <c r="AF181" s="302">
        <f t="shared" si="5"/>
        <v>0.34599999999999997</v>
      </c>
      <c r="AG181" s="302">
        <f>MIN(S181:S198)</f>
        <v>0</v>
      </c>
      <c r="AH181" s="302">
        <f t="shared" ref="AH181:AP181" si="6">MIN(T181:T198)</f>
        <v>0</v>
      </c>
      <c r="AI181" s="302">
        <f t="shared" si="6"/>
        <v>0</v>
      </c>
      <c r="AJ181" s="302">
        <f t="shared" si="6"/>
        <v>0</v>
      </c>
      <c r="AK181" s="302">
        <f t="shared" si="6"/>
        <v>0</v>
      </c>
      <c r="AL181" s="302">
        <f t="shared" si="6"/>
        <v>0</v>
      </c>
      <c r="AM181" s="302">
        <f t="shared" si="6"/>
        <v>0</v>
      </c>
      <c r="AN181" s="302">
        <f t="shared" si="6"/>
        <v>0</v>
      </c>
      <c r="AO181" s="302">
        <f t="shared" si="6"/>
        <v>0</v>
      </c>
      <c r="AP181" s="302">
        <f t="shared" si="6"/>
        <v>0</v>
      </c>
      <c r="AQ181" s="563">
        <f t="shared" ref="AQ181:AQ212" si="7">AB181/Q181</f>
        <v>8.9378467103888703E-3</v>
      </c>
      <c r="AR181" s="702">
        <f>S181/AB181*100</f>
        <v>25.688729261726866</v>
      </c>
      <c r="AS181" s="702">
        <f>V181/AC181*100</f>
        <v>15.605529871713349</v>
      </c>
      <c r="AT181" s="34">
        <v>0.17785702894987235</v>
      </c>
      <c r="AU181" s="663">
        <f>AT181/S181*100</f>
        <v>86.454479405719624</v>
      </c>
    </row>
    <row r="182" spans="1:47" s="563" customFormat="1" x14ac:dyDescent="0.2">
      <c r="A182" s="574" t="s">
        <v>138</v>
      </c>
      <c r="B182" s="559" t="s">
        <v>38</v>
      </c>
      <c r="C182" s="559">
        <v>2017</v>
      </c>
      <c r="D182" s="559">
        <v>115</v>
      </c>
      <c r="E182" s="575">
        <v>0</v>
      </c>
      <c r="F182" s="575">
        <v>1</v>
      </c>
      <c r="G182" s="576">
        <f>11.2495</f>
        <v>11.249499999999999</v>
      </c>
      <c r="H182" s="577">
        <f>77.6855</f>
        <v>77.685500000000005</v>
      </c>
      <c r="I182" s="578">
        <v>-303.44</v>
      </c>
      <c r="K182" s="564" t="s">
        <v>138</v>
      </c>
      <c r="L182" s="579">
        <v>0</v>
      </c>
      <c r="M182" s="580">
        <v>1</v>
      </c>
      <c r="N182" s="581">
        <v>12.4</v>
      </c>
      <c r="O182" s="582">
        <v>82.4</v>
      </c>
      <c r="P182" s="584" t="s">
        <v>139</v>
      </c>
      <c r="Q182" s="568">
        <f t="shared" si="3"/>
        <v>94.800000000000011</v>
      </c>
      <c r="R182" s="583">
        <v>1.88</v>
      </c>
      <c r="S182" s="571">
        <v>0.14075345668087061</v>
      </c>
      <c r="T182" s="572">
        <v>0</v>
      </c>
      <c r="U182" s="572">
        <v>0</v>
      </c>
      <c r="V182" s="571">
        <v>0.35543132279195555</v>
      </c>
      <c r="W182" s="571">
        <v>0.20975601896297241</v>
      </c>
      <c r="X182" s="572">
        <v>0</v>
      </c>
      <c r="Y182" s="572">
        <v>0</v>
      </c>
      <c r="Z182" s="572">
        <v>0</v>
      </c>
      <c r="AA182" s="572">
        <v>0</v>
      </c>
      <c r="AB182" s="573">
        <f t="shared" si="4"/>
        <v>0.7059407984357986</v>
      </c>
      <c r="AC182" s="663">
        <f t="shared" ref="AC182:AC245" si="8">IF(S182&gt;0,1,0)++IF(T182&gt;0,1,0)+IF(U182&gt;0,1,0)+IF(V182&gt;0,1,0)+IF(W182&gt;0,1,0)+IF(X182&gt;0,1,0)+IF(Y182&gt;0,1,0)+IF(Z182&gt;0,1,0)+IF(AA182&gt;0,1,0)</f>
        <v>3</v>
      </c>
      <c r="AD182" s="316" t="s">
        <v>495</v>
      </c>
      <c r="AE182" s="700">
        <f t="shared" ref="AE182:AF182" si="9">AVERAGE(Q181:Q198)</f>
        <v>88.876111111111101</v>
      </c>
      <c r="AF182" s="302">
        <f t="shared" si="9"/>
        <v>1.4299444444444442</v>
      </c>
      <c r="AG182" s="302">
        <f>AVERAGE(S181:S198)</f>
        <v>0.31281357493929085</v>
      </c>
      <c r="AH182" s="302">
        <f t="shared" ref="AH182:AP182" si="10">AVERAGE(T181:T198)</f>
        <v>0</v>
      </c>
      <c r="AI182" s="302">
        <f t="shared" si="10"/>
        <v>6.1174979759100231E-2</v>
      </c>
      <c r="AJ182" s="302">
        <f t="shared" si="10"/>
        <v>0.46215185396998393</v>
      </c>
      <c r="AK182" s="302">
        <f t="shared" si="10"/>
        <v>0.31871584577155126</v>
      </c>
      <c r="AL182" s="302">
        <f t="shared" si="10"/>
        <v>4.5539091764435422E-2</v>
      </c>
      <c r="AM182" s="302">
        <f t="shared" si="10"/>
        <v>8.1978581590540431E-2</v>
      </c>
      <c r="AN182" s="302">
        <f t="shared" si="10"/>
        <v>0</v>
      </c>
      <c r="AO182" s="302">
        <f t="shared" si="10"/>
        <v>0</v>
      </c>
      <c r="AP182" s="302">
        <f t="shared" si="10"/>
        <v>1.282373927794902</v>
      </c>
      <c r="AQ182" s="563">
        <f t="shared" si="7"/>
        <v>7.4466328948923893E-3</v>
      </c>
      <c r="AR182" s="702">
        <f t="shared" ref="AR182:AR245" si="11">S182/AB182*100</f>
        <v>19.938422172616697</v>
      </c>
      <c r="AS182" s="702">
        <f t="shared" ref="AS182:AS245" si="12">V182/AC182*100</f>
        <v>11.847710759731852</v>
      </c>
      <c r="AT182" s="34">
        <v>0.14075345668087061</v>
      </c>
      <c r="AU182" s="663">
        <f t="shared" ref="AU182:AU245" si="13">AT182/S182*100</f>
        <v>100</v>
      </c>
    </row>
    <row r="183" spans="1:47" s="563" customFormat="1" x14ac:dyDescent="0.2">
      <c r="A183" s="574" t="s">
        <v>140</v>
      </c>
      <c r="B183" s="559" t="s">
        <v>38</v>
      </c>
      <c r="C183" s="559">
        <v>2017</v>
      </c>
      <c r="D183" s="559">
        <v>115</v>
      </c>
      <c r="E183" s="575">
        <v>0</v>
      </c>
      <c r="F183" s="575">
        <v>1</v>
      </c>
      <c r="G183" s="585">
        <v>14.58117</v>
      </c>
      <c r="H183" s="586">
        <v>76.521500000000003</v>
      </c>
      <c r="I183" s="578">
        <v>11.249499999999999</v>
      </c>
      <c r="K183" s="587" t="s">
        <v>268</v>
      </c>
      <c r="L183" s="588">
        <v>0</v>
      </c>
      <c r="M183" s="589">
        <v>2</v>
      </c>
      <c r="N183" s="590">
        <v>8.85</v>
      </c>
      <c r="O183" s="591">
        <v>59.6</v>
      </c>
      <c r="P183" s="593" t="s">
        <v>141</v>
      </c>
      <c r="Q183" s="568">
        <f t="shared" si="3"/>
        <v>68.45</v>
      </c>
      <c r="R183" s="592">
        <v>1.42</v>
      </c>
      <c r="S183" s="571">
        <v>7.8385464199611163E-2</v>
      </c>
      <c r="T183" s="572">
        <v>0</v>
      </c>
      <c r="U183" s="572">
        <v>0</v>
      </c>
      <c r="V183" s="571">
        <v>0.15716171358766393</v>
      </c>
      <c r="W183" s="571">
        <v>0.12650842946110391</v>
      </c>
      <c r="X183" s="572">
        <v>0</v>
      </c>
      <c r="Y183" s="572">
        <v>0</v>
      </c>
      <c r="Z183" s="572">
        <v>0</v>
      </c>
      <c r="AA183" s="572">
        <v>0</v>
      </c>
      <c r="AB183" s="573">
        <f t="shared" si="4"/>
        <v>0.36205560724837899</v>
      </c>
      <c r="AC183" s="663">
        <f t="shared" si="8"/>
        <v>3</v>
      </c>
      <c r="AD183" s="316" t="s">
        <v>496</v>
      </c>
      <c r="AE183" s="700">
        <f t="shared" ref="AE183:AF183" si="14">MEDIAN(Q181:Q198)</f>
        <v>95.65</v>
      </c>
      <c r="AF183" s="302">
        <f t="shared" si="14"/>
        <v>1.42</v>
      </c>
      <c r="AG183" s="302">
        <f>MEDIAN(S181:S198)</f>
        <v>0.17242479695497043</v>
      </c>
      <c r="AH183" s="302">
        <f t="shared" ref="AH183:AP183" si="15">MEDIAN(T181:T198)</f>
        <v>0</v>
      </c>
      <c r="AI183" s="302">
        <f t="shared" si="15"/>
        <v>0</v>
      </c>
      <c r="AJ183" s="302">
        <f t="shared" si="15"/>
        <v>0.34326586496969314</v>
      </c>
      <c r="AK183" s="302">
        <f t="shared" si="15"/>
        <v>0.20927362231382121</v>
      </c>
      <c r="AL183" s="302">
        <f t="shared" si="15"/>
        <v>0</v>
      </c>
      <c r="AM183" s="302">
        <f t="shared" si="15"/>
        <v>3.4225473061224504E-2</v>
      </c>
      <c r="AN183" s="302">
        <f t="shared" si="15"/>
        <v>0</v>
      </c>
      <c r="AO183" s="302">
        <f t="shared" si="15"/>
        <v>0</v>
      </c>
      <c r="AP183" s="302">
        <f t="shared" si="15"/>
        <v>0.82881292262599993</v>
      </c>
      <c r="AQ183" s="563">
        <f t="shared" si="7"/>
        <v>5.2893441526424981E-3</v>
      </c>
      <c r="AR183" s="702">
        <f t="shared" si="11"/>
        <v>21.650117448902488</v>
      </c>
      <c r="AS183" s="702">
        <f t="shared" si="12"/>
        <v>5.2387237862554645</v>
      </c>
      <c r="AT183" s="34">
        <v>7.8385464199611163E-2</v>
      </c>
      <c r="AU183" s="663">
        <f t="shared" si="13"/>
        <v>100</v>
      </c>
    </row>
    <row r="184" spans="1:47" s="563" customFormat="1" x14ac:dyDescent="0.2">
      <c r="A184" s="574" t="s">
        <v>142</v>
      </c>
      <c r="B184" s="559" t="s">
        <v>38</v>
      </c>
      <c r="C184" s="575">
        <v>2018</v>
      </c>
      <c r="D184" s="575">
        <v>109</v>
      </c>
      <c r="E184" s="575">
        <v>0</v>
      </c>
      <c r="F184" s="575">
        <v>1</v>
      </c>
      <c r="G184" s="594">
        <f>11.70747</f>
        <v>11.707470000000001</v>
      </c>
      <c r="H184" s="577">
        <f>78.9848</f>
        <v>78.984800000000007</v>
      </c>
      <c r="I184" s="578">
        <v>-311.42</v>
      </c>
      <c r="K184" s="587" t="s">
        <v>269</v>
      </c>
      <c r="L184" s="588">
        <v>0</v>
      </c>
      <c r="M184" s="589">
        <v>1</v>
      </c>
      <c r="N184" s="595">
        <v>11.4</v>
      </c>
      <c r="O184" s="591">
        <v>85.2</v>
      </c>
      <c r="P184" s="593" t="s">
        <v>143</v>
      </c>
      <c r="Q184" s="568">
        <f t="shared" si="3"/>
        <v>96.600000000000009</v>
      </c>
      <c r="R184" s="592">
        <v>1.42</v>
      </c>
      <c r="S184" s="571">
        <v>0.17852752467917157</v>
      </c>
      <c r="T184" s="572">
        <v>0</v>
      </c>
      <c r="U184" s="572">
        <v>0</v>
      </c>
      <c r="V184" s="571">
        <v>0.28831865546225377</v>
      </c>
      <c r="W184" s="571">
        <v>0.36402338904124626</v>
      </c>
      <c r="X184" s="571">
        <v>8.06654868191157E-2</v>
      </c>
      <c r="Y184" s="572">
        <v>0</v>
      </c>
      <c r="Z184" s="572">
        <v>0</v>
      </c>
      <c r="AA184" s="572">
        <v>0</v>
      </c>
      <c r="AB184" s="573">
        <f t="shared" si="4"/>
        <v>0.91153505600178719</v>
      </c>
      <c r="AC184" s="663">
        <f t="shared" si="8"/>
        <v>4</v>
      </c>
      <c r="AD184" s="316" t="s">
        <v>497</v>
      </c>
      <c r="AE184" s="700">
        <f t="shared" ref="AE184:AF184" si="16">MAX(Q181:Q198)</f>
        <v>97.8</v>
      </c>
      <c r="AF184" s="302">
        <f t="shared" si="16"/>
        <v>2.15</v>
      </c>
      <c r="AG184" s="302">
        <f>MAX(S181:S198)</f>
        <v>1.0595707875089015</v>
      </c>
      <c r="AH184" s="302">
        <f t="shared" ref="AH184:AP184" si="17">MAX(T181:T198)</f>
        <v>0</v>
      </c>
      <c r="AI184" s="302">
        <f t="shared" si="17"/>
        <v>0.28737324397584785</v>
      </c>
      <c r="AJ184" s="302">
        <f t="shared" si="17"/>
        <v>1.4129038826418108</v>
      </c>
      <c r="AK184" s="302">
        <f t="shared" si="17"/>
        <v>0.88848269260189638</v>
      </c>
      <c r="AL184" s="302">
        <f t="shared" si="17"/>
        <v>0.17514776040556046</v>
      </c>
      <c r="AM184" s="302">
        <f t="shared" si="17"/>
        <v>0.27581659490294319</v>
      </c>
      <c r="AN184" s="302">
        <f t="shared" si="17"/>
        <v>0</v>
      </c>
      <c r="AO184" s="302">
        <f t="shared" si="17"/>
        <v>0</v>
      </c>
      <c r="AP184" s="302">
        <f t="shared" si="17"/>
        <v>4.0992949620369608</v>
      </c>
      <c r="AQ184" s="563">
        <f t="shared" si="7"/>
        <v>9.4361807039522478E-3</v>
      </c>
      <c r="AR184" s="702">
        <f t="shared" si="11"/>
        <v>19.585371237639109</v>
      </c>
      <c r="AS184" s="702">
        <f t="shared" si="12"/>
        <v>7.2079663865563441</v>
      </c>
      <c r="AT184" s="34">
        <v>0.17852752467917157</v>
      </c>
      <c r="AU184" s="663">
        <f t="shared" si="13"/>
        <v>100</v>
      </c>
    </row>
    <row r="185" spans="1:47" s="563" customFormat="1" x14ac:dyDescent="0.2">
      <c r="A185" s="574" t="s">
        <v>145</v>
      </c>
      <c r="B185" s="559" t="s">
        <v>38</v>
      </c>
      <c r="C185" s="575">
        <v>2018</v>
      </c>
      <c r="D185" s="575">
        <v>109</v>
      </c>
      <c r="E185" s="575">
        <v>0</v>
      </c>
      <c r="F185" s="575">
        <v>1</v>
      </c>
      <c r="G185" s="594">
        <f>11.64824</f>
        <v>11.648239999999999</v>
      </c>
      <c r="H185" s="596">
        <f>79.10483</f>
        <v>79.104830000000007</v>
      </c>
      <c r="I185" s="578">
        <v>-274.63</v>
      </c>
      <c r="K185" s="587" t="s">
        <v>270</v>
      </c>
      <c r="L185" s="588">
        <v>0</v>
      </c>
      <c r="M185" s="589">
        <v>1</v>
      </c>
      <c r="N185" s="595">
        <v>10.4</v>
      </c>
      <c r="O185" s="591">
        <v>79.400000000000006</v>
      </c>
      <c r="P185" s="593" t="s">
        <v>146</v>
      </c>
      <c r="Q185" s="568">
        <f t="shared" si="3"/>
        <v>89.800000000000011</v>
      </c>
      <c r="R185" s="592">
        <v>1.08</v>
      </c>
      <c r="S185" s="571">
        <v>0.1626846448764479</v>
      </c>
      <c r="T185" s="572">
        <v>0</v>
      </c>
      <c r="U185" s="572">
        <v>0</v>
      </c>
      <c r="V185" s="571">
        <v>8.7022113269498463E-2</v>
      </c>
      <c r="W185" s="571">
        <v>8.5078866693999167E-2</v>
      </c>
      <c r="X185" s="572">
        <v>0</v>
      </c>
      <c r="Y185" s="572">
        <v>0</v>
      </c>
      <c r="Z185" s="572">
        <v>0</v>
      </c>
      <c r="AA185" s="572">
        <v>0</v>
      </c>
      <c r="AB185" s="573">
        <f t="shared" si="4"/>
        <v>0.33478562483994556</v>
      </c>
      <c r="AC185" s="663">
        <f t="shared" si="8"/>
        <v>3</v>
      </c>
      <c r="AD185" s="316" t="s">
        <v>498</v>
      </c>
      <c r="AE185" s="302">
        <f t="shared" ref="AE185:AF185" si="18">STDEV(Q181:Q198)</f>
        <v>19.129516195379512</v>
      </c>
      <c r="AF185" s="302">
        <f t="shared" si="18"/>
        <v>0.50096289309831965</v>
      </c>
      <c r="AG185" s="302">
        <f>STDEV(S181:S198)</f>
        <v>0.33538945981422441</v>
      </c>
      <c r="AH185" s="302">
        <f t="shared" ref="AH185:AP185" si="19">STDEV(T181:T198)</f>
        <v>0</v>
      </c>
      <c r="AI185" s="302">
        <f t="shared" si="19"/>
        <v>8.3773003079833694E-2</v>
      </c>
      <c r="AJ185" s="302">
        <f t="shared" si="19"/>
        <v>0.42791714348937399</v>
      </c>
      <c r="AK185" s="302">
        <f t="shared" si="19"/>
        <v>0.29791337850511029</v>
      </c>
      <c r="AL185" s="302">
        <f t="shared" si="19"/>
        <v>6.3801130842865081E-2</v>
      </c>
      <c r="AM185" s="302">
        <f t="shared" si="19"/>
        <v>0.10024996020874111</v>
      </c>
      <c r="AN185" s="302">
        <f t="shared" si="19"/>
        <v>0</v>
      </c>
      <c r="AO185" s="302">
        <f t="shared" si="19"/>
        <v>0</v>
      </c>
      <c r="AP185" s="302">
        <f t="shared" si="19"/>
        <v>1.2329776114724222</v>
      </c>
      <c r="AQ185" s="563">
        <f t="shared" si="7"/>
        <v>3.7281249982176563E-3</v>
      </c>
      <c r="AR185" s="702">
        <f t="shared" si="11"/>
        <v>48.593676910179234</v>
      </c>
      <c r="AS185" s="702">
        <f t="shared" si="12"/>
        <v>2.9007371089832823</v>
      </c>
      <c r="AT185" s="34">
        <v>0.1626846448764479</v>
      </c>
      <c r="AU185" s="663">
        <f t="shared" si="13"/>
        <v>100</v>
      </c>
    </row>
    <row r="186" spans="1:47" s="563" customFormat="1" x14ac:dyDescent="0.2">
      <c r="A186" s="574" t="s">
        <v>147</v>
      </c>
      <c r="B186" s="559" t="s">
        <v>38</v>
      </c>
      <c r="C186" s="575">
        <v>2018</v>
      </c>
      <c r="D186" s="575">
        <v>109</v>
      </c>
      <c r="E186" s="575">
        <v>0</v>
      </c>
      <c r="F186" s="575">
        <v>1</v>
      </c>
      <c r="G186" s="594">
        <f>11.4153</f>
        <v>11.4153</v>
      </c>
      <c r="H186" s="577">
        <f>79.01981</f>
        <v>79.019810000000007</v>
      </c>
      <c r="I186" s="578">
        <v>-345.53</v>
      </c>
      <c r="K186" s="587" t="s">
        <v>271</v>
      </c>
      <c r="L186" s="588">
        <v>0</v>
      </c>
      <c r="M186" s="589">
        <v>1</v>
      </c>
      <c r="N186" s="595">
        <v>11.1</v>
      </c>
      <c r="O186" s="591">
        <v>86.7</v>
      </c>
      <c r="P186" s="593" t="s">
        <v>148</v>
      </c>
      <c r="Q186" s="568">
        <f t="shared" si="3"/>
        <v>97.8</v>
      </c>
      <c r="R186" s="592">
        <v>1.79</v>
      </c>
      <c r="S186" s="571">
        <v>0.11558367365250799</v>
      </c>
      <c r="T186" s="572">
        <v>0</v>
      </c>
      <c r="U186" s="572">
        <v>0</v>
      </c>
      <c r="V186" s="571">
        <v>4.7230980911597047E-2</v>
      </c>
      <c r="W186" s="571">
        <v>4.724481758656715E-2</v>
      </c>
      <c r="X186" s="572">
        <v>0</v>
      </c>
      <c r="Y186" s="572">
        <v>0</v>
      </c>
      <c r="Z186" s="572">
        <v>0</v>
      </c>
      <c r="AA186" s="572">
        <v>0</v>
      </c>
      <c r="AB186" s="573">
        <f t="shared" si="4"/>
        <v>0.21005947215067219</v>
      </c>
      <c r="AC186" s="663">
        <f t="shared" si="8"/>
        <v>3</v>
      </c>
      <c r="AD186" s="634" t="s">
        <v>499</v>
      </c>
      <c r="AE186">
        <f>COUNTIF(Q181:Q198,"&gt;0")</f>
        <v>18</v>
      </c>
      <c r="AF186">
        <f t="shared" ref="AF186:AP186" si="20">COUNTIF(R181:R198,"&gt;0")</f>
        <v>18</v>
      </c>
      <c r="AG186">
        <f t="shared" si="20"/>
        <v>17</v>
      </c>
      <c r="AH186">
        <f t="shared" si="20"/>
        <v>0</v>
      </c>
      <c r="AI186">
        <f t="shared" si="20"/>
        <v>8</v>
      </c>
      <c r="AJ186">
        <f t="shared" si="20"/>
        <v>17</v>
      </c>
      <c r="AK186">
        <f t="shared" si="20"/>
        <v>16</v>
      </c>
      <c r="AL186">
        <f t="shared" si="20"/>
        <v>7</v>
      </c>
      <c r="AM186">
        <f t="shared" si="20"/>
        <v>9</v>
      </c>
      <c r="AN186">
        <f t="shared" si="20"/>
        <v>0</v>
      </c>
      <c r="AO186">
        <f t="shared" si="20"/>
        <v>0</v>
      </c>
      <c r="AP186">
        <f t="shared" si="20"/>
        <v>17</v>
      </c>
      <c r="AQ186" s="563">
        <f t="shared" si="7"/>
        <v>2.1478473635038057E-3</v>
      </c>
      <c r="AR186" s="702">
        <f t="shared" si="11"/>
        <v>55.024261686043715</v>
      </c>
      <c r="AS186" s="702">
        <f t="shared" si="12"/>
        <v>1.5743660303865683</v>
      </c>
      <c r="AT186" s="34">
        <v>0.11558367365250799</v>
      </c>
      <c r="AU186" s="663">
        <f t="shared" si="13"/>
        <v>100</v>
      </c>
    </row>
    <row r="187" spans="1:47" s="563" customFormat="1" x14ac:dyDescent="0.2">
      <c r="A187" s="574" t="s">
        <v>149</v>
      </c>
      <c r="B187" s="559" t="s">
        <v>38</v>
      </c>
      <c r="C187" s="575">
        <v>2018</v>
      </c>
      <c r="D187" s="575">
        <v>109</v>
      </c>
      <c r="E187" s="575">
        <v>0</v>
      </c>
      <c r="F187" s="575">
        <v>1</v>
      </c>
      <c r="G187" s="594">
        <f>22.2533</f>
        <v>22.253299999999999</v>
      </c>
      <c r="H187" s="577">
        <f>80.0396</f>
        <v>80.039599999999993</v>
      </c>
      <c r="I187" s="578">
        <v>-144.65</v>
      </c>
      <c r="K187" s="587" t="s">
        <v>272</v>
      </c>
      <c r="L187" s="588">
        <v>0</v>
      </c>
      <c r="M187" s="589">
        <v>1</v>
      </c>
      <c r="N187" s="597">
        <v>9.32</v>
      </c>
      <c r="O187" s="591">
        <v>84.6</v>
      </c>
      <c r="P187" s="593" t="s">
        <v>150</v>
      </c>
      <c r="Q187" s="568">
        <f t="shared" si="3"/>
        <v>93.919999999999987</v>
      </c>
      <c r="R187" s="592">
        <v>1.08</v>
      </c>
      <c r="S187" s="662">
        <v>0.25101821852172773</v>
      </c>
      <c r="T187" s="572">
        <v>0</v>
      </c>
      <c r="U187" s="571">
        <v>0.11495447557152533</v>
      </c>
      <c r="V187" s="571">
        <v>0.78573757539902123</v>
      </c>
      <c r="W187" s="571">
        <v>0.52601611913926449</v>
      </c>
      <c r="X187" s="572">
        <v>0</v>
      </c>
      <c r="Y187" s="572">
        <v>0</v>
      </c>
      <c r="Z187" s="572">
        <v>0</v>
      </c>
      <c r="AA187" s="572">
        <v>0</v>
      </c>
      <c r="AB187" s="573">
        <f t="shared" si="4"/>
        <v>1.6777263886315388</v>
      </c>
      <c r="AC187" s="663">
        <f t="shared" si="8"/>
        <v>4</v>
      </c>
      <c r="AQ187" s="563">
        <f t="shared" si="7"/>
        <v>1.7863355926656079E-2</v>
      </c>
      <c r="AR187" s="702">
        <f t="shared" si="11"/>
        <v>14.961809042443106</v>
      </c>
      <c r="AS187" s="702">
        <f t="shared" si="12"/>
        <v>19.64343938497553</v>
      </c>
      <c r="AT187" s="34">
        <v>0.25101821852172773</v>
      </c>
      <c r="AU187" s="663">
        <f t="shared" si="13"/>
        <v>100</v>
      </c>
    </row>
    <row r="188" spans="1:47" s="563" customFormat="1" x14ac:dyDescent="0.2">
      <c r="A188" s="574" t="s">
        <v>151</v>
      </c>
      <c r="B188" s="559" t="s">
        <v>38</v>
      </c>
      <c r="C188" s="575">
        <v>2018</v>
      </c>
      <c r="D188" s="575">
        <v>109</v>
      </c>
      <c r="E188" s="575">
        <v>0</v>
      </c>
      <c r="F188" s="575">
        <v>1</v>
      </c>
      <c r="G188" s="594">
        <f>22.1535</f>
        <v>22.153500000000001</v>
      </c>
      <c r="H188" s="577">
        <f>80.09196</f>
        <v>80.09196</v>
      </c>
      <c r="I188" s="578">
        <v>-212.87</v>
      </c>
      <c r="K188" s="587" t="s">
        <v>273</v>
      </c>
      <c r="L188" s="588">
        <v>0</v>
      </c>
      <c r="M188" s="589">
        <v>1</v>
      </c>
      <c r="N188" s="598">
        <v>14.1</v>
      </c>
      <c r="O188" s="591">
        <v>83.5</v>
      </c>
      <c r="P188" s="593" t="s">
        <v>152</v>
      </c>
      <c r="Q188" s="568">
        <f t="shared" si="3"/>
        <v>97.6</v>
      </c>
      <c r="R188" s="592">
        <v>1.33</v>
      </c>
      <c r="S188" s="662">
        <v>1.0005302865932495</v>
      </c>
      <c r="T188" s="572">
        <v>0</v>
      </c>
      <c r="U188" s="571">
        <v>0.15756795792160677</v>
      </c>
      <c r="V188" s="571">
        <v>1.1387985908127369</v>
      </c>
      <c r="W188" s="571">
        <v>0.81066009388518467</v>
      </c>
      <c r="X188" s="571">
        <v>0.104870850010472</v>
      </c>
      <c r="Y188" s="571">
        <v>0.23195253226909401</v>
      </c>
      <c r="Z188" s="572">
        <v>0</v>
      </c>
      <c r="AA188" s="572">
        <v>0</v>
      </c>
      <c r="AB188" s="650">
        <f t="shared" si="4"/>
        <v>3.4443803114923432</v>
      </c>
      <c r="AC188" s="663">
        <f t="shared" si="8"/>
        <v>6</v>
      </c>
      <c r="AQ188" s="563">
        <f t="shared" si="7"/>
        <v>3.5290781880044503E-2</v>
      </c>
      <c r="AR188" s="702">
        <f t="shared" si="11"/>
        <v>29.048194337162226</v>
      </c>
      <c r="AS188" s="702">
        <f t="shared" si="12"/>
        <v>18.979976513545616</v>
      </c>
      <c r="AT188" s="34">
        <v>1.0005302865932495</v>
      </c>
      <c r="AU188" s="663">
        <f t="shared" si="13"/>
        <v>100</v>
      </c>
    </row>
    <row r="189" spans="1:47" s="563" customFormat="1" x14ac:dyDescent="0.2">
      <c r="A189" s="574" t="s">
        <v>153</v>
      </c>
      <c r="B189" s="559" t="s">
        <v>38</v>
      </c>
      <c r="C189" s="575">
        <v>2018</v>
      </c>
      <c r="D189" s="575">
        <v>109</v>
      </c>
      <c r="E189" s="575">
        <v>0</v>
      </c>
      <c r="F189" s="575">
        <v>1</v>
      </c>
      <c r="G189" s="594">
        <f>22.13446</f>
        <v>22.134460000000001</v>
      </c>
      <c r="H189" s="596">
        <f>80.1715</f>
        <v>80.171499999999995</v>
      </c>
      <c r="I189" s="578">
        <v>-208</v>
      </c>
      <c r="K189" s="587" t="s">
        <v>274</v>
      </c>
      <c r="L189" s="588">
        <v>0</v>
      </c>
      <c r="M189" s="589">
        <v>1</v>
      </c>
      <c r="N189" s="598">
        <v>15.4</v>
      </c>
      <c r="O189" s="591">
        <v>80.599999999999994</v>
      </c>
      <c r="P189" s="593" t="s">
        <v>154</v>
      </c>
      <c r="Q189" s="568">
        <f t="shared" si="3"/>
        <v>96</v>
      </c>
      <c r="R189" s="592">
        <v>1.23</v>
      </c>
      <c r="S189" s="662">
        <v>0.9680490553111204</v>
      </c>
      <c r="T189" s="572">
        <v>0</v>
      </c>
      <c r="U189" s="571">
        <v>5.2420062720587496E-2</v>
      </c>
      <c r="V189" s="571">
        <v>1.2217896437809643</v>
      </c>
      <c r="W189" s="571">
        <v>0.868284649536466</v>
      </c>
      <c r="X189" s="571">
        <v>0.16395256917532053</v>
      </c>
      <c r="Y189" s="571">
        <v>0.18578558405825857</v>
      </c>
      <c r="Z189" s="572">
        <v>0</v>
      </c>
      <c r="AA189" s="572">
        <v>0</v>
      </c>
      <c r="AB189" s="650">
        <f t="shared" si="4"/>
        <v>3.4602815645827176</v>
      </c>
      <c r="AC189" s="663">
        <f t="shared" si="8"/>
        <v>6</v>
      </c>
      <c r="AQ189" s="563">
        <f t="shared" si="7"/>
        <v>3.6044599631069978E-2</v>
      </c>
      <c r="AR189" s="702">
        <f t="shared" si="11"/>
        <v>27.976019790397011</v>
      </c>
      <c r="AS189" s="702">
        <f t="shared" si="12"/>
        <v>20.36316072968274</v>
      </c>
      <c r="AT189" s="34">
        <v>0.9680490553111204</v>
      </c>
      <c r="AU189" s="663">
        <f t="shared" si="13"/>
        <v>100</v>
      </c>
    </row>
    <row r="190" spans="1:47" s="563" customFormat="1" ht="16" thickBot="1" x14ac:dyDescent="0.25">
      <c r="A190" s="574" t="s">
        <v>161</v>
      </c>
      <c r="B190" s="559" t="s">
        <v>38</v>
      </c>
      <c r="C190" s="575">
        <v>2019</v>
      </c>
      <c r="D190" s="575">
        <v>115</v>
      </c>
      <c r="E190" s="575">
        <v>0</v>
      </c>
      <c r="F190" s="599">
        <v>2</v>
      </c>
      <c r="G190" s="600">
        <v>31.676839999999999</v>
      </c>
      <c r="H190" s="600">
        <v>79.821169999999995</v>
      </c>
      <c r="I190" s="578">
        <v>-207</v>
      </c>
      <c r="K190" s="587" t="s">
        <v>278</v>
      </c>
      <c r="L190" s="588">
        <v>0</v>
      </c>
      <c r="M190" s="589">
        <v>1</v>
      </c>
      <c r="N190" s="591">
        <v>13.3</v>
      </c>
      <c r="O190" s="601">
        <f>95.3-N190</f>
        <v>82</v>
      </c>
      <c r="P190" s="593" t="s">
        <v>162</v>
      </c>
      <c r="Q190" s="568">
        <f t="shared" si="3"/>
        <v>95.3</v>
      </c>
      <c r="R190" s="602">
        <v>2.09</v>
      </c>
      <c r="S190" s="603">
        <v>0.16632206923076925</v>
      </c>
      <c r="T190" s="572">
        <v>0</v>
      </c>
      <c r="U190" s="572">
        <v>0</v>
      </c>
      <c r="V190" s="603">
        <v>0.22275780500000003</v>
      </c>
      <c r="W190" s="603">
        <v>0.22573873000000003</v>
      </c>
      <c r="X190" s="572">
        <v>0</v>
      </c>
      <c r="Y190" s="603">
        <v>8.9367941153846164E-2</v>
      </c>
      <c r="Z190" s="572">
        <v>0</v>
      </c>
      <c r="AA190" s="572">
        <v>0</v>
      </c>
      <c r="AB190" s="573">
        <f t="shared" si="4"/>
        <v>0.70418654538461545</v>
      </c>
      <c r="AC190" s="663">
        <f t="shared" si="8"/>
        <v>4</v>
      </c>
      <c r="AQ190" s="563">
        <f t="shared" si="7"/>
        <v>7.3891557752845272E-3</v>
      </c>
      <c r="AR190" s="702">
        <f t="shared" si="11"/>
        <v>23.619035370794652</v>
      </c>
      <c r="AS190" s="702">
        <f t="shared" si="12"/>
        <v>5.5689451250000008</v>
      </c>
      <c r="AT190" s="77">
        <v>0.16632206923076925</v>
      </c>
      <c r="AU190" s="663">
        <f t="shared" si="13"/>
        <v>100</v>
      </c>
    </row>
    <row r="191" spans="1:47" s="563" customFormat="1" ht="16" thickBot="1" x14ac:dyDescent="0.25">
      <c r="A191" s="574" t="s">
        <v>163</v>
      </c>
      <c r="B191" s="559" t="s">
        <v>38</v>
      </c>
      <c r="C191" s="575">
        <v>2019</v>
      </c>
      <c r="D191" s="575">
        <v>115</v>
      </c>
      <c r="E191" s="575">
        <v>0</v>
      </c>
      <c r="F191" s="599">
        <v>2</v>
      </c>
      <c r="G191" s="604">
        <v>10.73554</v>
      </c>
      <c r="H191" s="604">
        <v>79.039460000000005</v>
      </c>
      <c r="I191" s="605">
        <v>-321</v>
      </c>
      <c r="K191" s="587" t="s">
        <v>279</v>
      </c>
      <c r="L191" s="588">
        <v>0</v>
      </c>
      <c r="M191" s="606">
        <v>1</v>
      </c>
      <c r="N191" s="591">
        <v>10.1</v>
      </c>
      <c r="O191" s="601">
        <f>96.3-N191</f>
        <v>86.2</v>
      </c>
      <c r="P191" s="593" t="s">
        <v>164</v>
      </c>
      <c r="Q191" s="568">
        <f t="shared" si="3"/>
        <v>96.3</v>
      </c>
      <c r="R191" s="602">
        <v>2.15</v>
      </c>
      <c r="S191" s="603">
        <v>0.11577932693877555</v>
      </c>
      <c r="T191" s="572">
        <v>0</v>
      </c>
      <c r="U191" s="572">
        <v>0</v>
      </c>
      <c r="V191" s="603">
        <v>7.9235368571428599E-2</v>
      </c>
      <c r="W191" s="603">
        <v>9.9262913469387787E-2</v>
      </c>
      <c r="X191" s="572">
        <v>0</v>
      </c>
      <c r="Y191" s="603">
        <v>6.8450946122449008E-2</v>
      </c>
      <c r="Z191" s="572">
        <v>0</v>
      </c>
      <c r="AA191" s="572">
        <v>0</v>
      </c>
      <c r="AB191" s="573">
        <f t="shared" si="4"/>
        <v>0.36272855510204094</v>
      </c>
      <c r="AC191" s="663">
        <f t="shared" si="8"/>
        <v>4</v>
      </c>
      <c r="AQ191" s="563">
        <f t="shared" si="7"/>
        <v>3.766651662534174E-3</v>
      </c>
      <c r="AR191" s="702">
        <f t="shared" si="11"/>
        <v>31.918999844444311</v>
      </c>
      <c r="AS191" s="702">
        <f t="shared" si="12"/>
        <v>1.980884214285715</v>
      </c>
      <c r="AT191" s="77">
        <v>0.11577932693877555</v>
      </c>
      <c r="AU191" s="663">
        <f t="shared" si="13"/>
        <v>100</v>
      </c>
    </row>
    <row r="192" spans="1:47" s="563" customFormat="1" x14ac:dyDescent="0.2">
      <c r="A192" s="574" t="s">
        <v>165</v>
      </c>
      <c r="B192" s="559" t="s">
        <v>38</v>
      </c>
      <c r="C192" s="575">
        <v>2019</v>
      </c>
      <c r="D192" s="575">
        <v>115</v>
      </c>
      <c r="E192" s="575">
        <v>0</v>
      </c>
      <c r="F192" s="599">
        <v>2</v>
      </c>
      <c r="G192" s="607">
        <v>12.261200000000001</v>
      </c>
      <c r="H192" s="607">
        <v>78.911299999999997</v>
      </c>
      <c r="I192" s="605">
        <v>-82</v>
      </c>
      <c r="K192" s="587" t="s">
        <v>280</v>
      </c>
      <c r="L192" s="588">
        <v>0</v>
      </c>
      <c r="M192" s="606">
        <v>1</v>
      </c>
      <c r="N192" s="591">
        <v>9.5399999999999991</v>
      </c>
      <c r="O192" s="601">
        <f>96.4-N192</f>
        <v>86.860000000000014</v>
      </c>
      <c r="P192" s="593" t="s">
        <v>166</v>
      </c>
      <c r="Q192" s="568">
        <f t="shared" si="3"/>
        <v>96.4</v>
      </c>
      <c r="R192" s="608">
        <v>0.34599999999999997</v>
      </c>
      <c r="S192" s="664">
        <v>0</v>
      </c>
      <c r="T192" s="609">
        <v>0</v>
      </c>
      <c r="U192" s="609">
        <v>0</v>
      </c>
      <c r="V192" s="610">
        <v>0</v>
      </c>
      <c r="W192" s="609">
        <v>0</v>
      </c>
      <c r="X192" s="609">
        <v>0</v>
      </c>
      <c r="Y192" s="609">
        <v>0</v>
      </c>
      <c r="Z192" s="609">
        <v>0</v>
      </c>
      <c r="AA192" s="609">
        <v>0</v>
      </c>
      <c r="AB192" s="573">
        <f t="shared" si="4"/>
        <v>0</v>
      </c>
      <c r="AC192" s="663">
        <f t="shared" si="8"/>
        <v>0</v>
      </c>
      <c r="AQ192" s="563">
        <f t="shared" si="7"/>
        <v>0</v>
      </c>
      <c r="AR192" s="702" t="e">
        <f t="shared" si="11"/>
        <v>#DIV/0!</v>
      </c>
      <c r="AS192" s="702" t="e">
        <f t="shared" si="12"/>
        <v>#DIV/0!</v>
      </c>
      <c r="AT192" s="76">
        <v>0</v>
      </c>
      <c r="AU192" s="663" t="s">
        <v>773</v>
      </c>
    </row>
    <row r="193" spans="1:47" s="563" customFormat="1" x14ac:dyDescent="0.2">
      <c r="A193" s="574" t="s">
        <v>167</v>
      </c>
      <c r="B193" s="611" t="s">
        <v>38</v>
      </c>
      <c r="C193" s="575">
        <v>2019</v>
      </c>
      <c r="D193" s="575">
        <v>115</v>
      </c>
      <c r="E193" s="575">
        <v>0</v>
      </c>
      <c r="F193" s="575">
        <v>2</v>
      </c>
      <c r="G193" s="600">
        <v>6.1577200000000003</v>
      </c>
      <c r="H193" s="612">
        <v>79.104799999999997</v>
      </c>
      <c r="I193" s="613">
        <v>-1221</v>
      </c>
      <c r="K193" s="614" t="s">
        <v>281</v>
      </c>
      <c r="L193" s="653">
        <v>0</v>
      </c>
      <c r="M193" s="615">
        <v>1</v>
      </c>
      <c r="N193" s="568">
        <v>12.9</v>
      </c>
      <c r="O193" s="601">
        <f>95.2-N193</f>
        <v>82.3</v>
      </c>
      <c r="P193" s="575" t="s">
        <v>168</v>
      </c>
      <c r="Q193" s="568">
        <f t="shared" si="3"/>
        <v>95.2</v>
      </c>
      <c r="R193" s="602">
        <v>1.52</v>
      </c>
      <c r="S193" s="616">
        <v>7.0656443346007639E-2</v>
      </c>
      <c r="T193" s="617">
        <v>0</v>
      </c>
      <c r="U193" s="617">
        <v>0</v>
      </c>
      <c r="V193" s="616">
        <v>8.2139910266159716E-2</v>
      </c>
      <c r="W193" s="617">
        <v>0</v>
      </c>
      <c r="X193" s="617">
        <v>0</v>
      </c>
      <c r="Y193" s="616">
        <v>8.1082207984790905E-2</v>
      </c>
      <c r="Z193" s="617">
        <v>0</v>
      </c>
      <c r="AA193" s="617">
        <v>0</v>
      </c>
      <c r="AB193" s="573">
        <f t="shared" si="4"/>
        <v>0.23387856159695827</v>
      </c>
      <c r="AC193" s="663">
        <f t="shared" si="8"/>
        <v>3</v>
      </c>
      <c r="AQ193" s="563">
        <f t="shared" si="7"/>
        <v>2.4567075797999817E-3</v>
      </c>
      <c r="AR193" s="702">
        <f t="shared" si="11"/>
        <v>30.210739652046232</v>
      </c>
      <c r="AS193" s="702">
        <f t="shared" si="12"/>
        <v>2.7379970088719907</v>
      </c>
      <c r="AT193" s="77">
        <v>5.9923807984790897E-2</v>
      </c>
      <c r="AU193" s="663">
        <f t="shared" si="13"/>
        <v>84.810110935447796</v>
      </c>
    </row>
    <row r="194" spans="1:47" s="563" customFormat="1" x14ac:dyDescent="0.2">
      <c r="B194" s="611" t="s">
        <v>38</v>
      </c>
      <c r="C194" s="563">
        <v>2022</v>
      </c>
      <c r="G194" s="563">
        <v>26.953669999999999</v>
      </c>
      <c r="H194" s="563">
        <v>81.405970116666666</v>
      </c>
      <c r="K194" s="618"/>
      <c r="L194" s="619"/>
      <c r="M194" s="567"/>
      <c r="N194" s="567"/>
      <c r="O194" s="567"/>
      <c r="P194" s="621" t="s">
        <v>775</v>
      </c>
      <c r="Q194" s="647">
        <v>96.3</v>
      </c>
      <c r="R194" s="620">
        <v>1.58</v>
      </c>
      <c r="S194" s="661">
        <v>0.40993472393371361</v>
      </c>
      <c r="T194" s="623">
        <v>0</v>
      </c>
      <c r="U194" s="622">
        <v>0.16255079281223203</v>
      </c>
      <c r="V194" s="622">
        <v>0.66459289633277507</v>
      </c>
      <c r="W194" s="622">
        <v>0.32644643253061667</v>
      </c>
      <c r="X194" s="622">
        <v>0.1023883174590893</v>
      </c>
      <c r="Y194" s="622">
        <v>0.25375226133790757</v>
      </c>
      <c r="Z194" s="623">
        <v>0</v>
      </c>
      <c r="AA194" s="623">
        <v>0</v>
      </c>
      <c r="AB194" s="573">
        <f t="shared" si="4"/>
        <v>1.9196654244063343</v>
      </c>
      <c r="AC194" s="663">
        <f t="shared" si="8"/>
        <v>6</v>
      </c>
      <c r="AQ194" s="563">
        <f t="shared" si="7"/>
        <v>1.9934220398819671E-2</v>
      </c>
      <c r="AR194" s="702">
        <f t="shared" si="11"/>
        <v>21.354488064527594</v>
      </c>
      <c r="AS194" s="702">
        <f t="shared" si="12"/>
        <v>11.076548272212918</v>
      </c>
      <c r="AT194" s="703">
        <v>0.40993472393371361</v>
      </c>
      <c r="AU194" s="663">
        <f t="shared" si="13"/>
        <v>100</v>
      </c>
    </row>
    <row r="195" spans="1:47" s="563" customFormat="1" x14ac:dyDescent="0.2">
      <c r="B195" s="611" t="s">
        <v>38</v>
      </c>
      <c r="C195" s="563">
        <v>2022</v>
      </c>
      <c r="G195" s="563">
        <v>22.16667</v>
      </c>
      <c r="H195" s="563">
        <v>81.495077216666672</v>
      </c>
      <c r="K195" s="618"/>
      <c r="L195" s="619"/>
      <c r="M195" s="567"/>
      <c r="N195" s="567"/>
      <c r="O195" s="567"/>
      <c r="P195" s="624" t="s">
        <v>546</v>
      </c>
      <c r="Q195" s="647">
        <v>83.8</v>
      </c>
      <c r="R195" s="620">
        <v>1.31</v>
      </c>
      <c r="S195" s="622">
        <v>0.20271635177217426</v>
      </c>
      <c r="T195" s="572">
        <v>0</v>
      </c>
      <c r="U195" s="622">
        <v>0.11836350162454214</v>
      </c>
      <c r="V195" s="622">
        <v>0.47400003804745444</v>
      </c>
      <c r="W195" s="622">
        <v>0.20879122566467001</v>
      </c>
      <c r="X195" s="622">
        <v>6.1550025809080464E-2</v>
      </c>
      <c r="Y195" s="622">
        <v>0.17562184818306281</v>
      </c>
      <c r="Z195" s="572">
        <v>0</v>
      </c>
      <c r="AA195" s="572">
        <v>0</v>
      </c>
      <c r="AB195" s="573">
        <f t="shared" si="4"/>
        <v>1.2410429911009841</v>
      </c>
      <c r="AC195" s="663">
        <f t="shared" si="8"/>
        <v>6</v>
      </c>
      <c r="AQ195" s="563">
        <f t="shared" si="7"/>
        <v>1.4809582232708642E-2</v>
      </c>
      <c r="AR195" s="702">
        <f t="shared" si="11"/>
        <v>16.334353702955575</v>
      </c>
      <c r="AS195" s="702">
        <f t="shared" si="12"/>
        <v>7.9000006341242406</v>
      </c>
      <c r="AT195" s="703">
        <v>0.20271635177217426</v>
      </c>
      <c r="AU195" s="663">
        <f t="shared" si="13"/>
        <v>100</v>
      </c>
    </row>
    <row r="196" spans="1:47" s="563" customFormat="1" x14ac:dyDescent="0.2">
      <c r="B196" s="611" t="s">
        <v>38</v>
      </c>
      <c r="C196" s="563">
        <v>2022</v>
      </c>
      <c r="G196" s="563">
        <v>16.112169999999999</v>
      </c>
      <c r="H196" s="563">
        <v>80.397921449999998</v>
      </c>
      <c r="K196" s="618"/>
      <c r="L196" s="619"/>
      <c r="M196" s="567"/>
      <c r="N196" s="567"/>
      <c r="O196" s="567"/>
      <c r="P196" s="624" t="s">
        <v>547</v>
      </c>
      <c r="Q196" s="647">
        <v>96.6</v>
      </c>
      <c r="R196" s="620">
        <v>2.0699999999999998</v>
      </c>
      <c r="S196" s="661">
        <v>0.36911171697097217</v>
      </c>
      <c r="T196" s="572">
        <v>0</v>
      </c>
      <c r="U196" s="622">
        <v>0.12891960103746258</v>
      </c>
      <c r="V196" s="622">
        <v>0.50234657128556082</v>
      </c>
      <c r="W196" s="622">
        <v>0.62603646066996954</v>
      </c>
      <c r="X196" s="622">
        <v>0.13112864208119923</v>
      </c>
      <c r="Y196" s="572">
        <v>0</v>
      </c>
      <c r="Z196" s="572">
        <v>0</v>
      </c>
      <c r="AA196" s="572">
        <v>0</v>
      </c>
      <c r="AB196" s="573">
        <f t="shared" si="4"/>
        <v>1.7575429920451644</v>
      </c>
      <c r="AC196" s="663">
        <f t="shared" si="8"/>
        <v>5</v>
      </c>
      <c r="AQ196" s="563">
        <f t="shared" si="7"/>
        <v>1.8194026832765678E-2</v>
      </c>
      <c r="AR196" s="702">
        <f t="shared" si="11"/>
        <v>21.001575417592228</v>
      </c>
      <c r="AS196" s="702">
        <f t="shared" si="12"/>
        <v>10.046931425711216</v>
      </c>
      <c r="AT196" s="703">
        <v>0.36911171697097217</v>
      </c>
      <c r="AU196" s="663">
        <f t="shared" si="13"/>
        <v>100</v>
      </c>
    </row>
    <row r="197" spans="1:47" s="563" customFormat="1" x14ac:dyDescent="0.2">
      <c r="B197" s="611" t="s">
        <v>38</v>
      </c>
      <c r="C197" s="563">
        <v>2022</v>
      </c>
      <c r="G197" s="740">
        <v>8.9619999999999997</v>
      </c>
      <c r="H197" s="563">
        <v>79.661333333333332</v>
      </c>
      <c r="K197" s="618"/>
      <c r="L197" s="619"/>
      <c r="M197" s="567"/>
      <c r="N197" s="567"/>
      <c r="O197" s="567"/>
      <c r="P197" s="624" t="s">
        <v>548</v>
      </c>
      <c r="Q197" s="647">
        <v>17.7</v>
      </c>
      <c r="R197" s="625">
        <v>0.45300000000000001</v>
      </c>
      <c r="S197" s="622">
        <v>0.13529728049512285</v>
      </c>
      <c r="T197" s="572">
        <v>0</v>
      </c>
      <c r="U197" s="673">
        <v>7.9000000000000001E-2</v>
      </c>
      <c r="V197" s="622">
        <v>0.33110040714743078</v>
      </c>
      <c r="W197" s="622">
        <v>0.19761253974122833</v>
      </c>
      <c r="X197" s="572">
        <v>0</v>
      </c>
      <c r="Y197" s="622">
        <v>0.11378455261737534</v>
      </c>
      <c r="Z197" s="572">
        <v>0</v>
      </c>
      <c r="AA197" s="572">
        <v>0</v>
      </c>
      <c r="AB197" s="573">
        <f t="shared" si="4"/>
        <v>0.85679478000115727</v>
      </c>
      <c r="AC197" s="663">
        <f t="shared" si="8"/>
        <v>5</v>
      </c>
      <c r="AQ197" s="563">
        <f t="shared" si="7"/>
        <v>4.8406484745828093E-2</v>
      </c>
      <c r="AR197" s="702">
        <f t="shared" si="11"/>
        <v>15.791095330312366</v>
      </c>
      <c r="AS197" s="702">
        <f t="shared" si="12"/>
        <v>6.6220081429486157</v>
      </c>
      <c r="AT197" s="703">
        <v>0.13529728049512285</v>
      </c>
      <c r="AU197" s="663">
        <f t="shared" si="13"/>
        <v>100</v>
      </c>
    </row>
    <row r="198" spans="1:47" s="626" customFormat="1" x14ac:dyDescent="0.2">
      <c r="B198" s="627" t="s">
        <v>38</v>
      </c>
      <c r="C198" s="626">
        <v>2022</v>
      </c>
      <c r="G198" s="740">
        <v>28.951000000000001</v>
      </c>
      <c r="H198" s="626">
        <v>80.49766666666666</v>
      </c>
      <c r="K198" s="628"/>
      <c r="L198" s="629"/>
      <c r="M198" s="630"/>
      <c r="N198" s="630"/>
      <c r="O198" s="630"/>
      <c r="P198" s="624" t="s">
        <v>549</v>
      </c>
      <c r="Q198" s="647">
        <v>97.6</v>
      </c>
      <c r="R198" s="631">
        <v>1.71</v>
      </c>
      <c r="S198" s="660">
        <v>1.0595707875089015</v>
      </c>
      <c r="T198" s="572">
        <v>0</v>
      </c>
      <c r="U198" s="632">
        <v>0.28737324397584785</v>
      </c>
      <c r="V198" s="632">
        <v>1.4129038826418108</v>
      </c>
      <c r="W198" s="632">
        <v>0.88848269260189638</v>
      </c>
      <c r="X198" s="632">
        <v>0.17514776040556046</v>
      </c>
      <c r="Y198" s="632">
        <v>0.27581659490294319</v>
      </c>
      <c r="Z198" s="572">
        <v>0</v>
      </c>
      <c r="AA198" s="572">
        <v>0</v>
      </c>
      <c r="AB198" s="651">
        <f t="shared" si="4"/>
        <v>4.0992949620369608</v>
      </c>
      <c r="AC198" s="663">
        <f t="shared" si="8"/>
        <v>6</v>
      </c>
      <c r="AQ198" s="563">
        <f t="shared" si="7"/>
        <v>4.2000972971690177E-2</v>
      </c>
      <c r="AR198" s="702">
        <f t="shared" si="11"/>
        <v>25.847634710881973</v>
      </c>
      <c r="AS198" s="702">
        <f t="shared" si="12"/>
        <v>23.548398044030179</v>
      </c>
      <c r="AT198" s="703">
        <v>1.0595707875089015</v>
      </c>
      <c r="AU198" s="663">
        <f t="shared" si="13"/>
        <v>100</v>
      </c>
    </row>
    <row r="199" spans="1:47" s="475" customFormat="1" x14ac:dyDescent="0.2">
      <c r="A199" s="469" t="s">
        <v>55</v>
      </c>
      <c r="B199" s="470" t="s">
        <v>38</v>
      </c>
      <c r="C199" s="470">
        <v>2009</v>
      </c>
      <c r="D199" s="470">
        <v>105</v>
      </c>
      <c r="E199" s="471">
        <v>0</v>
      </c>
      <c r="F199" s="471">
        <v>1</v>
      </c>
      <c r="G199" s="472">
        <v>15.495666666666667</v>
      </c>
      <c r="H199" s="473">
        <v>72.423500000000004</v>
      </c>
      <c r="I199" s="474">
        <v>-610.99</v>
      </c>
      <c r="K199" s="476" t="s">
        <v>229</v>
      </c>
      <c r="L199" s="477">
        <v>0</v>
      </c>
      <c r="M199" s="478">
        <v>1</v>
      </c>
      <c r="N199" s="479">
        <v>3.31</v>
      </c>
      <c r="O199" s="479">
        <v>26.09</v>
      </c>
      <c r="P199" s="482" t="s">
        <v>56</v>
      </c>
      <c r="Q199" s="480">
        <f t="shared" ref="Q199:Q230" si="21">N199+O199</f>
        <v>29.4</v>
      </c>
      <c r="R199" s="481">
        <v>0.44779999999999998</v>
      </c>
      <c r="S199" s="483">
        <v>0.11557233378988876</v>
      </c>
      <c r="T199" s="484">
        <v>0</v>
      </c>
      <c r="U199" s="484">
        <v>0</v>
      </c>
      <c r="V199" s="483">
        <v>0.20554597499891678</v>
      </c>
      <c r="W199" s="485">
        <v>9.8088142427691399E-2</v>
      </c>
      <c r="X199" s="484">
        <v>0</v>
      </c>
      <c r="Y199" s="483">
        <v>0.10891158580322609</v>
      </c>
      <c r="Z199" s="484">
        <v>0</v>
      </c>
      <c r="AA199" s="484">
        <v>0</v>
      </c>
      <c r="AB199" s="486">
        <f t="shared" si="4"/>
        <v>0.52811803701972304</v>
      </c>
      <c r="AC199" s="663">
        <f t="shared" si="8"/>
        <v>4</v>
      </c>
      <c r="AD199" s="316" t="s">
        <v>494</v>
      </c>
      <c r="AE199" s="700">
        <f t="shared" ref="AE199:AF199" si="22">MIN(Q199:Q225)</f>
        <v>21.6</v>
      </c>
      <c r="AF199" s="302">
        <f t="shared" si="22"/>
        <v>0.25409999999999999</v>
      </c>
      <c r="AG199" s="302">
        <f>MIN(S199:S225)</f>
        <v>0</v>
      </c>
      <c r="AH199" s="302">
        <f t="shared" ref="AH199:AP199" si="23">MIN(T199:T225)</f>
        <v>0</v>
      </c>
      <c r="AI199" s="302">
        <f t="shared" si="23"/>
        <v>0</v>
      </c>
      <c r="AJ199" s="302">
        <f t="shared" si="23"/>
        <v>0</v>
      </c>
      <c r="AK199" s="302">
        <f t="shared" si="23"/>
        <v>0</v>
      </c>
      <c r="AL199" s="302">
        <f t="shared" si="23"/>
        <v>0</v>
      </c>
      <c r="AM199" s="302">
        <f t="shared" si="23"/>
        <v>0</v>
      </c>
      <c r="AN199" s="302">
        <f t="shared" si="23"/>
        <v>0</v>
      </c>
      <c r="AO199" s="302">
        <f t="shared" si="23"/>
        <v>0</v>
      </c>
      <c r="AP199" s="302">
        <f t="shared" si="23"/>
        <v>0</v>
      </c>
      <c r="AQ199" s="563">
        <f t="shared" si="7"/>
        <v>1.7963198538085819E-2</v>
      </c>
      <c r="AR199" s="702">
        <f t="shared" si="11"/>
        <v>21.883807347707123</v>
      </c>
      <c r="AS199" s="702">
        <f t="shared" si="12"/>
        <v>5.1386493749729194</v>
      </c>
      <c r="AT199" s="34">
        <v>0.11557233378988876</v>
      </c>
      <c r="AU199" s="663">
        <f t="shared" si="13"/>
        <v>100</v>
      </c>
    </row>
    <row r="200" spans="1:47" s="475" customFormat="1" x14ac:dyDescent="0.2">
      <c r="A200" s="469" t="s">
        <v>57</v>
      </c>
      <c r="B200" s="470" t="s">
        <v>38</v>
      </c>
      <c r="C200" s="470">
        <v>2009</v>
      </c>
      <c r="D200" s="470">
        <v>105</v>
      </c>
      <c r="E200" s="471">
        <v>0</v>
      </c>
      <c r="F200" s="471">
        <v>1</v>
      </c>
      <c r="G200" s="472">
        <v>14.604166666666666</v>
      </c>
      <c r="H200" s="473">
        <v>72.274833333333333</v>
      </c>
      <c r="I200" s="474">
        <v>-1036.93</v>
      </c>
      <c r="K200" s="476" t="s">
        <v>230</v>
      </c>
      <c r="L200" s="477">
        <v>0</v>
      </c>
      <c r="M200" s="478">
        <v>1</v>
      </c>
      <c r="N200" s="479">
        <v>5.12</v>
      </c>
      <c r="O200" s="479">
        <v>43.18</v>
      </c>
      <c r="P200" s="482" t="s">
        <v>58</v>
      </c>
      <c r="Q200" s="480">
        <f t="shared" si="21"/>
        <v>48.3</v>
      </c>
      <c r="R200" s="481">
        <v>0.53695000000000004</v>
      </c>
      <c r="S200" s="487">
        <v>0</v>
      </c>
      <c r="T200" s="487">
        <v>0</v>
      </c>
      <c r="U200" s="487">
        <v>0</v>
      </c>
      <c r="V200" s="487">
        <v>0</v>
      </c>
      <c r="W200" s="487">
        <v>0</v>
      </c>
      <c r="X200" s="487">
        <v>0</v>
      </c>
      <c r="Y200" s="487">
        <v>0</v>
      </c>
      <c r="Z200" s="487">
        <v>0</v>
      </c>
      <c r="AA200" s="487">
        <v>0</v>
      </c>
      <c r="AB200" s="486">
        <f t="shared" si="4"/>
        <v>0</v>
      </c>
      <c r="AC200" s="663">
        <f t="shared" si="8"/>
        <v>0</v>
      </c>
      <c r="AD200" s="316" t="s">
        <v>495</v>
      </c>
      <c r="AE200" s="700">
        <f t="shared" ref="AE200:AF200" si="24">AVERAGE(Q199:Q225)</f>
        <v>65.875629629629628</v>
      </c>
      <c r="AF200" s="317">
        <f t="shared" si="24"/>
        <v>1.600775925925926</v>
      </c>
      <c r="AG200" s="302">
        <f>AVERAGE(S199:S225)</f>
        <v>0.20264343944484148</v>
      </c>
      <c r="AH200" s="302">
        <f t="shared" ref="AH200:AP200" si="25">AVERAGE(T199:T225)</f>
        <v>2.0525497380171762E-2</v>
      </c>
      <c r="AI200" s="302">
        <f t="shared" si="25"/>
        <v>2.7923176234283028E-2</v>
      </c>
      <c r="AJ200" s="302">
        <f t="shared" si="25"/>
        <v>0.35997831980712242</v>
      </c>
      <c r="AK200" s="302">
        <f t="shared" si="25"/>
        <v>0.19585035048898633</v>
      </c>
      <c r="AL200" s="302">
        <f t="shared" si="25"/>
        <v>2.4140340840994239E-2</v>
      </c>
      <c r="AM200" s="302">
        <f t="shared" si="25"/>
        <v>5.5506097759885131E-2</v>
      </c>
      <c r="AN200" s="302">
        <f t="shared" si="25"/>
        <v>0</v>
      </c>
      <c r="AO200" s="302">
        <f t="shared" si="25"/>
        <v>0</v>
      </c>
      <c r="AP200" s="302">
        <f t="shared" si="25"/>
        <v>0.88656722195628479</v>
      </c>
      <c r="AQ200" s="563">
        <f t="shared" si="7"/>
        <v>0</v>
      </c>
      <c r="AR200" s="702" t="e">
        <f t="shared" si="11"/>
        <v>#DIV/0!</v>
      </c>
      <c r="AS200" s="702" t="e">
        <f t="shared" si="12"/>
        <v>#DIV/0!</v>
      </c>
      <c r="AT200" s="38">
        <v>0</v>
      </c>
      <c r="AU200" s="663" t="s">
        <v>773</v>
      </c>
    </row>
    <row r="201" spans="1:47" s="475" customFormat="1" x14ac:dyDescent="0.2">
      <c r="A201" s="469" t="s">
        <v>59</v>
      </c>
      <c r="B201" s="470" t="s">
        <v>38</v>
      </c>
      <c r="C201" s="470">
        <v>2009</v>
      </c>
      <c r="D201" s="470">
        <v>105</v>
      </c>
      <c r="E201" s="471">
        <v>0</v>
      </c>
      <c r="F201" s="471">
        <v>1</v>
      </c>
      <c r="G201" s="472">
        <v>15.666499999999999</v>
      </c>
      <c r="H201" s="473">
        <v>72.277666666666661</v>
      </c>
      <c r="I201" s="474">
        <v>-728.43</v>
      </c>
      <c r="K201" s="476" t="s">
        <v>231</v>
      </c>
      <c r="L201" s="477">
        <v>0</v>
      </c>
      <c r="M201" s="478">
        <v>1</v>
      </c>
      <c r="N201" s="479">
        <v>2.44</v>
      </c>
      <c r="O201" s="479">
        <v>19.16</v>
      </c>
      <c r="P201" s="482" t="s">
        <v>60</v>
      </c>
      <c r="Q201" s="480">
        <f t="shared" si="21"/>
        <v>21.6</v>
      </c>
      <c r="R201" s="481">
        <v>0.27100000000000002</v>
      </c>
      <c r="S201" s="487">
        <v>0</v>
      </c>
      <c r="T201" s="487">
        <v>0</v>
      </c>
      <c r="U201" s="487">
        <v>0</v>
      </c>
      <c r="V201" s="488">
        <v>0.10347170368735979</v>
      </c>
      <c r="W201" s="487">
        <v>0</v>
      </c>
      <c r="X201" s="487">
        <v>0</v>
      </c>
      <c r="Y201" s="487">
        <v>0</v>
      </c>
      <c r="Z201" s="487">
        <v>0</v>
      </c>
      <c r="AA201" s="487">
        <v>0</v>
      </c>
      <c r="AB201" s="486">
        <f t="shared" si="4"/>
        <v>0.10347170368735979</v>
      </c>
      <c r="AC201" s="663">
        <f t="shared" si="8"/>
        <v>1</v>
      </c>
      <c r="AD201" s="316" t="s">
        <v>496</v>
      </c>
      <c r="AE201" s="700">
        <f t="shared" ref="AE201:AF201" si="26">MEDIAN(Q199:Q225)</f>
        <v>74.2</v>
      </c>
      <c r="AF201" s="317">
        <f t="shared" si="26"/>
        <v>1.69</v>
      </c>
      <c r="AG201" s="302">
        <f>MEDIAN(S199:S225)</f>
        <v>0.1602401828625547</v>
      </c>
      <c r="AH201" s="302">
        <f t="shared" ref="AH201:AP201" si="27">MEDIAN(T199:T225)</f>
        <v>0</v>
      </c>
      <c r="AI201" s="302">
        <f t="shared" si="27"/>
        <v>0</v>
      </c>
      <c r="AJ201" s="302">
        <f t="shared" si="27"/>
        <v>0.28000000000000003</v>
      </c>
      <c r="AK201" s="302">
        <f t="shared" si="27"/>
        <v>0.15446360503659975</v>
      </c>
      <c r="AL201" s="302">
        <f t="shared" si="27"/>
        <v>0</v>
      </c>
      <c r="AM201" s="302">
        <f t="shared" si="27"/>
        <v>0</v>
      </c>
      <c r="AN201" s="302">
        <f t="shared" si="27"/>
        <v>0</v>
      </c>
      <c r="AO201" s="302">
        <f t="shared" si="27"/>
        <v>0</v>
      </c>
      <c r="AP201" s="302">
        <f t="shared" si="27"/>
        <v>0.54673472884611818</v>
      </c>
      <c r="AQ201" s="563">
        <f t="shared" si="7"/>
        <v>4.7903566521925829E-3</v>
      </c>
      <c r="AR201" s="702">
        <f t="shared" si="11"/>
        <v>0</v>
      </c>
      <c r="AS201" s="702">
        <f t="shared" si="12"/>
        <v>10.347170368735979</v>
      </c>
      <c r="AT201" s="38">
        <v>0</v>
      </c>
      <c r="AU201" s="663" t="s">
        <v>773</v>
      </c>
    </row>
    <row r="202" spans="1:47" s="475" customFormat="1" x14ac:dyDescent="0.2">
      <c r="A202" s="469" t="s">
        <v>61</v>
      </c>
      <c r="B202" s="470" t="s">
        <v>38</v>
      </c>
      <c r="C202" s="470">
        <v>2009</v>
      </c>
      <c r="D202" s="470">
        <v>105</v>
      </c>
      <c r="E202" s="471">
        <v>0</v>
      </c>
      <c r="F202" s="471">
        <v>1</v>
      </c>
      <c r="G202" s="472">
        <v>16.546833333333332</v>
      </c>
      <c r="H202" s="473">
        <v>72.146166666666673</v>
      </c>
      <c r="I202" s="474">
        <v>-385.34</v>
      </c>
      <c r="K202" s="476" t="s">
        <v>232</v>
      </c>
      <c r="L202" s="477">
        <v>0</v>
      </c>
      <c r="M202" s="478">
        <v>1</v>
      </c>
      <c r="N202" s="479">
        <v>3.54</v>
      </c>
      <c r="O202" s="479">
        <v>31.46</v>
      </c>
      <c r="P202" s="482" t="s">
        <v>62</v>
      </c>
      <c r="Q202" s="480">
        <f t="shared" si="21"/>
        <v>35</v>
      </c>
      <c r="R202" s="481">
        <v>0.4869</v>
      </c>
      <c r="S202" s="665">
        <v>0.08</v>
      </c>
      <c r="T202" s="665">
        <v>0.02</v>
      </c>
      <c r="U202" s="669">
        <v>2.5000000000000001E-2</v>
      </c>
      <c r="V202" s="665">
        <v>0.28000000000000003</v>
      </c>
      <c r="W202" s="667">
        <v>7.3999999999999996E-2</v>
      </c>
      <c r="X202" s="669">
        <v>8.9999999999999993E-3</v>
      </c>
      <c r="Y202" s="487">
        <v>0</v>
      </c>
      <c r="Z202" s="487">
        <v>0</v>
      </c>
      <c r="AA202" s="487">
        <v>0</v>
      </c>
      <c r="AB202" s="486">
        <f t="shared" si="4"/>
        <v>0.48800000000000004</v>
      </c>
      <c r="AC202" s="663">
        <f t="shared" si="8"/>
        <v>6</v>
      </c>
      <c r="AD202" s="316" t="s">
        <v>497</v>
      </c>
      <c r="AE202" s="700">
        <f t="shared" ref="AE202:AF202" si="28">MAX(Q199:Q225)</f>
        <v>95.7</v>
      </c>
      <c r="AF202" s="317">
        <f t="shared" si="28"/>
        <v>3.6</v>
      </c>
      <c r="AG202" s="302">
        <f>MAX(S199:S225)</f>
        <v>0.86684222061070848</v>
      </c>
      <c r="AH202" s="302">
        <f t="shared" ref="AH202:AP202" si="29">MAX(T199:T225)</f>
        <v>0.13428267086720613</v>
      </c>
      <c r="AI202" s="302">
        <f t="shared" si="29"/>
        <v>0.18938978653489902</v>
      </c>
      <c r="AJ202" s="302">
        <f t="shared" si="29"/>
        <v>1.2751109448291666</v>
      </c>
      <c r="AK202" s="302">
        <f t="shared" si="29"/>
        <v>0.52518956147679441</v>
      </c>
      <c r="AL202" s="302">
        <f t="shared" si="29"/>
        <v>0.14741770102434801</v>
      </c>
      <c r="AM202" s="302">
        <f t="shared" si="29"/>
        <v>0.35203148079541102</v>
      </c>
      <c r="AN202" s="302">
        <f t="shared" si="29"/>
        <v>0</v>
      </c>
      <c r="AO202" s="302">
        <f t="shared" si="29"/>
        <v>0</v>
      </c>
      <c r="AP202" s="317">
        <f t="shared" si="29"/>
        <v>2.9525634407422761</v>
      </c>
      <c r="AQ202" s="563">
        <f t="shared" si="7"/>
        <v>1.3942857142857144E-2</v>
      </c>
      <c r="AR202" s="702">
        <f t="shared" si="11"/>
        <v>16.393442622950818</v>
      </c>
      <c r="AS202" s="702">
        <f t="shared" si="12"/>
        <v>4.666666666666667</v>
      </c>
      <c r="AT202" s="22">
        <v>0</v>
      </c>
      <c r="AU202" s="663" t="s">
        <v>773</v>
      </c>
    </row>
    <row r="203" spans="1:47" s="475" customFormat="1" x14ac:dyDescent="0.2">
      <c r="A203" s="469" t="s">
        <v>64</v>
      </c>
      <c r="B203" s="470" t="s">
        <v>38</v>
      </c>
      <c r="C203" s="470">
        <v>2009</v>
      </c>
      <c r="D203" s="470">
        <v>105</v>
      </c>
      <c r="E203" s="471">
        <v>0</v>
      </c>
      <c r="F203" s="471">
        <v>1</v>
      </c>
      <c r="G203" s="472">
        <v>16.912333333333333</v>
      </c>
      <c r="H203" s="473">
        <v>72.035166666666669</v>
      </c>
      <c r="I203" s="474">
        <v>-342.55</v>
      </c>
      <c r="K203" s="476" t="s">
        <v>233</v>
      </c>
      <c r="L203" s="477">
        <v>0</v>
      </c>
      <c r="M203" s="478">
        <v>1</v>
      </c>
      <c r="N203" s="479">
        <v>3.47</v>
      </c>
      <c r="O203" s="479">
        <v>37.43</v>
      </c>
      <c r="P203" s="482" t="s">
        <v>65</v>
      </c>
      <c r="Q203" s="480">
        <f t="shared" si="21"/>
        <v>40.9</v>
      </c>
      <c r="R203" s="481">
        <v>0.74460000000000004</v>
      </c>
      <c r="S203" s="655">
        <v>0.64333600879574504</v>
      </c>
      <c r="T203" s="488">
        <v>0.10774954409069952</v>
      </c>
      <c r="U203" s="488">
        <v>0.10572603056910448</v>
      </c>
      <c r="V203" s="488">
        <v>0.67265777651771153</v>
      </c>
      <c r="W203" s="488">
        <v>0.33442270929913809</v>
      </c>
      <c r="X203" s="488">
        <v>0.14672349285180225</v>
      </c>
      <c r="Y203" s="488">
        <v>0.2391569046148784</v>
      </c>
      <c r="Z203" s="487">
        <v>0</v>
      </c>
      <c r="AA203" s="487">
        <v>0</v>
      </c>
      <c r="AB203" s="486">
        <f t="shared" si="4"/>
        <v>2.2497724667390795</v>
      </c>
      <c r="AC203" s="663">
        <f t="shared" si="8"/>
        <v>7</v>
      </c>
      <c r="AD203" s="316" t="s">
        <v>498</v>
      </c>
      <c r="AE203" s="317">
        <f t="shared" ref="AE203:AF203" si="30">STDEV(Q199:Q225)</f>
        <v>23.086045059496168</v>
      </c>
      <c r="AF203" s="302">
        <f t="shared" si="30"/>
        <v>0.97323667069557585</v>
      </c>
      <c r="AG203" s="302">
        <f>STDEV(S199:S225)</f>
        <v>0.21856103873743504</v>
      </c>
      <c r="AH203" s="302">
        <f t="shared" ref="AH203:AP203" si="31">STDEV(T199:T225)</f>
        <v>4.3908019107644448E-2</v>
      </c>
      <c r="AI203" s="302">
        <f t="shared" si="31"/>
        <v>5.889908504352806E-2</v>
      </c>
      <c r="AJ203" s="302">
        <f t="shared" si="31"/>
        <v>0.33977988694905759</v>
      </c>
      <c r="AK203" s="302">
        <f t="shared" si="31"/>
        <v>0.16346607792413842</v>
      </c>
      <c r="AL203" s="302">
        <f t="shared" si="31"/>
        <v>4.7675822561703191E-2</v>
      </c>
      <c r="AM203" s="302">
        <f t="shared" si="31"/>
        <v>8.6673160300272598E-2</v>
      </c>
      <c r="AN203" s="302">
        <f t="shared" si="31"/>
        <v>0</v>
      </c>
      <c r="AO203" s="302">
        <f t="shared" si="31"/>
        <v>0</v>
      </c>
      <c r="AP203" s="302">
        <f t="shared" si="31"/>
        <v>0.87380470211214845</v>
      </c>
      <c r="AQ203" s="563">
        <f t="shared" si="7"/>
        <v>5.5006661778461606E-2</v>
      </c>
      <c r="AR203" s="702">
        <f t="shared" si="11"/>
        <v>28.595603257969682</v>
      </c>
      <c r="AS203" s="702">
        <f t="shared" si="12"/>
        <v>9.6093968073958784</v>
      </c>
      <c r="AT203" s="34">
        <v>0.60968489477883836</v>
      </c>
      <c r="AU203" s="663">
        <f t="shared" si="13"/>
        <v>94.769278641825466</v>
      </c>
    </row>
    <row r="204" spans="1:47" s="475" customFormat="1" x14ac:dyDescent="0.2">
      <c r="A204" s="469" t="s">
        <v>66</v>
      </c>
      <c r="B204" s="470" t="s">
        <v>38</v>
      </c>
      <c r="C204" s="470">
        <v>2009</v>
      </c>
      <c r="D204" s="470">
        <v>105</v>
      </c>
      <c r="E204" s="471">
        <v>0</v>
      </c>
      <c r="F204" s="471">
        <v>1</v>
      </c>
      <c r="G204" s="472">
        <v>16.752040000000001</v>
      </c>
      <c r="H204" s="473">
        <v>71.862274999999997</v>
      </c>
      <c r="I204" s="474">
        <v>-357.25</v>
      </c>
      <c r="K204" s="476" t="s">
        <v>234</v>
      </c>
      <c r="L204" s="477">
        <v>0</v>
      </c>
      <c r="M204" s="478">
        <v>1</v>
      </c>
      <c r="N204" s="479">
        <v>4.99</v>
      </c>
      <c r="O204" s="479">
        <v>46.91</v>
      </c>
      <c r="P204" s="482" t="s">
        <v>67</v>
      </c>
      <c r="Q204" s="480">
        <f t="shared" si="21"/>
        <v>51.9</v>
      </c>
      <c r="R204" s="481">
        <v>0.81710000000000005</v>
      </c>
      <c r="S204" s="655">
        <v>0.86684222061070848</v>
      </c>
      <c r="T204" s="488">
        <v>0.11789014224853392</v>
      </c>
      <c r="U204" s="488">
        <v>0.1215506438663186</v>
      </c>
      <c r="V204" s="488">
        <v>0.89577912218069844</v>
      </c>
      <c r="W204" s="488">
        <v>0.40848914829979471</v>
      </c>
      <c r="X204" s="488">
        <v>0.14741770102434801</v>
      </c>
      <c r="Y204" s="488">
        <v>0.35203148079541102</v>
      </c>
      <c r="Z204" s="487">
        <v>0</v>
      </c>
      <c r="AA204" s="487">
        <v>0</v>
      </c>
      <c r="AB204" s="652">
        <f t="shared" si="4"/>
        <v>2.9100004590258131</v>
      </c>
      <c r="AC204" s="663">
        <f t="shared" si="8"/>
        <v>7</v>
      </c>
      <c r="AD204" s="634" t="s">
        <v>499</v>
      </c>
      <c r="AE204">
        <f>COUNTIF(Q199:Q225,"&gt;0")</f>
        <v>27</v>
      </c>
      <c r="AF204">
        <f t="shared" ref="AF204:AP204" si="32">COUNTIF(R199:R225,"&gt;0")</f>
        <v>27</v>
      </c>
      <c r="AG204">
        <f t="shared" si="32"/>
        <v>20</v>
      </c>
      <c r="AH204">
        <f t="shared" si="32"/>
        <v>6</v>
      </c>
      <c r="AI204">
        <f t="shared" si="32"/>
        <v>6</v>
      </c>
      <c r="AJ204">
        <f t="shared" si="32"/>
        <v>24</v>
      </c>
      <c r="AK204">
        <f t="shared" si="32"/>
        <v>21</v>
      </c>
      <c r="AL204">
        <f t="shared" si="32"/>
        <v>7</v>
      </c>
      <c r="AM204">
        <f t="shared" si="32"/>
        <v>11</v>
      </c>
      <c r="AN204">
        <f t="shared" si="32"/>
        <v>0</v>
      </c>
      <c r="AO204">
        <f t="shared" si="32"/>
        <v>0</v>
      </c>
      <c r="AP204">
        <f t="shared" si="32"/>
        <v>24</v>
      </c>
      <c r="AQ204" s="563">
        <f t="shared" si="7"/>
        <v>5.6069373006277713E-2</v>
      </c>
      <c r="AR204" s="702">
        <f t="shared" si="11"/>
        <v>29.788387762004103</v>
      </c>
      <c r="AS204" s="702">
        <f t="shared" si="12"/>
        <v>12.796844602581405</v>
      </c>
      <c r="AT204" s="34">
        <v>0.86684222061070848</v>
      </c>
      <c r="AU204" s="663">
        <f t="shared" si="13"/>
        <v>100</v>
      </c>
    </row>
    <row r="205" spans="1:47" s="475" customFormat="1" x14ac:dyDescent="0.2">
      <c r="A205" s="469" t="s">
        <v>68</v>
      </c>
      <c r="B205" s="470" t="s">
        <v>38</v>
      </c>
      <c r="C205" s="470">
        <v>2009</v>
      </c>
      <c r="D205" s="470">
        <v>105</v>
      </c>
      <c r="E205" s="471">
        <v>0</v>
      </c>
      <c r="F205" s="471">
        <v>1</v>
      </c>
      <c r="G205" s="472">
        <v>15.751166666666666</v>
      </c>
      <c r="H205" s="473">
        <v>71.706000000000003</v>
      </c>
      <c r="I205" s="474">
        <v>-778.06</v>
      </c>
      <c r="K205" s="476" t="s">
        <v>235</v>
      </c>
      <c r="L205" s="477">
        <v>0</v>
      </c>
      <c r="M205" s="478">
        <v>1</v>
      </c>
      <c r="N205" s="479">
        <v>1.82</v>
      </c>
      <c r="O205" s="479">
        <v>23.68</v>
      </c>
      <c r="P205" s="482" t="s">
        <v>69</v>
      </c>
      <c r="Q205" s="480">
        <f t="shared" si="21"/>
        <v>25.5</v>
      </c>
      <c r="R205" s="481">
        <v>0.25409999999999999</v>
      </c>
      <c r="S205" s="487">
        <v>0</v>
      </c>
      <c r="T205" s="487">
        <v>0</v>
      </c>
      <c r="U205" s="487">
        <v>0</v>
      </c>
      <c r="V205" s="487">
        <v>0</v>
      </c>
      <c r="W205" s="487">
        <v>0</v>
      </c>
      <c r="X205" s="487">
        <v>0</v>
      </c>
      <c r="Y205" s="487">
        <v>0</v>
      </c>
      <c r="Z205" s="487">
        <v>0</v>
      </c>
      <c r="AA205" s="487">
        <v>0</v>
      </c>
      <c r="AB205" s="486">
        <f t="shared" si="4"/>
        <v>0</v>
      </c>
      <c r="AC205" s="663">
        <f t="shared" si="8"/>
        <v>0</v>
      </c>
      <c r="AQ205" s="563">
        <f t="shared" si="7"/>
        <v>0</v>
      </c>
      <c r="AR205" s="702" t="e">
        <f t="shared" si="11"/>
        <v>#DIV/0!</v>
      </c>
      <c r="AS205" s="702" t="e">
        <f t="shared" si="12"/>
        <v>#DIV/0!</v>
      </c>
      <c r="AT205" s="38">
        <v>0</v>
      </c>
      <c r="AU205" s="663" t="s">
        <v>773</v>
      </c>
    </row>
    <row r="206" spans="1:47" s="475" customFormat="1" x14ac:dyDescent="0.2">
      <c r="A206" s="469" t="s">
        <v>70</v>
      </c>
      <c r="B206" s="470" t="s">
        <v>38</v>
      </c>
      <c r="C206" s="470">
        <v>2010</v>
      </c>
      <c r="D206" s="470">
        <v>110</v>
      </c>
      <c r="E206" s="471">
        <v>0</v>
      </c>
      <c r="F206" s="471">
        <v>1</v>
      </c>
      <c r="G206" s="472">
        <v>25.787285000000001</v>
      </c>
      <c r="H206" s="473">
        <v>72.344314999999995</v>
      </c>
      <c r="I206" s="474">
        <v>-249.51</v>
      </c>
      <c r="K206" s="476" t="s">
        <v>236</v>
      </c>
      <c r="L206" s="477">
        <v>0</v>
      </c>
      <c r="M206" s="478">
        <v>1</v>
      </c>
      <c r="N206" s="479">
        <v>2.66</v>
      </c>
      <c r="O206" s="479">
        <v>32.540000000000006</v>
      </c>
      <c r="P206" s="482" t="s">
        <v>71</v>
      </c>
      <c r="Q206" s="480">
        <f t="shared" si="21"/>
        <v>35.200000000000003</v>
      </c>
      <c r="R206" s="481">
        <v>0.41139999999999999</v>
      </c>
      <c r="S206" s="488">
        <v>0.14725678264968886</v>
      </c>
      <c r="T206" s="487">
        <v>0</v>
      </c>
      <c r="U206" s="487">
        <v>0</v>
      </c>
      <c r="V206" s="488">
        <v>0.39200763433196817</v>
      </c>
      <c r="W206" s="488">
        <v>0.15446360503659975</v>
      </c>
      <c r="X206" s="487">
        <v>0</v>
      </c>
      <c r="Y206" s="487">
        <v>0</v>
      </c>
      <c r="Z206" s="487">
        <v>0</v>
      </c>
      <c r="AA206" s="487">
        <v>0</v>
      </c>
      <c r="AB206" s="486">
        <f t="shared" si="4"/>
        <v>0.69372802201825678</v>
      </c>
      <c r="AC206" s="663">
        <f t="shared" si="8"/>
        <v>3</v>
      </c>
      <c r="AQ206" s="563">
        <f t="shared" si="7"/>
        <v>1.9708182443700477E-2</v>
      </c>
      <c r="AR206" s="702">
        <f t="shared" si="11"/>
        <v>21.226875371312811</v>
      </c>
      <c r="AS206" s="702">
        <f t="shared" si="12"/>
        <v>13.066921144398938</v>
      </c>
      <c r="AT206" s="34">
        <v>0.14725678264968886</v>
      </c>
      <c r="AU206" s="663">
        <f t="shared" si="13"/>
        <v>100</v>
      </c>
    </row>
    <row r="207" spans="1:47" s="475" customFormat="1" x14ac:dyDescent="0.2">
      <c r="A207" s="469" t="s">
        <v>72</v>
      </c>
      <c r="B207" s="470" t="s">
        <v>38</v>
      </c>
      <c r="C207" s="470">
        <v>2010</v>
      </c>
      <c r="D207" s="470">
        <v>110</v>
      </c>
      <c r="E207" s="471">
        <v>0</v>
      </c>
      <c r="F207" s="471">
        <v>1</v>
      </c>
      <c r="G207" s="472">
        <v>25.843166666666669</v>
      </c>
      <c r="H207" s="473">
        <v>72.096166666666662</v>
      </c>
      <c r="I207" s="474">
        <v>-236.26</v>
      </c>
      <c r="K207" s="476" t="s">
        <v>237</v>
      </c>
      <c r="L207" s="477">
        <v>0</v>
      </c>
      <c r="M207" s="478">
        <v>1</v>
      </c>
      <c r="N207" s="479">
        <v>3.52</v>
      </c>
      <c r="O207" s="479">
        <v>44.379999999999995</v>
      </c>
      <c r="P207" s="482" t="s">
        <v>73</v>
      </c>
      <c r="Q207" s="480">
        <f t="shared" si="21"/>
        <v>47.9</v>
      </c>
      <c r="R207" s="481">
        <v>0.47110000000000002</v>
      </c>
      <c r="S207" s="655">
        <v>0.36954234341850234</v>
      </c>
      <c r="T207" s="487">
        <v>0</v>
      </c>
      <c r="U207" s="487">
        <v>0</v>
      </c>
      <c r="V207" s="488">
        <v>0.56663322174756303</v>
      </c>
      <c r="W207" s="488">
        <v>0.25203402983471035</v>
      </c>
      <c r="X207" s="487">
        <v>0</v>
      </c>
      <c r="Y207" s="487">
        <v>0</v>
      </c>
      <c r="Z207" s="487">
        <v>0</v>
      </c>
      <c r="AA207" s="487">
        <v>0</v>
      </c>
      <c r="AB207" s="486">
        <f t="shared" si="4"/>
        <v>1.1882095950007758</v>
      </c>
      <c r="AC207" s="663">
        <f t="shared" si="8"/>
        <v>3</v>
      </c>
      <c r="AQ207" s="563">
        <f t="shared" si="7"/>
        <v>2.4806045824650853E-2</v>
      </c>
      <c r="AR207" s="702">
        <f t="shared" si="11"/>
        <v>31.100770855015782</v>
      </c>
      <c r="AS207" s="702">
        <f t="shared" si="12"/>
        <v>18.887774058252102</v>
      </c>
      <c r="AT207" s="34">
        <v>0.36954234341850234</v>
      </c>
      <c r="AU207" s="663">
        <f t="shared" si="13"/>
        <v>100</v>
      </c>
    </row>
    <row r="208" spans="1:47" s="475" customFormat="1" x14ac:dyDescent="0.2">
      <c r="A208" s="489" t="s">
        <v>108</v>
      </c>
      <c r="B208" s="470" t="s">
        <v>38</v>
      </c>
      <c r="C208" s="470">
        <v>2015</v>
      </c>
      <c r="D208" s="470">
        <v>109</v>
      </c>
      <c r="E208" s="490">
        <v>0</v>
      </c>
      <c r="F208" s="491">
        <v>1</v>
      </c>
      <c r="G208" s="473">
        <v>34.303641599999999</v>
      </c>
      <c r="H208" s="473">
        <v>73.212119999999999</v>
      </c>
      <c r="I208" s="491">
        <v>-206.52</v>
      </c>
      <c r="K208" s="476" t="s">
        <v>255</v>
      </c>
      <c r="L208" s="477">
        <v>0</v>
      </c>
      <c r="M208" s="478">
        <v>1</v>
      </c>
      <c r="N208" s="479">
        <v>8</v>
      </c>
      <c r="O208" s="479">
        <v>51.6</v>
      </c>
      <c r="P208" s="490" t="s">
        <v>109</v>
      </c>
      <c r="Q208" s="480">
        <f t="shared" si="21"/>
        <v>59.6</v>
      </c>
      <c r="R208" s="492">
        <v>1.17</v>
      </c>
      <c r="S208" s="655">
        <v>0.40076202089832874</v>
      </c>
      <c r="T208" s="487">
        <v>0</v>
      </c>
      <c r="U208" s="487">
        <v>0</v>
      </c>
      <c r="V208" s="488">
        <v>0.68387096825019955</v>
      </c>
      <c r="W208" s="488">
        <v>0.40259069952416365</v>
      </c>
      <c r="X208" s="488">
        <v>9.4959651196977024E-2</v>
      </c>
      <c r="Y208" s="488">
        <v>0.10786380531771439</v>
      </c>
      <c r="Z208" s="487">
        <v>0</v>
      </c>
      <c r="AA208" s="487">
        <v>0</v>
      </c>
      <c r="AB208" s="486">
        <f t="shared" si="4"/>
        <v>1.6900471451873833</v>
      </c>
      <c r="AC208" s="663">
        <f t="shared" si="8"/>
        <v>5</v>
      </c>
      <c r="AQ208" s="563">
        <f t="shared" si="7"/>
        <v>2.8356495724620526E-2</v>
      </c>
      <c r="AR208" s="702">
        <f t="shared" si="11"/>
        <v>23.713067534213337</v>
      </c>
      <c r="AS208" s="702">
        <f t="shared" si="12"/>
        <v>13.67741936500399</v>
      </c>
      <c r="AT208" s="34">
        <v>0.39002232482344523</v>
      </c>
      <c r="AU208" s="663">
        <f t="shared" si="13"/>
        <v>97.320181176147898</v>
      </c>
    </row>
    <row r="209" spans="1:47" s="475" customFormat="1" x14ac:dyDescent="0.2">
      <c r="A209" s="489" t="s">
        <v>110</v>
      </c>
      <c r="B209" s="470" t="s">
        <v>38</v>
      </c>
      <c r="C209" s="470">
        <v>2015</v>
      </c>
      <c r="D209" s="470">
        <v>109</v>
      </c>
      <c r="E209" s="490">
        <v>0</v>
      </c>
      <c r="F209" s="491">
        <v>1</v>
      </c>
      <c r="G209" s="473">
        <v>36.257750000000001</v>
      </c>
      <c r="H209" s="473">
        <v>73.346493300000006</v>
      </c>
      <c r="I209" s="491">
        <v>-229.55</v>
      </c>
      <c r="K209" s="476" t="s">
        <v>256</v>
      </c>
      <c r="L209" s="477">
        <v>0</v>
      </c>
      <c r="M209" s="478">
        <v>1</v>
      </c>
      <c r="N209" s="479">
        <v>7.11</v>
      </c>
      <c r="O209" s="479">
        <v>49.99</v>
      </c>
      <c r="P209" s="490" t="s">
        <v>111</v>
      </c>
      <c r="Q209" s="480">
        <f t="shared" si="21"/>
        <v>57.1</v>
      </c>
      <c r="R209" s="492">
        <v>1.52</v>
      </c>
      <c r="S209" s="488">
        <v>0.18531376053759754</v>
      </c>
      <c r="T209" s="487">
        <v>0</v>
      </c>
      <c r="U209" s="487">
        <v>0</v>
      </c>
      <c r="V209" s="488">
        <v>0.44750710726835397</v>
      </c>
      <c r="W209" s="488">
        <v>0.26127377841665028</v>
      </c>
      <c r="X209" s="487">
        <v>0</v>
      </c>
      <c r="Y209" s="487">
        <v>0</v>
      </c>
      <c r="Z209" s="487">
        <v>0</v>
      </c>
      <c r="AA209" s="487">
        <v>0</v>
      </c>
      <c r="AB209" s="486">
        <f t="shared" si="4"/>
        <v>0.89409464622260182</v>
      </c>
      <c r="AC209" s="663">
        <f t="shared" si="8"/>
        <v>3</v>
      </c>
      <c r="AQ209" s="563">
        <f t="shared" si="7"/>
        <v>1.5658400108977264E-2</v>
      </c>
      <c r="AR209" s="702">
        <f t="shared" si="11"/>
        <v>20.726414291878019</v>
      </c>
      <c r="AS209" s="702">
        <f t="shared" si="12"/>
        <v>14.916903575611798</v>
      </c>
      <c r="AT209" s="34">
        <v>0.1673251806636995</v>
      </c>
      <c r="AU209" s="663">
        <f t="shared" si="13"/>
        <v>90.292906570071779</v>
      </c>
    </row>
    <row r="210" spans="1:47" s="475" customFormat="1" x14ac:dyDescent="0.2">
      <c r="A210" s="489" t="s">
        <v>112</v>
      </c>
      <c r="B210" s="470" t="s">
        <v>38</v>
      </c>
      <c r="C210" s="470">
        <v>2015</v>
      </c>
      <c r="D210" s="470">
        <v>109</v>
      </c>
      <c r="E210" s="490">
        <v>0</v>
      </c>
      <c r="F210" s="491">
        <v>1</v>
      </c>
      <c r="G210" s="473">
        <v>36.576666600000003</v>
      </c>
      <c r="H210" s="473">
        <v>73.5998333</v>
      </c>
      <c r="I210" s="491">
        <v>-257.55</v>
      </c>
      <c r="K210" s="476" t="s">
        <v>257</v>
      </c>
      <c r="L210" s="477">
        <v>0</v>
      </c>
      <c r="M210" s="478">
        <v>1</v>
      </c>
      <c r="N210" s="479">
        <v>7.33</v>
      </c>
      <c r="O210" s="479">
        <v>60.870000000000005</v>
      </c>
      <c r="P210" s="490" t="s">
        <v>113</v>
      </c>
      <c r="Q210" s="480">
        <f t="shared" si="21"/>
        <v>68.2</v>
      </c>
      <c r="R210" s="492">
        <v>2.3199999999999998</v>
      </c>
      <c r="S210" s="666">
        <v>0</v>
      </c>
      <c r="T210" s="666">
        <v>0</v>
      </c>
      <c r="U210" s="666">
        <v>0</v>
      </c>
      <c r="V210" s="666">
        <v>0.08</v>
      </c>
      <c r="W210" s="672">
        <v>0</v>
      </c>
      <c r="X210" s="666">
        <v>0</v>
      </c>
      <c r="Y210" s="487">
        <v>0</v>
      </c>
      <c r="Z210" s="487">
        <v>0</v>
      </c>
      <c r="AA210" s="487">
        <v>0</v>
      </c>
      <c r="AB210" s="486">
        <f t="shared" si="4"/>
        <v>0.08</v>
      </c>
      <c r="AC210" s="663">
        <f t="shared" si="8"/>
        <v>1</v>
      </c>
      <c r="AQ210" s="563">
        <f t="shared" si="7"/>
        <v>1.1730205278592375E-3</v>
      </c>
      <c r="AR210" s="702">
        <f t="shared" si="11"/>
        <v>0</v>
      </c>
      <c r="AS210" s="702">
        <f t="shared" si="12"/>
        <v>8</v>
      </c>
      <c r="AT210" s="22" t="s">
        <v>37</v>
      </c>
      <c r="AU210" s="663" t="s">
        <v>773</v>
      </c>
    </row>
    <row r="211" spans="1:47" s="475" customFormat="1" x14ac:dyDescent="0.2">
      <c r="A211" s="493" t="s">
        <v>118</v>
      </c>
      <c r="B211" s="470" t="s">
        <v>38</v>
      </c>
      <c r="C211" s="470">
        <v>2016</v>
      </c>
      <c r="D211" s="470">
        <v>113</v>
      </c>
      <c r="E211" s="470">
        <v>0</v>
      </c>
      <c r="F211" s="494">
        <v>1</v>
      </c>
      <c r="G211" s="470">
        <v>27.366599999999998</v>
      </c>
      <c r="H211" s="470">
        <v>71</v>
      </c>
      <c r="I211" s="474">
        <v>-133.80000000000001</v>
      </c>
      <c r="K211" s="476" t="s">
        <v>118</v>
      </c>
      <c r="L211" s="495">
        <v>0</v>
      </c>
      <c r="M211" s="476">
        <v>1</v>
      </c>
      <c r="N211" s="496">
        <v>7.15</v>
      </c>
      <c r="O211" s="497">
        <f>81.1-N211</f>
        <v>73.949999999999989</v>
      </c>
      <c r="P211" s="498" t="s">
        <v>119</v>
      </c>
      <c r="Q211" s="480">
        <f t="shared" si="21"/>
        <v>81.099999999999994</v>
      </c>
      <c r="R211" s="492">
        <v>1.65</v>
      </c>
      <c r="S211" s="488">
        <v>9.1889203140287756E-2</v>
      </c>
      <c r="T211" s="487">
        <v>0</v>
      </c>
      <c r="U211" s="487">
        <v>0</v>
      </c>
      <c r="V211" s="488">
        <v>0.19022354943219549</v>
      </c>
      <c r="W211" s="488">
        <v>0.1296219696096855</v>
      </c>
      <c r="X211" s="487">
        <v>0</v>
      </c>
      <c r="Y211" s="487">
        <v>0</v>
      </c>
      <c r="Z211" s="487">
        <v>0</v>
      </c>
      <c r="AA211" s="487">
        <v>0</v>
      </c>
      <c r="AB211" s="486">
        <f t="shared" si="4"/>
        <v>0.41173472218216878</v>
      </c>
      <c r="AC211" s="663">
        <f t="shared" si="8"/>
        <v>3</v>
      </c>
      <c r="AQ211" s="563">
        <f t="shared" si="7"/>
        <v>5.0768769689539927E-3</v>
      </c>
      <c r="AR211" s="702">
        <f t="shared" si="11"/>
        <v>22.317574445332326</v>
      </c>
      <c r="AS211" s="702">
        <f t="shared" si="12"/>
        <v>6.3407849810731829</v>
      </c>
      <c r="AT211" s="34">
        <v>9.1889203140287756E-2</v>
      </c>
      <c r="AU211" s="663">
        <f t="shared" si="13"/>
        <v>100</v>
      </c>
    </row>
    <row r="212" spans="1:47" s="475" customFormat="1" x14ac:dyDescent="0.2">
      <c r="A212" s="493" t="s">
        <v>121</v>
      </c>
      <c r="B212" s="470" t="s">
        <v>38</v>
      </c>
      <c r="C212" s="470">
        <v>2016</v>
      </c>
      <c r="D212" s="470">
        <v>113</v>
      </c>
      <c r="E212" s="470">
        <v>0</v>
      </c>
      <c r="F212" s="494">
        <v>1</v>
      </c>
      <c r="G212" s="470">
        <v>26.416799999999999</v>
      </c>
      <c r="H212" s="470">
        <v>76.019199999999998</v>
      </c>
      <c r="I212" s="474">
        <v>-181.8</v>
      </c>
      <c r="K212" s="476" t="s">
        <v>260</v>
      </c>
      <c r="L212" s="495">
        <v>0</v>
      </c>
      <c r="M212" s="476">
        <v>1</v>
      </c>
      <c r="N212" s="496">
        <v>10.6</v>
      </c>
      <c r="O212" s="497">
        <f>84.4-N212</f>
        <v>73.800000000000011</v>
      </c>
      <c r="P212" s="498" t="s">
        <v>122</v>
      </c>
      <c r="Q212" s="480">
        <f t="shared" si="21"/>
        <v>84.4</v>
      </c>
      <c r="R212" s="492">
        <v>2.35</v>
      </c>
      <c r="S212" s="655">
        <v>0.26634694815268667</v>
      </c>
      <c r="T212" s="487">
        <v>0</v>
      </c>
      <c r="U212" s="487">
        <v>0</v>
      </c>
      <c r="V212" s="488">
        <v>0.3350395739686633</v>
      </c>
      <c r="W212" s="488">
        <v>0.29063591998431659</v>
      </c>
      <c r="X212" s="487">
        <v>0</v>
      </c>
      <c r="Y212" s="499">
        <v>0.12809942645102865</v>
      </c>
      <c r="Z212" s="487">
        <v>0</v>
      </c>
      <c r="AA212" s="487">
        <v>0</v>
      </c>
      <c r="AB212" s="486">
        <f t="shared" si="4"/>
        <v>1.0201218685566951</v>
      </c>
      <c r="AC212" s="663">
        <f t="shared" si="8"/>
        <v>4</v>
      </c>
      <c r="AQ212" s="563">
        <f t="shared" si="7"/>
        <v>1.2086751997117239E-2</v>
      </c>
      <c r="AR212" s="702">
        <f t="shared" si="11"/>
        <v>26.109326381712005</v>
      </c>
      <c r="AS212" s="702">
        <f t="shared" si="12"/>
        <v>8.3759893492165816</v>
      </c>
      <c r="AT212" s="34">
        <v>0.24842096444376205</v>
      </c>
      <c r="AU212" s="663">
        <f t="shared" si="13"/>
        <v>93.26968683769249</v>
      </c>
    </row>
    <row r="213" spans="1:47" s="475" customFormat="1" x14ac:dyDescent="0.2">
      <c r="A213" s="500" t="s">
        <v>123</v>
      </c>
      <c r="B213" s="470" t="s">
        <v>38</v>
      </c>
      <c r="C213" s="470">
        <v>2016</v>
      </c>
      <c r="D213" s="470">
        <v>113</v>
      </c>
      <c r="E213" s="470">
        <v>0</v>
      </c>
      <c r="F213" s="494">
        <v>1</v>
      </c>
      <c r="G213" s="470">
        <v>25.599299999999999</v>
      </c>
      <c r="H213" s="470">
        <v>75.001199999999997</v>
      </c>
      <c r="I213" s="474">
        <v>-208.1</v>
      </c>
      <c r="K213" s="501" t="s">
        <v>261</v>
      </c>
      <c r="L213" s="495">
        <v>0</v>
      </c>
      <c r="M213" s="476">
        <v>1</v>
      </c>
      <c r="N213" s="496">
        <v>10.1</v>
      </c>
      <c r="O213" s="497">
        <f>86.7-N213</f>
        <v>76.600000000000009</v>
      </c>
      <c r="P213" s="498" t="s">
        <v>124</v>
      </c>
      <c r="Q213" s="480">
        <f t="shared" si="21"/>
        <v>86.7</v>
      </c>
      <c r="R213" s="492">
        <v>2.9</v>
      </c>
      <c r="S213" s="655">
        <v>0.27311297049328376</v>
      </c>
      <c r="T213" s="487">
        <v>0</v>
      </c>
      <c r="U213" s="487">
        <v>0</v>
      </c>
      <c r="V213" s="488">
        <v>0.33282933054188152</v>
      </c>
      <c r="W213" s="488">
        <v>0.2508624431454613</v>
      </c>
      <c r="X213" s="487">
        <v>0</v>
      </c>
      <c r="Y213" s="487">
        <v>0</v>
      </c>
      <c r="Z213" s="487">
        <v>0</v>
      </c>
      <c r="AA213" s="487">
        <v>0</v>
      </c>
      <c r="AB213" s="486">
        <f t="shared" ref="AB213:AB244" si="33">SUM(S213:AA213)</f>
        <v>0.85680474418062658</v>
      </c>
      <c r="AC213" s="663">
        <f t="shared" si="8"/>
        <v>3</v>
      </c>
      <c r="AQ213" s="563">
        <f t="shared" ref="AQ213:AQ244" si="34">AB213/Q213</f>
        <v>9.8824076606762006E-3</v>
      </c>
      <c r="AR213" s="702">
        <f t="shared" si="11"/>
        <v>31.875753763999665</v>
      </c>
      <c r="AS213" s="702">
        <f t="shared" si="12"/>
        <v>11.094311018062717</v>
      </c>
      <c r="AT213" s="22" t="s">
        <v>37</v>
      </c>
      <c r="AU213" s="663">
        <v>100</v>
      </c>
    </row>
    <row r="214" spans="1:47" s="475" customFormat="1" x14ac:dyDescent="0.2">
      <c r="A214" s="500" t="s">
        <v>125</v>
      </c>
      <c r="B214" s="470" t="s">
        <v>38</v>
      </c>
      <c r="C214" s="470">
        <v>2016</v>
      </c>
      <c r="D214" s="470">
        <v>113</v>
      </c>
      <c r="E214" s="470">
        <v>0</v>
      </c>
      <c r="F214" s="494">
        <v>1</v>
      </c>
      <c r="G214" s="470">
        <v>25.525700000000001</v>
      </c>
      <c r="H214" s="470">
        <v>74.390299999999996</v>
      </c>
      <c r="I214" s="474">
        <v>-296.7</v>
      </c>
      <c r="K214" s="501" t="s">
        <v>262</v>
      </c>
      <c r="L214" s="495">
        <v>0</v>
      </c>
      <c r="M214" s="476">
        <v>1</v>
      </c>
      <c r="N214" s="502">
        <v>8.8792200000000001</v>
      </c>
      <c r="O214" s="503">
        <f>72.9049-N214</f>
        <v>64.025679999999994</v>
      </c>
      <c r="P214" s="498" t="s">
        <v>126</v>
      </c>
      <c r="Q214" s="480">
        <f t="shared" si="21"/>
        <v>72.904899999999998</v>
      </c>
      <c r="R214" s="492">
        <v>1.92</v>
      </c>
      <c r="S214" s="655">
        <v>0.61329167284221142</v>
      </c>
      <c r="T214" s="488">
        <v>0.12160435252717991</v>
      </c>
      <c r="U214" s="488">
        <v>0.18938978653489902</v>
      </c>
      <c r="V214" s="504">
        <v>1.2751109448291666</v>
      </c>
      <c r="W214" s="488">
        <v>0.52117878723069322</v>
      </c>
      <c r="X214" s="488">
        <v>0.11012007784410931</v>
      </c>
      <c r="Y214" s="488">
        <v>0.12186781893401642</v>
      </c>
      <c r="Z214" s="487">
        <v>0</v>
      </c>
      <c r="AA214" s="487">
        <v>0</v>
      </c>
      <c r="AB214" s="652">
        <f t="shared" si="33"/>
        <v>2.9525634407422761</v>
      </c>
      <c r="AC214" s="663">
        <f t="shared" si="8"/>
        <v>7</v>
      </c>
      <c r="AQ214" s="563">
        <f t="shared" si="34"/>
        <v>4.0498833970587386E-2</v>
      </c>
      <c r="AR214" s="702">
        <f t="shared" si="11"/>
        <v>20.771498568986871</v>
      </c>
      <c r="AS214" s="702">
        <f t="shared" si="12"/>
        <v>18.215870640416668</v>
      </c>
      <c r="AT214" s="22" t="s">
        <v>37</v>
      </c>
      <c r="AU214" s="663">
        <v>100</v>
      </c>
    </row>
    <row r="215" spans="1:47" s="475" customFormat="1" x14ac:dyDescent="0.2">
      <c r="A215" s="500" t="s">
        <v>127</v>
      </c>
      <c r="B215" s="470" t="s">
        <v>38</v>
      </c>
      <c r="C215" s="470">
        <v>2016</v>
      </c>
      <c r="D215" s="470">
        <v>113</v>
      </c>
      <c r="E215" s="470">
        <v>0</v>
      </c>
      <c r="F215" s="494">
        <v>1</v>
      </c>
      <c r="G215" s="470">
        <v>26.110399999999998</v>
      </c>
      <c r="H215" s="470">
        <v>74.153199999999998</v>
      </c>
      <c r="I215" s="474">
        <v>-409.5</v>
      </c>
      <c r="K215" s="501" t="s">
        <v>263</v>
      </c>
      <c r="L215" s="495">
        <v>0</v>
      </c>
      <c r="M215" s="476">
        <v>1</v>
      </c>
      <c r="N215" s="502">
        <v>8.9842300000000002</v>
      </c>
      <c r="O215" s="503">
        <f>77.6571-N215</f>
        <v>68.672870000000003</v>
      </c>
      <c r="P215" s="498" t="s">
        <v>128</v>
      </c>
      <c r="Q215" s="480">
        <f t="shared" si="21"/>
        <v>77.6571</v>
      </c>
      <c r="R215" s="492">
        <v>1.69</v>
      </c>
      <c r="S215" s="655">
        <v>0.25959863051664411</v>
      </c>
      <c r="T215" s="488">
        <v>0.13428267086720613</v>
      </c>
      <c r="U215" s="488">
        <v>0.16111368870591317</v>
      </c>
      <c r="V215" s="504">
        <v>1.164460487401644</v>
      </c>
      <c r="W215" s="488">
        <v>0.52518956147679441</v>
      </c>
      <c r="X215" s="487">
        <v>0</v>
      </c>
      <c r="Y215" s="488">
        <v>0.11929012379609587</v>
      </c>
      <c r="Z215" s="487">
        <v>0</v>
      </c>
      <c r="AA215" s="487">
        <v>0</v>
      </c>
      <c r="AB215" s="486">
        <f t="shared" si="33"/>
        <v>2.3639351627642977</v>
      </c>
      <c r="AC215" s="663">
        <f t="shared" si="8"/>
        <v>6</v>
      </c>
      <c r="AQ215" s="563">
        <f t="shared" si="34"/>
        <v>3.044068298667215E-2</v>
      </c>
      <c r="AR215" s="702">
        <f t="shared" si="11"/>
        <v>10.981630740374417</v>
      </c>
      <c r="AS215" s="702">
        <f t="shared" si="12"/>
        <v>19.4076747900274</v>
      </c>
      <c r="AT215" s="22" t="s">
        <v>37</v>
      </c>
      <c r="AU215" s="663">
        <v>100</v>
      </c>
    </row>
    <row r="216" spans="1:47" s="475" customFormat="1" ht="18.75" customHeight="1" x14ac:dyDescent="0.2">
      <c r="A216" s="493" t="s">
        <v>129</v>
      </c>
      <c r="B216" s="470" t="s">
        <v>38</v>
      </c>
      <c r="C216" s="470">
        <v>2017</v>
      </c>
      <c r="D216" s="470">
        <v>103</v>
      </c>
      <c r="E216" s="470">
        <v>0</v>
      </c>
      <c r="F216" s="494">
        <v>1</v>
      </c>
      <c r="G216" s="470">
        <v>21.491869999999999</v>
      </c>
      <c r="H216" s="470">
        <v>74.302890000000005</v>
      </c>
      <c r="I216" s="474">
        <v>-202.7</v>
      </c>
      <c r="K216" s="476" t="s">
        <v>264</v>
      </c>
      <c r="L216" s="495">
        <v>0</v>
      </c>
      <c r="M216" s="476">
        <v>1</v>
      </c>
      <c r="N216" s="496">
        <v>9.5399999999999991</v>
      </c>
      <c r="O216" s="497">
        <f>88.7-N216</f>
        <v>79.16</v>
      </c>
      <c r="P216" s="498" t="s">
        <v>130</v>
      </c>
      <c r="Q216" s="480">
        <f t="shared" si="21"/>
        <v>88.699999999999989</v>
      </c>
      <c r="R216" s="492">
        <v>3.14</v>
      </c>
      <c r="S216" s="488">
        <v>0.18097506548856726</v>
      </c>
      <c r="T216" s="487">
        <v>0</v>
      </c>
      <c r="U216" s="487">
        <v>0</v>
      </c>
      <c r="V216" s="488">
        <v>0.31271008085702617</v>
      </c>
      <c r="W216" s="488">
        <v>0.22094208118100053</v>
      </c>
      <c r="X216" s="487">
        <v>0</v>
      </c>
      <c r="Y216" s="487">
        <v>0</v>
      </c>
      <c r="Z216" s="487">
        <v>0</v>
      </c>
      <c r="AA216" s="487">
        <v>0</v>
      </c>
      <c r="AB216" s="486">
        <f t="shared" si="33"/>
        <v>0.71462722752659402</v>
      </c>
      <c r="AC216" s="663">
        <f t="shared" si="8"/>
        <v>3</v>
      </c>
      <c r="AQ216" s="563">
        <f t="shared" si="34"/>
        <v>8.05667674776318E-3</v>
      </c>
      <c r="AR216" s="702">
        <f t="shared" si="11"/>
        <v>25.324401102787885</v>
      </c>
      <c r="AS216" s="702">
        <f t="shared" si="12"/>
        <v>10.423669361900872</v>
      </c>
      <c r="AT216" s="34">
        <v>0.16136995462566675</v>
      </c>
      <c r="AU216" s="663">
        <f t="shared" si="13"/>
        <v>89.166954679655007</v>
      </c>
    </row>
    <row r="217" spans="1:47" s="475" customFormat="1" x14ac:dyDescent="0.2">
      <c r="A217" s="469" t="s">
        <v>131</v>
      </c>
      <c r="B217" s="470" t="s">
        <v>38</v>
      </c>
      <c r="C217" s="470">
        <v>2017</v>
      </c>
      <c r="D217" s="470">
        <v>115</v>
      </c>
      <c r="E217" s="471">
        <v>0</v>
      </c>
      <c r="F217" s="505">
        <v>1</v>
      </c>
      <c r="G217" s="506">
        <v>33.775669999999998</v>
      </c>
      <c r="H217" s="507">
        <v>73.968670000000003</v>
      </c>
      <c r="I217" s="508">
        <v>-336.02</v>
      </c>
      <c r="K217" s="509" t="s">
        <v>265</v>
      </c>
      <c r="L217" s="510">
        <v>0</v>
      </c>
      <c r="M217" s="511">
        <v>1</v>
      </c>
      <c r="N217" s="512">
        <v>9.2799999999999994</v>
      </c>
      <c r="O217" s="512">
        <v>76.099999999999994</v>
      </c>
      <c r="P217" s="498" t="s">
        <v>132</v>
      </c>
      <c r="Q217" s="480">
        <f t="shared" si="21"/>
        <v>85.38</v>
      </c>
      <c r="R217" s="513">
        <v>2.1</v>
      </c>
      <c r="S217" s="487">
        <v>0</v>
      </c>
      <c r="T217" s="487">
        <v>0</v>
      </c>
      <c r="U217" s="487">
        <v>0</v>
      </c>
      <c r="V217" s="514">
        <v>0.24</v>
      </c>
      <c r="W217" s="514">
        <v>0.13</v>
      </c>
      <c r="X217" s="487">
        <v>0</v>
      </c>
      <c r="Y217" s="487">
        <v>0</v>
      </c>
      <c r="Z217" s="487">
        <v>0</v>
      </c>
      <c r="AA217" s="487">
        <v>0</v>
      </c>
      <c r="AB217" s="486">
        <f t="shared" si="33"/>
        <v>0.37</v>
      </c>
      <c r="AC217" s="663">
        <f t="shared" si="8"/>
        <v>2</v>
      </c>
      <c r="AQ217" s="563">
        <f t="shared" si="34"/>
        <v>4.3335675802295623E-3</v>
      </c>
      <c r="AR217" s="702">
        <f t="shared" si="11"/>
        <v>0</v>
      </c>
      <c r="AS217" s="702">
        <f t="shared" si="12"/>
        <v>12</v>
      </c>
      <c r="AT217" s="37">
        <v>0</v>
      </c>
      <c r="AU217" s="663" t="s">
        <v>773</v>
      </c>
    </row>
    <row r="218" spans="1:47" s="475" customFormat="1" x14ac:dyDescent="0.2">
      <c r="A218" s="469" t="s">
        <v>134</v>
      </c>
      <c r="B218" s="470" t="s">
        <v>38</v>
      </c>
      <c r="C218" s="470">
        <v>2017</v>
      </c>
      <c r="D218" s="470">
        <v>115</v>
      </c>
      <c r="E218" s="471">
        <v>0</v>
      </c>
      <c r="F218" s="505">
        <v>1</v>
      </c>
      <c r="G218" s="490">
        <v>36.103169999999999</v>
      </c>
      <c r="H218" s="490">
        <v>74.682329999999993</v>
      </c>
      <c r="I218" s="515">
        <v>-264.73</v>
      </c>
      <c r="K218" s="476" t="s">
        <v>266</v>
      </c>
      <c r="L218" s="477">
        <v>0</v>
      </c>
      <c r="M218" s="478">
        <v>1</v>
      </c>
      <c r="N218" s="479">
        <v>10.5</v>
      </c>
      <c r="O218" s="479">
        <v>85.2</v>
      </c>
      <c r="P218" s="498" t="s">
        <v>135</v>
      </c>
      <c r="Q218" s="480">
        <f t="shared" si="21"/>
        <v>95.7</v>
      </c>
      <c r="R218" s="516">
        <v>3.6</v>
      </c>
      <c r="S218" s="487">
        <v>0</v>
      </c>
      <c r="T218" s="487">
        <v>0</v>
      </c>
      <c r="U218" s="487">
        <v>0</v>
      </c>
      <c r="V218" s="668">
        <v>0.08</v>
      </c>
      <c r="W218" s="514">
        <v>0.1</v>
      </c>
      <c r="X218" s="487">
        <v>0</v>
      </c>
      <c r="Y218" s="487">
        <v>0</v>
      </c>
      <c r="Z218" s="487">
        <v>0</v>
      </c>
      <c r="AA218" s="487">
        <v>0</v>
      </c>
      <c r="AB218" s="486">
        <f t="shared" si="33"/>
        <v>0.18</v>
      </c>
      <c r="AC218" s="663">
        <f t="shared" si="8"/>
        <v>2</v>
      </c>
      <c r="AQ218" s="563">
        <f t="shared" si="34"/>
        <v>1.8808777429467083E-3</v>
      </c>
      <c r="AR218" s="702">
        <f t="shared" si="11"/>
        <v>0</v>
      </c>
      <c r="AS218" s="702">
        <f t="shared" si="12"/>
        <v>4</v>
      </c>
      <c r="AT218" s="37">
        <v>0</v>
      </c>
      <c r="AU218" s="663" t="s">
        <v>773</v>
      </c>
    </row>
    <row r="219" spans="1:47" s="475" customFormat="1" x14ac:dyDescent="0.2">
      <c r="A219" s="469" t="s">
        <v>136</v>
      </c>
      <c r="B219" s="470" t="s">
        <v>38</v>
      </c>
      <c r="C219" s="470">
        <v>2017</v>
      </c>
      <c r="D219" s="470">
        <v>115</v>
      </c>
      <c r="E219" s="471">
        <v>0</v>
      </c>
      <c r="F219" s="505">
        <v>1</v>
      </c>
      <c r="G219" s="517">
        <v>36.677669999999999</v>
      </c>
      <c r="H219" s="517">
        <v>74.885000000000005</v>
      </c>
      <c r="I219" s="515">
        <v>-204.47</v>
      </c>
      <c r="K219" s="476" t="s">
        <v>267</v>
      </c>
      <c r="L219" s="477">
        <v>0</v>
      </c>
      <c r="M219" s="478">
        <v>1</v>
      </c>
      <c r="N219" s="479">
        <v>7.1</v>
      </c>
      <c r="O219" s="479">
        <v>80.2</v>
      </c>
      <c r="P219" s="498" t="s">
        <v>137</v>
      </c>
      <c r="Q219" s="480">
        <f t="shared" si="21"/>
        <v>87.3</v>
      </c>
      <c r="R219" s="516">
        <v>2.7</v>
      </c>
      <c r="S219" s="487">
        <v>0</v>
      </c>
      <c r="T219" s="487">
        <v>0</v>
      </c>
      <c r="U219" s="487">
        <v>0</v>
      </c>
      <c r="V219" s="671">
        <v>0</v>
      </c>
      <c r="W219" s="671">
        <v>0</v>
      </c>
      <c r="X219" s="487">
        <v>0</v>
      </c>
      <c r="Y219" s="487">
        <v>0</v>
      </c>
      <c r="Z219" s="487">
        <v>0</v>
      </c>
      <c r="AA219" s="487">
        <v>0</v>
      </c>
      <c r="AB219" s="486">
        <f t="shared" si="33"/>
        <v>0</v>
      </c>
      <c r="AC219" s="663">
        <f t="shared" si="8"/>
        <v>0</v>
      </c>
      <c r="AQ219" s="563">
        <f t="shared" si="34"/>
        <v>0</v>
      </c>
      <c r="AR219" s="702" t="e">
        <f t="shared" si="11"/>
        <v>#DIV/0!</v>
      </c>
      <c r="AS219" s="702" t="e">
        <f t="shared" si="12"/>
        <v>#DIV/0!</v>
      </c>
      <c r="AT219" s="37">
        <v>0</v>
      </c>
      <c r="AU219" s="663" t="s">
        <v>773</v>
      </c>
    </row>
    <row r="220" spans="1:47" s="475" customFormat="1" x14ac:dyDescent="0.2">
      <c r="A220" s="518" t="s">
        <v>155</v>
      </c>
      <c r="B220" s="519" t="s">
        <v>38</v>
      </c>
      <c r="C220" s="490">
        <v>2019</v>
      </c>
      <c r="D220" s="490">
        <v>106</v>
      </c>
      <c r="E220" s="490">
        <v>0</v>
      </c>
      <c r="F220" s="520">
        <v>2</v>
      </c>
      <c r="G220" s="490">
        <v>18.567540000000001</v>
      </c>
      <c r="H220" s="521">
        <v>74.787700000000001</v>
      </c>
      <c r="I220" s="522">
        <v>-246</v>
      </c>
      <c r="K220" s="476" t="s">
        <v>275</v>
      </c>
      <c r="L220" s="477">
        <v>0</v>
      </c>
      <c r="M220" s="478">
        <v>1</v>
      </c>
      <c r="N220" s="480">
        <v>6.36</v>
      </c>
      <c r="O220" s="480">
        <f>74.2-N220</f>
        <v>67.84</v>
      </c>
      <c r="P220" s="524" t="s">
        <v>156</v>
      </c>
      <c r="Q220" s="480">
        <f t="shared" si="21"/>
        <v>74.2</v>
      </c>
      <c r="R220" s="523">
        <v>1.79</v>
      </c>
      <c r="S220" s="659">
        <v>0.12287202911877397</v>
      </c>
      <c r="T220" s="487">
        <v>0</v>
      </c>
      <c r="U220" s="487">
        <v>0</v>
      </c>
      <c r="V220" s="525">
        <v>0.10581364636015328</v>
      </c>
      <c r="W220" s="525">
        <v>0.10556253333333335</v>
      </c>
      <c r="X220" s="487">
        <v>0</v>
      </c>
      <c r="Y220" s="487">
        <v>0</v>
      </c>
      <c r="Z220" s="487">
        <v>0</v>
      </c>
      <c r="AA220" s="487">
        <v>0</v>
      </c>
      <c r="AB220" s="486">
        <f t="shared" si="33"/>
        <v>0.33424820881226058</v>
      </c>
      <c r="AC220" s="663">
        <f t="shared" si="8"/>
        <v>3</v>
      </c>
      <c r="AQ220" s="563">
        <f t="shared" si="34"/>
        <v>4.5046928411355868E-3</v>
      </c>
      <c r="AR220" s="702">
        <f t="shared" si="11"/>
        <v>36.760714307309364</v>
      </c>
      <c r="AS220" s="702">
        <f t="shared" si="12"/>
        <v>3.527121545338443</v>
      </c>
      <c r="AT220" s="77">
        <v>0.12287202911877397</v>
      </c>
      <c r="AU220" s="663">
        <f t="shared" si="13"/>
        <v>100</v>
      </c>
    </row>
    <row r="221" spans="1:47" s="475" customFormat="1" x14ac:dyDescent="0.2">
      <c r="A221" s="518" t="s">
        <v>157</v>
      </c>
      <c r="B221" s="519" t="s">
        <v>38</v>
      </c>
      <c r="C221" s="490">
        <v>2019</v>
      </c>
      <c r="D221" s="490">
        <v>106</v>
      </c>
      <c r="E221" s="490">
        <v>0</v>
      </c>
      <c r="F221" s="491">
        <v>2</v>
      </c>
      <c r="G221" s="521">
        <v>17.6372</v>
      </c>
      <c r="H221" s="490">
        <v>74.807689999999994</v>
      </c>
      <c r="I221" s="522">
        <v>-301</v>
      </c>
      <c r="K221" s="476" t="s">
        <v>276</v>
      </c>
      <c r="L221" s="477">
        <v>0</v>
      </c>
      <c r="M221" s="526">
        <v>1</v>
      </c>
      <c r="N221" s="480">
        <v>6.93</v>
      </c>
      <c r="O221" s="480">
        <f>82.4-N221</f>
        <v>75.47</v>
      </c>
      <c r="P221" s="528" t="s">
        <v>158</v>
      </c>
      <c r="Q221" s="480">
        <f t="shared" si="21"/>
        <v>82.4</v>
      </c>
      <c r="R221" s="527">
        <v>1.82</v>
      </c>
      <c r="S221" s="529">
        <v>0.19423694696356283</v>
      </c>
      <c r="T221" s="530">
        <v>0</v>
      </c>
      <c r="U221" s="530">
        <v>0</v>
      </c>
      <c r="V221" s="529">
        <v>0.29247097004048594</v>
      </c>
      <c r="W221" s="529">
        <v>0.2667379303643726</v>
      </c>
      <c r="X221" s="529">
        <v>6.722647165991906E-2</v>
      </c>
      <c r="Y221" s="529">
        <v>6.1208418623481815E-2</v>
      </c>
      <c r="Z221" s="530">
        <v>0</v>
      </c>
      <c r="AA221" s="530">
        <v>0</v>
      </c>
      <c r="AB221" s="486">
        <f t="shared" si="33"/>
        <v>0.88188073765182218</v>
      </c>
      <c r="AC221" s="663">
        <f t="shared" si="8"/>
        <v>5</v>
      </c>
      <c r="AQ221" s="563">
        <f t="shared" si="34"/>
        <v>1.070243613655124E-2</v>
      </c>
      <c r="AR221" s="702">
        <f t="shared" si="11"/>
        <v>22.025307807579086</v>
      </c>
      <c r="AS221" s="702">
        <f t="shared" si="12"/>
        <v>5.8494194008097189</v>
      </c>
      <c r="AT221" s="77">
        <v>0.17872791457489887</v>
      </c>
      <c r="AU221" s="663">
        <f t="shared" si="13"/>
        <v>92.015405600679401</v>
      </c>
    </row>
    <row r="222" spans="1:47" s="475" customFormat="1" x14ac:dyDescent="0.2">
      <c r="A222" s="518" t="s">
        <v>159</v>
      </c>
      <c r="B222" s="519" t="s">
        <v>38</v>
      </c>
      <c r="C222" s="490">
        <v>2019</v>
      </c>
      <c r="D222" s="490">
        <v>106</v>
      </c>
      <c r="E222" s="490">
        <v>0</v>
      </c>
      <c r="F222" s="490">
        <v>2</v>
      </c>
      <c r="G222" s="490">
        <v>14.60852</v>
      </c>
      <c r="H222" s="490">
        <v>74.929820000000007</v>
      </c>
      <c r="I222" s="522">
        <v>-1483</v>
      </c>
      <c r="K222" s="481" t="s">
        <v>277</v>
      </c>
      <c r="L222" s="526">
        <v>0</v>
      </c>
      <c r="M222" s="526">
        <v>1</v>
      </c>
      <c r="N222" s="480">
        <v>9.68</v>
      </c>
      <c r="O222" s="531">
        <f>91.1-N222</f>
        <v>81.419999999999987</v>
      </c>
      <c r="P222" s="490" t="s">
        <v>160</v>
      </c>
      <c r="Q222" s="480">
        <f t="shared" si="21"/>
        <v>91.1</v>
      </c>
      <c r="R222" s="527">
        <v>1.01</v>
      </c>
      <c r="S222" s="532">
        <v>6.3245648799999998E-2</v>
      </c>
      <c r="T222" s="533">
        <v>0</v>
      </c>
      <c r="U222" s="533">
        <v>0</v>
      </c>
      <c r="V222" s="532">
        <v>6.0952932800000005E-2</v>
      </c>
      <c r="W222" s="533">
        <v>0</v>
      </c>
      <c r="X222" s="533">
        <v>0</v>
      </c>
      <c r="Y222" s="532">
        <v>8.3598093200000001E-2</v>
      </c>
      <c r="Z222" s="533">
        <v>0</v>
      </c>
      <c r="AA222" s="533">
        <v>0</v>
      </c>
      <c r="AB222" s="486">
        <f t="shared" si="33"/>
        <v>0.2077966748</v>
      </c>
      <c r="AC222" s="663">
        <f t="shared" si="8"/>
        <v>3</v>
      </c>
      <c r="AQ222" s="563">
        <f t="shared" si="34"/>
        <v>2.2809733787047203E-3</v>
      </c>
      <c r="AR222" s="702">
        <f t="shared" si="11"/>
        <v>30.436314181096801</v>
      </c>
      <c r="AS222" s="702">
        <f t="shared" si="12"/>
        <v>2.0317644266666668</v>
      </c>
      <c r="AT222" s="77">
        <v>5.4689257999999998E-2</v>
      </c>
      <c r="AU222" s="663">
        <f t="shared" si="13"/>
        <v>86.471178709767614</v>
      </c>
    </row>
    <row r="223" spans="1:47" s="475" customFormat="1" x14ac:dyDescent="0.2">
      <c r="A223" s="518" t="s">
        <v>215</v>
      </c>
      <c r="B223" s="470" t="s">
        <v>38</v>
      </c>
      <c r="C223" s="490">
        <v>2021</v>
      </c>
      <c r="D223" s="490">
        <v>115</v>
      </c>
      <c r="E223" s="534">
        <v>0</v>
      </c>
      <c r="F223" s="534">
        <v>2</v>
      </c>
      <c r="G223" s="535">
        <v>27.159949999999998</v>
      </c>
      <c r="H223" s="521">
        <v>75.124816666666661</v>
      </c>
      <c r="I223" s="536">
        <v>-260.02</v>
      </c>
      <c r="K223" s="518" t="s">
        <v>295</v>
      </c>
      <c r="L223" s="537">
        <v>0</v>
      </c>
      <c r="M223" s="534">
        <v>1</v>
      </c>
      <c r="N223" s="538">
        <v>12.1</v>
      </c>
      <c r="O223" s="539">
        <v>77.599999999999994</v>
      </c>
      <c r="P223" s="541" t="s">
        <v>305</v>
      </c>
      <c r="Q223" s="480">
        <f t="shared" si="21"/>
        <v>89.699999999999989</v>
      </c>
      <c r="R223" s="540">
        <v>2.69</v>
      </c>
      <c r="S223" s="658">
        <v>0.26469567669922839</v>
      </c>
      <c r="T223" s="483">
        <v>5.2661719531018149E-2</v>
      </c>
      <c r="U223" s="483">
        <v>0.15114560864940652</v>
      </c>
      <c r="V223" s="483">
        <v>0.62461330287865391</v>
      </c>
      <c r="W223" s="483">
        <v>0.44590717588832263</v>
      </c>
      <c r="X223" s="483">
        <v>7.6341808129688951E-2</v>
      </c>
      <c r="Y223" s="483">
        <v>0.12039552887620046</v>
      </c>
      <c r="Z223" s="484">
        <v>0</v>
      </c>
      <c r="AA223" s="484">
        <v>0</v>
      </c>
      <c r="AB223" s="486">
        <f t="shared" si="33"/>
        <v>1.735760820652519</v>
      </c>
      <c r="AC223" s="663">
        <f t="shared" si="8"/>
        <v>7</v>
      </c>
      <c r="AQ223" s="563">
        <f t="shared" si="34"/>
        <v>1.9350733786538676E-2</v>
      </c>
      <c r="AR223" s="702">
        <f t="shared" si="11"/>
        <v>15.249547838032326</v>
      </c>
      <c r="AS223" s="702">
        <f t="shared" si="12"/>
        <v>8.9230471839807706</v>
      </c>
      <c r="AT223" s="34">
        <v>0.24644009639846418</v>
      </c>
      <c r="AU223" s="663">
        <f t="shared" si="13"/>
        <v>93.10318153722325</v>
      </c>
    </row>
    <row r="224" spans="1:47" s="475" customFormat="1" x14ac:dyDescent="0.2">
      <c r="A224" s="518" t="s">
        <v>216</v>
      </c>
      <c r="B224" s="470" t="s">
        <v>38</v>
      </c>
      <c r="C224" s="490">
        <v>2021</v>
      </c>
      <c r="D224" s="490">
        <v>115</v>
      </c>
      <c r="E224" s="534">
        <v>0</v>
      </c>
      <c r="F224" s="534">
        <v>2</v>
      </c>
      <c r="G224" s="535">
        <v>25.559358333333332</v>
      </c>
      <c r="H224" s="521">
        <v>75.553503333333339</v>
      </c>
      <c r="I224" s="536">
        <v>-169.8</v>
      </c>
      <c r="K224" s="518" t="s">
        <v>296</v>
      </c>
      <c r="L224" s="537">
        <v>0</v>
      </c>
      <c r="M224" s="534">
        <v>1</v>
      </c>
      <c r="N224" s="538">
        <v>8.2200000000000006</v>
      </c>
      <c r="O224" s="539">
        <v>66.98</v>
      </c>
      <c r="P224" s="541" t="s">
        <v>306</v>
      </c>
      <c r="Q224" s="480">
        <f t="shared" si="21"/>
        <v>75.2</v>
      </c>
      <c r="R224" s="542">
        <v>2.0299999999999998</v>
      </c>
      <c r="S224" s="488">
        <v>0.1722424192324595</v>
      </c>
      <c r="T224" s="487">
        <v>0</v>
      </c>
      <c r="U224" s="487">
        <v>0</v>
      </c>
      <c r="V224" s="488">
        <v>0.17552803420345084</v>
      </c>
      <c r="W224" s="488">
        <v>0.14272282230536243</v>
      </c>
      <c r="X224" s="487">
        <v>0</v>
      </c>
      <c r="Y224" s="488">
        <v>5.62414531048454E-2</v>
      </c>
      <c r="Z224" s="487">
        <v>0</v>
      </c>
      <c r="AA224" s="487">
        <v>0</v>
      </c>
      <c r="AB224" s="486">
        <f t="shared" si="33"/>
        <v>0.54673472884611818</v>
      </c>
      <c r="AC224" s="663">
        <f t="shared" si="8"/>
        <v>4</v>
      </c>
      <c r="AQ224" s="563">
        <f t="shared" si="34"/>
        <v>7.2704086282728477E-3</v>
      </c>
      <c r="AR224" s="702">
        <f t="shared" si="11"/>
        <v>31.503837262355098</v>
      </c>
      <c r="AS224" s="702">
        <f t="shared" si="12"/>
        <v>4.3882008550862706</v>
      </c>
      <c r="AT224" s="34">
        <v>0.15942349444034609</v>
      </c>
      <c r="AU224" s="663">
        <f t="shared" si="13"/>
        <v>92.557626135747142</v>
      </c>
    </row>
    <row r="225" spans="1:47" s="475" customFormat="1" x14ac:dyDescent="0.2">
      <c r="A225" s="543" t="s">
        <v>217</v>
      </c>
      <c r="B225" s="544" t="s">
        <v>38</v>
      </c>
      <c r="C225" s="545">
        <v>2021</v>
      </c>
      <c r="D225" s="545">
        <v>115</v>
      </c>
      <c r="E225" s="546">
        <v>0</v>
      </c>
      <c r="F225" s="546">
        <v>2</v>
      </c>
      <c r="G225" s="547">
        <v>21.86204</v>
      </c>
      <c r="H225" s="548">
        <v>74.192236666666673</v>
      </c>
      <c r="I225" s="549">
        <v>-304.13</v>
      </c>
      <c r="K225" s="550" t="s">
        <v>297</v>
      </c>
      <c r="L225" s="551">
        <v>0</v>
      </c>
      <c r="M225" s="552">
        <v>1</v>
      </c>
      <c r="N225" s="553">
        <v>10.6</v>
      </c>
      <c r="O225" s="554">
        <v>75</v>
      </c>
      <c r="P225" s="557" t="s">
        <v>307</v>
      </c>
      <c r="Q225" s="555">
        <f t="shared" si="21"/>
        <v>85.6</v>
      </c>
      <c r="R225" s="556">
        <v>2.38</v>
      </c>
      <c r="S225" s="488">
        <v>0.1602401828625547</v>
      </c>
      <c r="T225" s="487">
        <v>0</v>
      </c>
      <c r="U225" s="487">
        <v>0</v>
      </c>
      <c r="V225" s="488">
        <v>0.20218827249621352</v>
      </c>
      <c r="W225" s="488">
        <v>0.17323612584454029</v>
      </c>
      <c r="X225" s="487">
        <v>0</v>
      </c>
      <c r="Y225" s="487">
        <v>0</v>
      </c>
      <c r="Z225" s="487">
        <v>0</v>
      </c>
      <c r="AA225" s="487">
        <v>0</v>
      </c>
      <c r="AB225" s="486">
        <f t="shared" si="33"/>
        <v>0.53566458120330851</v>
      </c>
      <c r="AC225" s="663">
        <f t="shared" si="8"/>
        <v>3</v>
      </c>
      <c r="AQ225" s="563">
        <f t="shared" si="34"/>
        <v>6.2577637991040715E-3</v>
      </c>
      <c r="AR225" s="702">
        <f t="shared" si="11"/>
        <v>29.914276300029709</v>
      </c>
      <c r="AS225" s="702">
        <f t="shared" si="12"/>
        <v>6.7396090832071165</v>
      </c>
      <c r="AT225" s="63">
        <v>0.1602401828625547</v>
      </c>
      <c r="AU225" s="663">
        <f t="shared" si="13"/>
        <v>100</v>
      </c>
    </row>
    <row r="226" spans="1:47" s="423" customFormat="1" x14ac:dyDescent="0.2">
      <c r="A226" s="417" t="s">
        <v>41</v>
      </c>
      <c r="B226" s="418" t="s">
        <v>38</v>
      </c>
      <c r="C226" s="418">
        <v>2007</v>
      </c>
      <c r="D226" s="418">
        <v>105</v>
      </c>
      <c r="E226" s="419">
        <v>0</v>
      </c>
      <c r="F226" s="419">
        <v>1</v>
      </c>
      <c r="G226" s="420">
        <v>18.021183333333333</v>
      </c>
      <c r="H226" s="421">
        <v>70.155311666666663</v>
      </c>
      <c r="I226" s="422">
        <v>-323.60000000000002</v>
      </c>
      <c r="K226" s="424" t="s">
        <v>224</v>
      </c>
      <c r="L226" s="425">
        <v>0</v>
      </c>
      <c r="M226" s="426">
        <v>1</v>
      </c>
      <c r="N226" s="427">
        <v>2.41</v>
      </c>
      <c r="O226" s="427">
        <v>23.09</v>
      </c>
      <c r="P226" s="429" t="s">
        <v>42</v>
      </c>
      <c r="Q226" s="427">
        <f t="shared" si="21"/>
        <v>25.5</v>
      </c>
      <c r="R226" s="428">
        <v>0.80389999999999995</v>
      </c>
      <c r="S226" s="430">
        <v>0.22268589375690703</v>
      </c>
      <c r="T226" s="431">
        <v>0</v>
      </c>
      <c r="U226" s="431">
        <v>0</v>
      </c>
      <c r="V226" s="430">
        <v>0.19550672733256355</v>
      </c>
      <c r="W226" s="431">
        <v>0</v>
      </c>
      <c r="X226" s="431">
        <v>0</v>
      </c>
      <c r="Y226" s="431">
        <v>0</v>
      </c>
      <c r="Z226" s="431">
        <v>0</v>
      </c>
      <c r="AA226" s="431">
        <v>0</v>
      </c>
      <c r="AB226" s="432">
        <f t="shared" si="33"/>
        <v>0.41819262108947058</v>
      </c>
      <c r="AC226" s="663">
        <f t="shared" si="8"/>
        <v>2</v>
      </c>
      <c r="AD226" s="316" t="s">
        <v>494</v>
      </c>
      <c r="AE226" s="700">
        <f t="shared" ref="AE226:AF226" si="35">MIN(Q226:Q246)</f>
        <v>13.4</v>
      </c>
      <c r="AF226" s="302">
        <f t="shared" si="35"/>
        <v>0.27879999999999999</v>
      </c>
      <c r="AG226" s="302">
        <f>MIN(S226:S246)</f>
        <v>0</v>
      </c>
      <c r="AH226" s="302">
        <f t="shared" ref="AH226:AP226" si="36">MIN(T226:T246)</f>
        <v>0</v>
      </c>
      <c r="AI226" s="302">
        <f t="shared" si="36"/>
        <v>0</v>
      </c>
      <c r="AJ226" s="302">
        <f t="shared" si="36"/>
        <v>0</v>
      </c>
      <c r="AK226" s="302">
        <f t="shared" si="36"/>
        <v>0</v>
      </c>
      <c r="AL226" s="302">
        <f t="shared" si="36"/>
        <v>0</v>
      </c>
      <c r="AM226" s="302">
        <f t="shared" si="36"/>
        <v>0</v>
      </c>
      <c r="AN226" s="302">
        <f t="shared" si="36"/>
        <v>0</v>
      </c>
      <c r="AO226" s="302">
        <f t="shared" si="36"/>
        <v>0</v>
      </c>
      <c r="AP226" s="302">
        <f t="shared" si="36"/>
        <v>0</v>
      </c>
      <c r="AQ226" s="563">
        <f t="shared" si="34"/>
        <v>1.639971063095963E-2</v>
      </c>
      <c r="AR226" s="702">
        <f t="shared" si="11"/>
        <v>53.249598995020122</v>
      </c>
      <c r="AS226" s="702">
        <f t="shared" si="12"/>
        <v>9.7753363666281778</v>
      </c>
      <c r="AT226" s="34">
        <v>0.19635623748234723</v>
      </c>
      <c r="AU226" s="663">
        <f t="shared" si="13"/>
        <v>88.176325033276555</v>
      </c>
    </row>
    <row r="227" spans="1:47" s="423" customFormat="1" x14ac:dyDescent="0.2">
      <c r="A227" s="417" t="s">
        <v>47</v>
      </c>
      <c r="B227" s="418" t="s">
        <v>38</v>
      </c>
      <c r="C227" s="418">
        <v>2007</v>
      </c>
      <c r="D227" s="418">
        <v>105</v>
      </c>
      <c r="E227" s="419">
        <v>0</v>
      </c>
      <c r="F227" s="419">
        <v>1</v>
      </c>
      <c r="G227" s="420">
        <v>17.728000000000002</v>
      </c>
      <c r="H227" s="421">
        <v>70.19283333333334</v>
      </c>
      <c r="I227" s="422">
        <v>-252.47</v>
      </c>
      <c r="K227" s="424" t="s">
        <v>225</v>
      </c>
      <c r="L227" s="433">
        <v>0</v>
      </c>
      <c r="M227" s="434">
        <v>1</v>
      </c>
      <c r="N227" s="435">
        <v>1.91</v>
      </c>
      <c r="O227" s="435">
        <v>11.49</v>
      </c>
      <c r="P227" s="429" t="s">
        <v>48</v>
      </c>
      <c r="Q227" s="436">
        <f t="shared" si="21"/>
        <v>13.4</v>
      </c>
      <c r="R227" s="437">
        <v>0.27879999999999999</v>
      </c>
      <c r="S227" s="431">
        <v>0</v>
      </c>
      <c r="T227" s="431">
        <v>0</v>
      </c>
      <c r="U227" s="431">
        <v>0</v>
      </c>
      <c r="V227" s="430">
        <v>0.12486474049188434</v>
      </c>
      <c r="W227" s="431">
        <v>0</v>
      </c>
      <c r="X227" s="431">
        <v>0</v>
      </c>
      <c r="Y227" s="431">
        <v>0</v>
      </c>
      <c r="Z227" s="431">
        <v>0</v>
      </c>
      <c r="AA227" s="431">
        <v>0</v>
      </c>
      <c r="AB227" s="432">
        <f t="shared" si="33"/>
        <v>0.12486474049188434</v>
      </c>
      <c r="AC227" s="663">
        <f t="shared" si="8"/>
        <v>1</v>
      </c>
      <c r="AD227" s="316" t="s">
        <v>495</v>
      </c>
      <c r="AE227" s="700">
        <f t="shared" ref="AE227:AF227" si="37">AVERAGE(Q226:Q246)</f>
        <v>48.699999999999996</v>
      </c>
      <c r="AF227" s="302">
        <f t="shared" si="37"/>
        <v>0.93923095238095233</v>
      </c>
      <c r="AG227" s="302">
        <f>AVERAGE(S226:S246)</f>
        <v>0.26463087298797305</v>
      </c>
      <c r="AH227" s="302">
        <f t="shared" ref="AH227:AP227" si="38">AVERAGE(T226:T246)</f>
        <v>5.9980241746513795E-3</v>
      </c>
      <c r="AI227" s="302">
        <f t="shared" si="38"/>
        <v>5.0278950871463345E-3</v>
      </c>
      <c r="AJ227" s="302">
        <f t="shared" si="38"/>
        <v>0.26038228260972096</v>
      </c>
      <c r="AK227" s="302">
        <f t="shared" si="38"/>
        <v>0.15505062650596863</v>
      </c>
      <c r="AL227" s="302">
        <f t="shared" si="38"/>
        <v>3.7716392629474509E-2</v>
      </c>
      <c r="AM227" s="302">
        <f t="shared" si="38"/>
        <v>7.2286433542883693E-2</v>
      </c>
      <c r="AN227" s="302">
        <f t="shared" si="38"/>
        <v>0</v>
      </c>
      <c r="AO227" s="302">
        <f t="shared" si="38"/>
        <v>0</v>
      </c>
      <c r="AP227" s="302">
        <f t="shared" si="38"/>
        <v>0.80109252753781868</v>
      </c>
      <c r="AQ227" s="563">
        <f t="shared" si="34"/>
        <v>9.3182642158122636E-3</v>
      </c>
      <c r="AR227" s="702">
        <f t="shared" si="11"/>
        <v>0</v>
      </c>
      <c r="AS227" s="702">
        <f t="shared" si="12"/>
        <v>12.486474049188434</v>
      </c>
      <c r="AT227" s="38">
        <v>0</v>
      </c>
      <c r="AU227" s="663" t="s">
        <v>773</v>
      </c>
    </row>
    <row r="228" spans="1:47" s="423" customFormat="1" x14ac:dyDescent="0.2">
      <c r="A228" s="417" t="s">
        <v>49</v>
      </c>
      <c r="B228" s="418" t="s">
        <v>38</v>
      </c>
      <c r="C228" s="418">
        <v>2007</v>
      </c>
      <c r="D228" s="418">
        <v>105</v>
      </c>
      <c r="E228" s="419">
        <v>2</v>
      </c>
      <c r="F228" s="419">
        <v>3</v>
      </c>
      <c r="G228" s="438">
        <v>18.149333333333335</v>
      </c>
      <c r="H228" s="439">
        <v>70.135666666666665</v>
      </c>
      <c r="I228" s="422">
        <v>-363.01</v>
      </c>
      <c r="K228" s="424" t="s">
        <v>226</v>
      </c>
      <c r="L228" s="433">
        <v>0</v>
      </c>
      <c r="M228" s="434">
        <v>1</v>
      </c>
      <c r="N228" s="435">
        <v>2.35</v>
      </c>
      <c r="O228" s="435">
        <v>19.95</v>
      </c>
      <c r="P228" s="429" t="s">
        <v>50</v>
      </c>
      <c r="Q228" s="436">
        <f t="shared" si="21"/>
        <v>22.3</v>
      </c>
      <c r="R228" s="437">
        <v>0.66159999999999997</v>
      </c>
      <c r="S228" s="655">
        <v>0.34299229691397082</v>
      </c>
      <c r="T228" s="431">
        <v>0</v>
      </c>
      <c r="U228" s="431">
        <v>0</v>
      </c>
      <c r="V228" s="430">
        <v>0.3254392201959137</v>
      </c>
      <c r="W228" s="430">
        <v>0.18220036826691099</v>
      </c>
      <c r="X228" s="431">
        <v>0</v>
      </c>
      <c r="Y228" s="431">
        <v>0</v>
      </c>
      <c r="Z228" s="431">
        <v>0</v>
      </c>
      <c r="AA228" s="431">
        <v>0</v>
      </c>
      <c r="AB228" s="432">
        <f t="shared" si="33"/>
        <v>0.85063188537679546</v>
      </c>
      <c r="AC228" s="663">
        <f t="shared" si="8"/>
        <v>3</v>
      </c>
      <c r="AD228" s="316" t="s">
        <v>496</v>
      </c>
      <c r="AE228" s="700">
        <f t="shared" ref="AE228:AF228" si="39">MEDIAN(Q226:Q246)</f>
        <v>39.6</v>
      </c>
      <c r="AF228" s="302">
        <f t="shared" si="39"/>
        <v>0.66159999999999997</v>
      </c>
      <c r="AG228" s="302">
        <f>MEDIAN(S226:S246)</f>
        <v>0.23</v>
      </c>
      <c r="AH228" s="302">
        <f t="shared" ref="AH228:AP228" si="40">MEDIAN(T226:T246)</f>
        <v>0</v>
      </c>
      <c r="AI228" s="302">
        <f t="shared" si="40"/>
        <v>0</v>
      </c>
      <c r="AJ228" s="302">
        <f t="shared" si="40"/>
        <v>0.26167686485607561</v>
      </c>
      <c r="AK228" s="302">
        <f t="shared" si="40"/>
        <v>0.15519306244979322</v>
      </c>
      <c r="AL228" s="302">
        <f t="shared" si="40"/>
        <v>0</v>
      </c>
      <c r="AM228" s="302">
        <f t="shared" si="40"/>
        <v>0</v>
      </c>
      <c r="AN228" s="302">
        <f t="shared" si="40"/>
        <v>0</v>
      </c>
      <c r="AO228" s="302">
        <f t="shared" si="40"/>
        <v>0</v>
      </c>
      <c r="AP228" s="302">
        <f t="shared" si="40"/>
        <v>0.76782677202706473</v>
      </c>
      <c r="AQ228" s="563">
        <f t="shared" si="34"/>
        <v>3.814492759537199E-2</v>
      </c>
      <c r="AR228" s="702">
        <f t="shared" si="11"/>
        <v>40.32205973116551</v>
      </c>
      <c r="AS228" s="702">
        <f t="shared" si="12"/>
        <v>10.847974006530457</v>
      </c>
      <c r="AT228" s="34">
        <v>0.30126901307523984</v>
      </c>
      <c r="AU228" s="663">
        <f t="shared" si="13"/>
        <v>87.835504116526565</v>
      </c>
    </row>
    <row r="229" spans="1:47" s="423" customFormat="1" x14ac:dyDescent="0.2">
      <c r="A229" s="417" t="s">
        <v>51</v>
      </c>
      <c r="B229" s="418" t="s">
        <v>38</v>
      </c>
      <c r="C229" s="418">
        <v>2007</v>
      </c>
      <c r="D229" s="418">
        <v>111</v>
      </c>
      <c r="E229" s="419">
        <v>0</v>
      </c>
      <c r="F229" s="419">
        <v>1</v>
      </c>
      <c r="G229" s="420">
        <v>17.129666666666665</v>
      </c>
      <c r="H229" s="421">
        <v>69.854333333333329</v>
      </c>
      <c r="I229" s="422">
        <v>-308.95</v>
      </c>
      <c r="K229" s="424" t="s">
        <v>227</v>
      </c>
      <c r="L229" s="433">
        <v>0</v>
      </c>
      <c r="M229" s="434">
        <v>1</v>
      </c>
      <c r="N229" s="435">
        <v>2.78</v>
      </c>
      <c r="O229" s="435">
        <v>21.619999999999997</v>
      </c>
      <c r="P229" s="429" t="s">
        <v>52</v>
      </c>
      <c r="Q229" s="436">
        <f t="shared" si="21"/>
        <v>24.4</v>
      </c>
      <c r="R229" s="437">
        <v>0.35759999999999997</v>
      </c>
      <c r="S229" s="430">
        <v>4.7984418626952421E-2</v>
      </c>
      <c r="T229" s="431">
        <v>0</v>
      </c>
      <c r="U229" s="431">
        <v>0</v>
      </c>
      <c r="V229" s="430">
        <v>0.10322855239655727</v>
      </c>
      <c r="W229" s="431">
        <v>0</v>
      </c>
      <c r="X229" s="431">
        <v>0</v>
      </c>
      <c r="Y229" s="431">
        <v>0</v>
      </c>
      <c r="Z229" s="431">
        <v>0</v>
      </c>
      <c r="AA229" s="431">
        <v>0</v>
      </c>
      <c r="AB229" s="432">
        <f t="shared" si="33"/>
        <v>0.1512129710235097</v>
      </c>
      <c r="AC229" s="663">
        <f t="shared" si="8"/>
        <v>2</v>
      </c>
      <c r="AD229" s="316" t="s">
        <v>497</v>
      </c>
      <c r="AE229" s="700">
        <f t="shared" ref="AE229:AF229" si="41">MAX(Q226:Q246)</f>
        <v>97.3</v>
      </c>
      <c r="AF229" s="317">
        <f t="shared" si="41"/>
        <v>2.48</v>
      </c>
      <c r="AG229" s="302">
        <f>MAX(S226:S246)</f>
        <v>0.66676874901700978</v>
      </c>
      <c r="AH229" s="302">
        <f t="shared" ref="AH229:AP229" si="42">MAX(T226:T246)</f>
        <v>0.12595850766767897</v>
      </c>
      <c r="AI229" s="302">
        <f t="shared" si="42"/>
        <v>0.10558579683007303</v>
      </c>
      <c r="AJ229" s="302">
        <f t="shared" si="42"/>
        <v>0.76805617292143569</v>
      </c>
      <c r="AK229" s="302">
        <f t="shared" si="42"/>
        <v>0.41601415879270842</v>
      </c>
      <c r="AL229" s="302">
        <f t="shared" si="42"/>
        <v>0.16593255993376849</v>
      </c>
      <c r="AM229" s="302">
        <f t="shared" si="42"/>
        <v>0.30522168679592571</v>
      </c>
      <c r="AN229" s="302">
        <f t="shared" si="42"/>
        <v>0</v>
      </c>
      <c r="AO229" s="302">
        <f t="shared" si="42"/>
        <v>0</v>
      </c>
      <c r="AP229" s="317">
        <f t="shared" si="42"/>
        <v>2.2788885200103088</v>
      </c>
      <c r="AQ229" s="563">
        <f t="shared" si="34"/>
        <v>6.1972529107995784E-3</v>
      </c>
      <c r="AR229" s="702">
        <f t="shared" si="11"/>
        <v>31.733004319776303</v>
      </c>
      <c r="AS229" s="702">
        <f t="shared" si="12"/>
        <v>5.1614276198278635</v>
      </c>
      <c r="AT229" s="34">
        <v>4.7984418626952421E-2</v>
      </c>
      <c r="AU229" s="663">
        <f t="shared" si="13"/>
        <v>100</v>
      </c>
    </row>
    <row r="230" spans="1:47" s="423" customFormat="1" x14ac:dyDescent="0.2">
      <c r="A230" s="417" t="s">
        <v>53</v>
      </c>
      <c r="B230" s="418" t="s">
        <v>38</v>
      </c>
      <c r="C230" s="418">
        <v>2008</v>
      </c>
      <c r="D230" s="418">
        <v>104</v>
      </c>
      <c r="E230" s="419">
        <v>0</v>
      </c>
      <c r="F230" s="419">
        <v>1</v>
      </c>
      <c r="G230" s="420">
        <v>16.328666666666667</v>
      </c>
      <c r="H230" s="421">
        <v>69.262333333333331</v>
      </c>
      <c r="I230" s="422">
        <v>-482.29</v>
      </c>
      <c r="K230" s="424" t="s">
        <v>228</v>
      </c>
      <c r="L230" s="433">
        <v>0</v>
      </c>
      <c r="M230" s="434">
        <v>1</v>
      </c>
      <c r="N230" s="435">
        <v>2.71</v>
      </c>
      <c r="O230" s="435">
        <v>27.19</v>
      </c>
      <c r="P230" s="429" t="s">
        <v>54</v>
      </c>
      <c r="Q230" s="436">
        <f t="shared" si="21"/>
        <v>29.900000000000002</v>
      </c>
      <c r="R230" s="437">
        <v>1.0629999999999999</v>
      </c>
      <c r="S230" s="655">
        <v>0.35150478618917075</v>
      </c>
      <c r="T230" s="431">
        <v>0</v>
      </c>
      <c r="U230" s="431">
        <v>0</v>
      </c>
      <c r="V230" s="430">
        <v>0.43351554212586396</v>
      </c>
      <c r="W230" s="440">
        <v>0.31915736302381176</v>
      </c>
      <c r="X230" s="431">
        <v>0</v>
      </c>
      <c r="Y230" s="430">
        <v>0.19473184638739441</v>
      </c>
      <c r="Z230" s="431">
        <v>0</v>
      </c>
      <c r="AA230" s="431">
        <v>0</v>
      </c>
      <c r="AB230" s="432">
        <f t="shared" si="33"/>
        <v>1.298909537726241</v>
      </c>
      <c r="AC230" s="663">
        <f t="shared" si="8"/>
        <v>4</v>
      </c>
      <c r="AD230" s="316" t="s">
        <v>498</v>
      </c>
      <c r="AE230" s="700">
        <f t="shared" ref="AE230:AF230" si="43">STDEV(Q226:Q246)</f>
        <v>31.299121393419345</v>
      </c>
      <c r="AF230" s="302">
        <f t="shared" si="43"/>
        <v>0.68035178299101107</v>
      </c>
      <c r="AG230" s="302">
        <f>STDEV(S226:S246)</f>
        <v>0.22292268674211438</v>
      </c>
      <c r="AH230" s="302">
        <f t="shared" ref="AH230:AP230" si="44">STDEV(T226:T246)</f>
        <v>2.7486399800514975E-2</v>
      </c>
      <c r="AI230" s="302">
        <f t="shared" si="44"/>
        <v>2.304070982314467E-2</v>
      </c>
      <c r="AJ230" s="302">
        <f t="shared" si="44"/>
        <v>0.19558353330531664</v>
      </c>
      <c r="AK230" s="302">
        <f t="shared" si="44"/>
        <v>0.13341644553988358</v>
      </c>
      <c r="AL230" s="302">
        <f t="shared" si="44"/>
        <v>6.1243322699072567E-2</v>
      </c>
      <c r="AM230" s="302">
        <f t="shared" si="44"/>
        <v>0.10981707795316958</v>
      </c>
      <c r="AN230" s="302">
        <f t="shared" si="44"/>
        <v>0</v>
      </c>
      <c r="AO230" s="302">
        <f t="shared" si="44"/>
        <v>0</v>
      </c>
      <c r="AP230" s="302">
        <f t="shared" si="44"/>
        <v>0.66303191259544547</v>
      </c>
      <c r="AQ230" s="563">
        <f t="shared" si="34"/>
        <v>4.344179055940605E-2</v>
      </c>
      <c r="AR230" s="702">
        <f t="shared" si="11"/>
        <v>27.061529381367443</v>
      </c>
      <c r="AS230" s="702">
        <f t="shared" si="12"/>
        <v>10.837888553146598</v>
      </c>
      <c r="AT230" s="34">
        <v>0.35150478618917075</v>
      </c>
      <c r="AU230" s="663">
        <f t="shared" si="13"/>
        <v>100</v>
      </c>
    </row>
    <row r="231" spans="1:47" s="423" customFormat="1" x14ac:dyDescent="0.2">
      <c r="A231" s="417" t="s">
        <v>74</v>
      </c>
      <c r="B231" s="418" t="s">
        <v>38</v>
      </c>
      <c r="C231" s="418">
        <v>2010</v>
      </c>
      <c r="D231" s="418">
        <v>110</v>
      </c>
      <c r="E231" s="419">
        <v>0</v>
      </c>
      <c r="F231" s="419">
        <v>1</v>
      </c>
      <c r="G231" s="420">
        <v>17.025739999999999</v>
      </c>
      <c r="H231" s="421">
        <v>70.394076666666663</v>
      </c>
      <c r="I231" s="422">
        <v>-1072.26</v>
      </c>
      <c r="K231" s="424" t="s">
        <v>238</v>
      </c>
      <c r="L231" s="433">
        <v>0</v>
      </c>
      <c r="M231" s="434">
        <v>1</v>
      </c>
      <c r="N231" s="435">
        <v>2.0299999999999998</v>
      </c>
      <c r="O231" s="435">
        <v>15.770000000000001</v>
      </c>
      <c r="P231" s="429" t="s">
        <v>75</v>
      </c>
      <c r="Q231" s="436">
        <f t="shared" ref="Q231:Q252" si="45">N231+O231</f>
        <v>17.8</v>
      </c>
      <c r="R231" s="437">
        <v>0.44140000000000001</v>
      </c>
      <c r="S231" s="431">
        <v>0</v>
      </c>
      <c r="T231" s="431">
        <v>0</v>
      </c>
      <c r="U231" s="431">
        <v>0</v>
      </c>
      <c r="V231" s="431">
        <v>0</v>
      </c>
      <c r="W231" s="431">
        <v>0</v>
      </c>
      <c r="X231" s="431">
        <v>0</v>
      </c>
      <c r="Y231" s="431">
        <v>0</v>
      </c>
      <c r="Z231" s="431">
        <v>0</v>
      </c>
      <c r="AA231" s="431">
        <v>0</v>
      </c>
      <c r="AB231" s="432">
        <f t="shared" si="33"/>
        <v>0</v>
      </c>
      <c r="AC231" s="663">
        <f t="shared" si="8"/>
        <v>0</v>
      </c>
      <c r="AD231" s="633" t="s">
        <v>499</v>
      </c>
      <c r="AE231">
        <f>COUNTIF(Q226:Q246,"&gt;0")</f>
        <v>21</v>
      </c>
      <c r="AF231">
        <f t="shared" ref="AF231:AP231" si="46">COUNTIF(R226:R246,"&gt;0")</f>
        <v>21</v>
      </c>
      <c r="AG231">
        <f t="shared" si="46"/>
        <v>16</v>
      </c>
      <c r="AH231">
        <f t="shared" si="46"/>
        <v>1</v>
      </c>
      <c r="AI231">
        <f t="shared" si="46"/>
        <v>1</v>
      </c>
      <c r="AJ231">
        <f t="shared" si="46"/>
        <v>18</v>
      </c>
      <c r="AK231">
        <f t="shared" si="46"/>
        <v>15</v>
      </c>
      <c r="AL231">
        <f t="shared" si="46"/>
        <v>7</v>
      </c>
      <c r="AM231">
        <f t="shared" si="46"/>
        <v>7</v>
      </c>
      <c r="AN231">
        <f t="shared" si="46"/>
        <v>0</v>
      </c>
      <c r="AO231">
        <f t="shared" si="46"/>
        <v>0</v>
      </c>
      <c r="AP231">
        <f t="shared" si="46"/>
        <v>18</v>
      </c>
      <c r="AQ231" s="563">
        <f t="shared" si="34"/>
        <v>0</v>
      </c>
      <c r="AR231" s="702" t="e">
        <f t="shared" si="11"/>
        <v>#DIV/0!</v>
      </c>
      <c r="AS231" s="702" t="e">
        <f t="shared" si="12"/>
        <v>#DIV/0!</v>
      </c>
      <c r="AT231" s="38">
        <v>0</v>
      </c>
      <c r="AU231" s="663" t="s">
        <v>773</v>
      </c>
    </row>
    <row r="232" spans="1:47" s="423" customFormat="1" x14ac:dyDescent="0.2">
      <c r="A232" s="417" t="s">
        <v>76</v>
      </c>
      <c r="B232" s="418" t="s">
        <v>38</v>
      </c>
      <c r="C232" s="418">
        <v>2010</v>
      </c>
      <c r="D232" s="418">
        <v>110</v>
      </c>
      <c r="E232" s="419">
        <v>0</v>
      </c>
      <c r="F232" s="419">
        <v>1</v>
      </c>
      <c r="G232" s="420">
        <v>16.906833333333335</v>
      </c>
      <c r="H232" s="421">
        <v>70.897666666666666</v>
      </c>
      <c r="I232" s="422">
        <v>-936.54</v>
      </c>
      <c r="K232" s="424" t="s">
        <v>239</v>
      </c>
      <c r="L232" s="433">
        <v>0</v>
      </c>
      <c r="M232" s="434">
        <v>1</v>
      </c>
      <c r="N232" s="435">
        <v>1.73</v>
      </c>
      <c r="O232" s="435">
        <v>11.969999999999999</v>
      </c>
      <c r="P232" s="429" t="s">
        <v>77</v>
      </c>
      <c r="Q232" s="436">
        <f t="shared" si="45"/>
        <v>13.7</v>
      </c>
      <c r="R232" s="437">
        <v>0.29975000000000002</v>
      </c>
      <c r="S232" s="431">
        <v>0</v>
      </c>
      <c r="T232" s="431">
        <v>0</v>
      </c>
      <c r="U232" s="431">
        <v>0</v>
      </c>
      <c r="V232" s="431">
        <v>0</v>
      </c>
      <c r="W232" s="431">
        <v>0</v>
      </c>
      <c r="X232" s="431">
        <v>0</v>
      </c>
      <c r="Y232" s="431">
        <v>0</v>
      </c>
      <c r="Z232" s="431">
        <v>0</v>
      </c>
      <c r="AA232" s="431">
        <v>0</v>
      </c>
      <c r="AB232" s="432">
        <f t="shared" si="33"/>
        <v>0</v>
      </c>
      <c r="AC232" s="663">
        <f t="shared" si="8"/>
        <v>0</v>
      </c>
      <c r="AQ232" s="563">
        <f t="shared" si="34"/>
        <v>0</v>
      </c>
      <c r="AR232" s="702" t="e">
        <f t="shared" si="11"/>
        <v>#DIV/0!</v>
      </c>
      <c r="AS232" s="702" t="e">
        <f t="shared" si="12"/>
        <v>#DIV/0!</v>
      </c>
      <c r="AT232" s="38">
        <v>0</v>
      </c>
      <c r="AU232" s="663" t="s">
        <v>773</v>
      </c>
    </row>
    <row r="233" spans="1:47" s="423" customFormat="1" x14ac:dyDescent="0.2">
      <c r="A233" s="417" t="s">
        <v>78</v>
      </c>
      <c r="B233" s="418" t="s">
        <v>38</v>
      </c>
      <c r="C233" s="418">
        <v>2010</v>
      </c>
      <c r="D233" s="418">
        <v>110</v>
      </c>
      <c r="E233" s="419">
        <v>0</v>
      </c>
      <c r="F233" s="419">
        <v>1</v>
      </c>
      <c r="G233" s="420">
        <v>19.572666666666667</v>
      </c>
      <c r="H233" s="421">
        <v>70.481666666666669</v>
      </c>
      <c r="I233" s="422">
        <v>-303.60000000000002</v>
      </c>
      <c r="K233" s="424" t="s">
        <v>240</v>
      </c>
      <c r="L233" s="433">
        <v>0</v>
      </c>
      <c r="M233" s="434">
        <v>1</v>
      </c>
      <c r="N233" s="435">
        <v>1.53</v>
      </c>
      <c r="O233" s="435">
        <v>14.570000000000002</v>
      </c>
      <c r="P233" s="429" t="s">
        <v>79</v>
      </c>
      <c r="Q233" s="436">
        <f t="shared" si="45"/>
        <v>16.100000000000001</v>
      </c>
      <c r="R233" s="437">
        <v>0.59989999999999999</v>
      </c>
      <c r="S233" s="431">
        <v>0</v>
      </c>
      <c r="T233" s="431">
        <v>0</v>
      </c>
      <c r="U233" s="431">
        <v>0</v>
      </c>
      <c r="V233" s="431">
        <v>0</v>
      </c>
      <c r="W233" s="431">
        <v>0</v>
      </c>
      <c r="X233" s="431">
        <v>0</v>
      </c>
      <c r="Y233" s="431">
        <v>0</v>
      </c>
      <c r="Z233" s="431">
        <v>0</v>
      </c>
      <c r="AA233" s="431">
        <v>0</v>
      </c>
      <c r="AB233" s="432">
        <f t="shared" si="33"/>
        <v>0</v>
      </c>
      <c r="AC233" s="663">
        <f t="shared" si="8"/>
        <v>0</v>
      </c>
      <c r="AQ233" s="563">
        <f t="shared" si="34"/>
        <v>0</v>
      </c>
      <c r="AR233" s="702" t="e">
        <f t="shared" si="11"/>
        <v>#DIV/0!</v>
      </c>
      <c r="AS233" s="702" t="e">
        <f t="shared" si="12"/>
        <v>#DIV/0!</v>
      </c>
      <c r="AT233" s="38">
        <v>0</v>
      </c>
      <c r="AU233" s="663" t="s">
        <v>773</v>
      </c>
    </row>
    <row r="234" spans="1:47" s="423" customFormat="1" x14ac:dyDescent="0.2">
      <c r="A234" s="417" t="s">
        <v>80</v>
      </c>
      <c r="B234" s="418" t="s">
        <v>38</v>
      </c>
      <c r="C234" s="418">
        <v>2010</v>
      </c>
      <c r="D234" s="418">
        <v>112</v>
      </c>
      <c r="E234" s="419">
        <v>0</v>
      </c>
      <c r="F234" s="419">
        <v>1</v>
      </c>
      <c r="G234" s="420">
        <v>20.831333333333333</v>
      </c>
      <c r="H234" s="421">
        <v>70.770499999999998</v>
      </c>
      <c r="I234" s="422">
        <v>-247.22</v>
      </c>
      <c r="K234" s="424" t="s">
        <v>241</v>
      </c>
      <c r="L234" s="433">
        <v>0</v>
      </c>
      <c r="M234" s="434">
        <v>1</v>
      </c>
      <c r="N234" s="435">
        <v>1.93</v>
      </c>
      <c r="O234" s="435">
        <v>38.97</v>
      </c>
      <c r="P234" s="429" t="s">
        <v>81</v>
      </c>
      <c r="Q234" s="436">
        <f t="shared" si="45"/>
        <v>40.9</v>
      </c>
      <c r="R234" s="437">
        <v>0.44940000000000002</v>
      </c>
      <c r="S234" s="430">
        <v>0.20420636429767489</v>
      </c>
      <c r="T234" s="431">
        <v>0</v>
      </c>
      <c r="U234" s="431">
        <v>0</v>
      </c>
      <c r="V234" s="430">
        <v>0.27970107563234675</v>
      </c>
      <c r="W234" s="430">
        <v>0.13890644234792487</v>
      </c>
      <c r="X234" s="431">
        <v>0</v>
      </c>
      <c r="Y234" s="431">
        <v>0</v>
      </c>
      <c r="Z234" s="431">
        <v>0</v>
      </c>
      <c r="AA234" s="431">
        <v>0</v>
      </c>
      <c r="AB234" s="432">
        <f t="shared" si="33"/>
        <v>0.62281388227794654</v>
      </c>
      <c r="AC234" s="663">
        <f t="shared" si="8"/>
        <v>3</v>
      </c>
      <c r="AQ234" s="563">
        <f t="shared" si="34"/>
        <v>1.5227723283079378E-2</v>
      </c>
      <c r="AR234" s="702">
        <f t="shared" si="11"/>
        <v>32.787702732442078</v>
      </c>
      <c r="AS234" s="702">
        <f t="shared" si="12"/>
        <v>9.3233691877448912</v>
      </c>
      <c r="AT234" s="34">
        <v>0.20420636429767489</v>
      </c>
      <c r="AU234" s="663">
        <f t="shared" si="13"/>
        <v>100</v>
      </c>
    </row>
    <row r="235" spans="1:47" s="423" customFormat="1" x14ac:dyDescent="0.2">
      <c r="A235" s="417" t="s">
        <v>82</v>
      </c>
      <c r="B235" s="418" t="s">
        <v>38</v>
      </c>
      <c r="C235" s="418">
        <v>2010</v>
      </c>
      <c r="D235" s="418">
        <v>112</v>
      </c>
      <c r="E235" s="419">
        <v>0</v>
      </c>
      <c r="F235" s="419">
        <v>1</v>
      </c>
      <c r="G235" s="420">
        <v>21.045648333333332</v>
      </c>
      <c r="H235" s="421">
        <v>70.695674999999994</v>
      </c>
      <c r="I235" s="422">
        <v>-259.29000000000002</v>
      </c>
      <c r="K235" s="424" t="s">
        <v>242</v>
      </c>
      <c r="L235" s="433">
        <v>0</v>
      </c>
      <c r="M235" s="434">
        <v>1</v>
      </c>
      <c r="N235" s="435">
        <v>2.39</v>
      </c>
      <c r="O235" s="435">
        <v>26.81</v>
      </c>
      <c r="P235" s="429" t="s">
        <v>83</v>
      </c>
      <c r="Q235" s="436">
        <f t="shared" si="45"/>
        <v>29.2</v>
      </c>
      <c r="R235" s="437">
        <v>0.54349999999999998</v>
      </c>
      <c r="S235" s="430">
        <v>9.0684424360076704E-2</v>
      </c>
      <c r="T235" s="431">
        <v>0</v>
      </c>
      <c r="U235" s="431">
        <v>0</v>
      </c>
      <c r="V235" s="430">
        <v>0.15854495256337475</v>
      </c>
      <c r="W235" s="430">
        <v>0.10132501462174491</v>
      </c>
      <c r="X235" s="431">
        <v>0</v>
      </c>
      <c r="Y235" s="431">
        <v>0</v>
      </c>
      <c r="Z235" s="431">
        <v>0</v>
      </c>
      <c r="AA235" s="431">
        <v>0</v>
      </c>
      <c r="AB235" s="432">
        <f t="shared" si="33"/>
        <v>0.35055439154519635</v>
      </c>
      <c r="AC235" s="663">
        <f t="shared" si="8"/>
        <v>3</v>
      </c>
      <c r="AQ235" s="563">
        <f t="shared" si="34"/>
        <v>1.2005287381684807E-2</v>
      </c>
      <c r="AR235" s="702">
        <f t="shared" si="11"/>
        <v>25.868859882300153</v>
      </c>
      <c r="AS235" s="702">
        <f t="shared" si="12"/>
        <v>5.2848317521124919</v>
      </c>
      <c r="AT235" s="34">
        <v>9.0684424360076704E-2</v>
      </c>
      <c r="AU235" s="663">
        <f t="shared" si="13"/>
        <v>100</v>
      </c>
    </row>
    <row r="236" spans="1:47" s="423" customFormat="1" x14ac:dyDescent="0.2">
      <c r="A236" s="417" t="s">
        <v>84</v>
      </c>
      <c r="B236" s="418" t="s">
        <v>38</v>
      </c>
      <c r="C236" s="418">
        <v>2010</v>
      </c>
      <c r="D236" s="418">
        <v>112</v>
      </c>
      <c r="E236" s="419">
        <v>0</v>
      </c>
      <c r="F236" s="419">
        <v>1</v>
      </c>
      <c r="G236" s="420">
        <v>20.843833333333333</v>
      </c>
      <c r="H236" s="421">
        <v>70.68383333333334</v>
      </c>
      <c r="I236" s="422">
        <v>-203.43</v>
      </c>
      <c r="K236" s="424" t="s">
        <v>243</v>
      </c>
      <c r="L236" s="433">
        <v>0</v>
      </c>
      <c r="M236" s="434">
        <v>1</v>
      </c>
      <c r="N236" s="435">
        <v>2.82</v>
      </c>
      <c r="O236" s="435">
        <v>36.979999999999997</v>
      </c>
      <c r="P236" s="429" t="s">
        <v>85</v>
      </c>
      <c r="Q236" s="436">
        <f t="shared" si="45"/>
        <v>39.799999999999997</v>
      </c>
      <c r="R236" s="437">
        <v>0.60570000000000002</v>
      </c>
      <c r="S236" s="655">
        <v>0.23858735381419705</v>
      </c>
      <c r="T236" s="431">
        <v>0</v>
      </c>
      <c r="U236" s="431">
        <v>0</v>
      </c>
      <c r="V236" s="430">
        <v>0.291542463273746</v>
      </c>
      <c r="W236" s="430">
        <v>0.12385279743705002</v>
      </c>
      <c r="X236" s="431">
        <v>0</v>
      </c>
      <c r="Y236" s="431">
        <v>0</v>
      </c>
      <c r="Z236" s="431">
        <v>0</v>
      </c>
      <c r="AA236" s="431">
        <v>0</v>
      </c>
      <c r="AB236" s="432">
        <f t="shared" si="33"/>
        <v>0.65398261452499307</v>
      </c>
      <c r="AC236" s="663">
        <f t="shared" si="8"/>
        <v>3</v>
      </c>
      <c r="AQ236" s="563">
        <f t="shared" si="34"/>
        <v>1.6431723983040027E-2</v>
      </c>
      <c r="AR236" s="702">
        <f t="shared" si="11"/>
        <v>36.482216578110425</v>
      </c>
      <c r="AS236" s="702">
        <f t="shared" si="12"/>
        <v>9.7180821091248664</v>
      </c>
      <c r="AT236" s="34">
        <v>0.23858735381419705</v>
      </c>
      <c r="AU236" s="663">
        <f t="shared" si="13"/>
        <v>100</v>
      </c>
    </row>
    <row r="237" spans="1:47" s="423" customFormat="1" x14ac:dyDescent="0.2">
      <c r="A237" s="417" t="s">
        <v>86</v>
      </c>
      <c r="B237" s="418" t="s">
        <v>38</v>
      </c>
      <c r="C237" s="418">
        <v>2010</v>
      </c>
      <c r="D237" s="418">
        <v>112</v>
      </c>
      <c r="E237" s="419">
        <v>0</v>
      </c>
      <c r="F237" s="419">
        <v>1</v>
      </c>
      <c r="G237" s="420">
        <v>20.242833333333333</v>
      </c>
      <c r="H237" s="421">
        <v>70.772833333333338</v>
      </c>
      <c r="I237" s="422">
        <v>-213.44</v>
      </c>
      <c r="K237" s="424" t="s">
        <v>244</v>
      </c>
      <c r="L237" s="433">
        <v>0</v>
      </c>
      <c r="M237" s="434">
        <v>1</v>
      </c>
      <c r="N237" s="435">
        <v>2.63</v>
      </c>
      <c r="O237" s="435">
        <v>36.97</v>
      </c>
      <c r="P237" s="429" t="s">
        <v>87</v>
      </c>
      <c r="Q237" s="436">
        <f t="shared" si="45"/>
        <v>39.6</v>
      </c>
      <c r="R237" s="437">
        <v>0.46229999999999999</v>
      </c>
      <c r="S237" s="655">
        <v>0.28704473904203071</v>
      </c>
      <c r="T237" s="431">
        <v>0</v>
      </c>
      <c r="U237" s="431">
        <v>0</v>
      </c>
      <c r="V237" s="430">
        <v>0.46081922253381996</v>
      </c>
      <c r="W237" s="430">
        <v>0.18339888473228252</v>
      </c>
      <c r="X237" s="431">
        <v>0</v>
      </c>
      <c r="Y237" s="431">
        <v>0</v>
      </c>
      <c r="Z237" s="431">
        <v>0</v>
      </c>
      <c r="AA237" s="431">
        <v>0</v>
      </c>
      <c r="AB237" s="432">
        <f t="shared" si="33"/>
        <v>0.93126284630813316</v>
      </c>
      <c r="AC237" s="663">
        <f t="shared" si="8"/>
        <v>3</v>
      </c>
      <c r="AQ237" s="563">
        <f t="shared" si="34"/>
        <v>2.3516738543134675E-2</v>
      </c>
      <c r="AR237" s="702">
        <f t="shared" si="11"/>
        <v>30.823170942551947</v>
      </c>
      <c r="AS237" s="702">
        <f t="shared" si="12"/>
        <v>15.360640751127333</v>
      </c>
      <c r="AT237" s="34">
        <v>0.2527589835574599</v>
      </c>
      <c r="AU237" s="663">
        <f t="shared" si="13"/>
        <v>88.055605687463768</v>
      </c>
    </row>
    <row r="238" spans="1:47" s="423" customFormat="1" x14ac:dyDescent="0.2">
      <c r="A238" s="417" t="s">
        <v>88</v>
      </c>
      <c r="B238" s="418" t="s">
        <v>38</v>
      </c>
      <c r="C238" s="418">
        <v>2011</v>
      </c>
      <c r="D238" s="418">
        <v>105</v>
      </c>
      <c r="E238" s="419">
        <v>0</v>
      </c>
      <c r="F238" s="419">
        <v>1</v>
      </c>
      <c r="G238" s="441">
        <v>27.755666666666666</v>
      </c>
      <c r="H238" s="442">
        <v>71.45183333333334</v>
      </c>
      <c r="I238" s="422">
        <v>-402.76</v>
      </c>
      <c r="K238" s="424" t="s">
        <v>245</v>
      </c>
      <c r="L238" s="433">
        <v>0</v>
      </c>
      <c r="M238" s="434">
        <v>1</v>
      </c>
      <c r="N238" s="435">
        <v>6.51</v>
      </c>
      <c r="O238" s="435">
        <v>73.089999999999989</v>
      </c>
      <c r="P238" s="429" t="s">
        <v>89</v>
      </c>
      <c r="Q238" s="436">
        <f t="shared" si="45"/>
        <v>79.599999999999994</v>
      </c>
      <c r="R238" s="437">
        <v>0.86</v>
      </c>
      <c r="S238" s="431">
        <v>0</v>
      </c>
      <c r="T238" s="431">
        <v>0</v>
      </c>
      <c r="U238" s="431">
        <v>0</v>
      </c>
      <c r="V238" s="669">
        <v>8.5000000000000006E-2</v>
      </c>
      <c r="W238" s="669">
        <v>0.03</v>
      </c>
      <c r="X238" s="669">
        <v>1.4999999999999999E-2</v>
      </c>
      <c r="Y238" s="431">
        <v>0</v>
      </c>
      <c r="Z238" s="431">
        <v>0</v>
      </c>
      <c r="AA238" s="431">
        <v>0</v>
      </c>
      <c r="AB238" s="432">
        <f t="shared" si="33"/>
        <v>0.13</v>
      </c>
      <c r="AC238" s="663">
        <f t="shared" si="8"/>
        <v>3</v>
      </c>
      <c r="AQ238" s="563">
        <f t="shared" si="34"/>
        <v>1.6331658291457289E-3</v>
      </c>
      <c r="AR238" s="702">
        <f t="shared" si="11"/>
        <v>0</v>
      </c>
      <c r="AS238" s="702">
        <f t="shared" si="12"/>
        <v>2.8333333333333335</v>
      </c>
      <c r="AT238" s="22" t="s">
        <v>37</v>
      </c>
      <c r="AU238" s="663" t="s">
        <v>773</v>
      </c>
    </row>
    <row r="239" spans="1:47" s="423" customFormat="1" x14ac:dyDescent="0.2">
      <c r="A239" s="417" t="s">
        <v>98</v>
      </c>
      <c r="B239" s="418" t="s">
        <v>38</v>
      </c>
      <c r="C239" s="418">
        <v>2014</v>
      </c>
      <c r="D239" s="418">
        <v>106</v>
      </c>
      <c r="E239" s="419">
        <v>0</v>
      </c>
      <c r="F239" s="443">
        <v>1</v>
      </c>
      <c r="G239" s="421">
        <v>30.918166666666668</v>
      </c>
      <c r="H239" s="421">
        <v>69.898328333333339</v>
      </c>
      <c r="I239" s="444">
        <v>-314.22000000000003</v>
      </c>
      <c r="K239" s="445" t="s">
        <v>250</v>
      </c>
      <c r="L239" s="433">
        <v>0</v>
      </c>
      <c r="M239" s="434">
        <v>1</v>
      </c>
      <c r="N239" s="446">
        <v>11.1</v>
      </c>
      <c r="O239" s="446">
        <v>86.2</v>
      </c>
      <c r="P239" s="429" t="s">
        <v>99</v>
      </c>
      <c r="Q239" s="436">
        <f t="shared" si="45"/>
        <v>97.3</v>
      </c>
      <c r="R239" s="428">
        <v>1.78</v>
      </c>
      <c r="S239" s="667">
        <v>0.23</v>
      </c>
      <c r="T239" s="431">
        <v>0</v>
      </c>
      <c r="U239" s="431">
        <v>0</v>
      </c>
      <c r="V239" s="669">
        <v>0.36</v>
      </c>
      <c r="W239" s="669">
        <v>0.21</v>
      </c>
      <c r="X239" s="440">
        <v>0</v>
      </c>
      <c r="Y239" s="431">
        <v>0</v>
      </c>
      <c r="Z239" s="431">
        <v>0</v>
      </c>
      <c r="AA239" s="431">
        <v>0</v>
      </c>
      <c r="AB239" s="432">
        <f t="shared" si="33"/>
        <v>0.79999999999999993</v>
      </c>
      <c r="AC239" s="663">
        <f t="shared" si="8"/>
        <v>3</v>
      </c>
      <c r="AQ239" s="563">
        <f t="shared" si="34"/>
        <v>8.2219938335046251E-3</v>
      </c>
      <c r="AR239" s="702">
        <f t="shared" si="11"/>
        <v>28.750000000000004</v>
      </c>
      <c r="AS239" s="702">
        <f t="shared" si="12"/>
        <v>12</v>
      </c>
      <c r="AT239" s="22" t="s">
        <v>37</v>
      </c>
      <c r="AU239" s="663">
        <v>100</v>
      </c>
    </row>
    <row r="240" spans="1:47" s="423" customFormat="1" x14ac:dyDescent="0.2">
      <c r="A240" s="417" t="s">
        <v>100</v>
      </c>
      <c r="B240" s="418" t="s">
        <v>38</v>
      </c>
      <c r="C240" s="418">
        <v>2014</v>
      </c>
      <c r="D240" s="418">
        <v>106</v>
      </c>
      <c r="E240" s="419">
        <v>0</v>
      </c>
      <c r="F240" s="443">
        <v>1</v>
      </c>
      <c r="G240" s="421">
        <v>29.909566666666667</v>
      </c>
      <c r="H240" s="421">
        <v>70.855321666666669</v>
      </c>
      <c r="I240" s="447">
        <v>-377.84</v>
      </c>
      <c r="K240" s="445" t="s">
        <v>251</v>
      </c>
      <c r="L240" s="433">
        <v>0</v>
      </c>
      <c r="M240" s="434">
        <v>1</v>
      </c>
      <c r="N240" s="446">
        <v>5.98</v>
      </c>
      <c r="O240" s="446">
        <v>58.019999999999996</v>
      </c>
      <c r="P240" s="429" t="s">
        <v>101</v>
      </c>
      <c r="Q240" s="436">
        <f t="shared" si="45"/>
        <v>64</v>
      </c>
      <c r="R240" s="437">
        <v>0.83799999999999997</v>
      </c>
      <c r="S240" s="655">
        <v>0.46078827279393769</v>
      </c>
      <c r="T240" s="431">
        <v>0</v>
      </c>
      <c r="U240" s="431">
        <v>0</v>
      </c>
      <c r="V240" s="430">
        <v>0.61214116698217247</v>
      </c>
      <c r="W240" s="430">
        <v>0.41601415879270842</v>
      </c>
      <c r="X240" s="430">
        <v>0.10302011440904754</v>
      </c>
      <c r="Y240" s="430">
        <v>0.18694946789525421</v>
      </c>
      <c r="Z240" s="431">
        <v>0</v>
      </c>
      <c r="AA240" s="431">
        <v>0</v>
      </c>
      <c r="AB240" s="432">
        <f t="shared" si="33"/>
        <v>1.7789131808731202</v>
      </c>
      <c r="AC240" s="663">
        <f t="shared" si="8"/>
        <v>5</v>
      </c>
      <c r="AQ240" s="563">
        <f t="shared" si="34"/>
        <v>2.7795518451142504E-2</v>
      </c>
      <c r="AR240" s="702">
        <f t="shared" si="11"/>
        <v>25.90279715437125</v>
      </c>
      <c r="AS240" s="702">
        <f t="shared" si="12"/>
        <v>12.242823339643449</v>
      </c>
      <c r="AT240" s="34">
        <v>0.46078827279393769</v>
      </c>
      <c r="AU240" s="663">
        <f t="shared" si="13"/>
        <v>100</v>
      </c>
    </row>
    <row r="241" spans="1:47" s="423" customFormat="1" x14ac:dyDescent="0.2">
      <c r="A241" s="417" t="s">
        <v>102</v>
      </c>
      <c r="B241" s="418" t="s">
        <v>38</v>
      </c>
      <c r="C241" s="418">
        <v>2014</v>
      </c>
      <c r="D241" s="418">
        <v>106</v>
      </c>
      <c r="E241" s="419">
        <v>0</v>
      </c>
      <c r="F241" s="443">
        <v>1</v>
      </c>
      <c r="G241" s="421">
        <v>29.65583333333333</v>
      </c>
      <c r="H241" s="421">
        <v>71.055833333333339</v>
      </c>
      <c r="I241" s="447">
        <v>-339.35</v>
      </c>
      <c r="K241" s="445" t="s">
        <v>252</v>
      </c>
      <c r="L241" s="433">
        <v>0</v>
      </c>
      <c r="M241" s="434">
        <v>1</v>
      </c>
      <c r="N241" s="446">
        <v>2.56</v>
      </c>
      <c r="O241" s="446">
        <v>29.74</v>
      </c>
      <c r="P241" s="429" t="s">
        <v>103</v>
      </c>
      <c r="Q241" s="436">
        <f t="shared" si="45"/>
        <v>32.299999999999997</v>
      </c>
      <c r="R241" s="437">
        <v>0.41499999999999998</v>
      </c>
      <c r="S241" s="430">
        <v>0.20364671612625271</v>
      </c>
      <c r="T241" s="431">
        <v>0</v>
      </c>
      <c r="U241" s="431">
        <v>0</v>
      </c>
      <c r="V241" s="430">
        <v>0.29872600779134317</v>
      </c>
      <c r="W241" s="430">
        <v>0.26545404810946882</v>
      </c>
      <c r="X241" s="431">
        <v>0</v>
      </c>
      <c r="Y241" s="431">
        <v>0</v>
      </c>
      <c r="Z241" s="431">
        <v>0</v>
      </c>
      <c r="AA241" s="431">
        <v>0</v>
      </c>
      <c r="AB241" s="432">
        <f t="shared" si="33"/>
        <v>0.76782677202706473</v>
      </c>
      <c r="AC241" s="663">
        <f t="shared" si="8"/>
        <v>3</v>
      </c>
      <c r="AQ241" s="563">
        <f t="shared" si="34"/>
        <v>2.377172668814442E-2</v>
      </c>
      <c r="AR241" s="702">
        <f t="shared" si="11"/>
        <v>26.522481833841876</v>
      </c>
      <c r="AS241" s="702">
        <f t="shared" si="12"/>
        <v>9.9575335930447721</v>
      </c>
      <c r="AT241" s="34">
        <v>0.174839103764281</v>
      </c>
      <c r="AU241" s="663">
        <f t="shared" si="13"/>
        <v>85.854123793426567</v>
      </c>
    </row>
    <row r="242" spans="1:47" s="423" customFormat="1" x14ac:dyDescent="0.2">
      <c r="A242" s="417" t="s">
        <v>104</v>
      </c>
      <c r="B242" s="418" t="s">
        <v>38</v>
      </c>
      <c r="C242" s="418">
        <v>2014</v>
      </c>
      <c r="D242" s="418">
        <v>106</v>
      </c>
      <c r="E242" s="419">
        <v>0</v>
      </c>
      <c r="F242" s="443">
        <v>1</v>
      </c>
      <c r="G242" s="421">
        <v>29.195166666666669</v>
      </c>
      <c r="H242" s="421">
        <v>71.321999999999989</v>
      </c>
      <c r="I242" s="447">
        <v>-361.72</v>
      </c>
      <c r="K242" s="445" t="s">
        <v>253</v>
      </c>
      <c r="L242" s="433">
        <v>0</v>
      </c>
      <c r="M242" s="434">
        <v>1</v>
      </c>
      <c r="N242" s="446">
        <v>5.29</v>
      </c>
      <c r="O242" s="446">
        <v>53.61</v>
      </c>
      <c r="P242" s="429" t="s">
        <v>105</v>
      </c>
      <c r="Q242" s="436">
        <f t="shared" si="45"/>
        <v>58.9</v>
      </c>
      <c r="R242" s="437">
        <v>0.76400000000000001</v>
      </c>
      <c r="S242" s="655">
        <v>0.53603231689390263</v>
      </c>
      <c r="T242" s="430">
        <v>0.12595850766767897</v>
      </c>
      <c r="U242" s="430">
        <v>0.10558579683007303</v>
      </c>
      <c r="V242" s="430">
        <v>0.76805617292143569</v>
      </c>
      <c r="W242" s="430">
        <v>0.38033285507154158</v>
      </c>
      <c r="X242" s="430">
        <v>0.12424093917655049</v>
      </c>
      <c r="Y242" s="430">
        <v>0.23868193144912644</v>
      </c>
      <c r="Z242" s="431">
        <v>0</v>
      </c>
      <c r="AA242" s="431">
        <v>0</v>
      </c>
      <c r="AB242" s="432">
        <f t="shared" si="33"/>
        <v>2.2788885200103088</v>
      </c>
      <c r="AC242" s="663">
        <f t="shared" si="8"/>
        <v>7</v>
      </c>
      <c r="AQ242" s="563">
        <f t="shared" si="34"/>
        <v>3.8690806791346503E-2</v>
      </c>
      <c r="AR242" s="702">
        <f t="shared" si="11"/>
        <v>23.521655938285114</v>
      </c>
      <c r="AS242" s="702">
        <f t="shared" si="12"/>
        <v>10.972231041734796</v>
      </c>
      <c r="AT242" s="34">
        <v>0.53603231689390263</v>
      </c>
      <c r="AU242" s="663">
        <f t="shared" si="13"/>
        <v>100</v>
      </c>
    </row>
    <row r="243" spans="1:47" s="423" customFormat="1" x14ac:dyDescent="0.2">
      <c r="A243" s="448" t="s">
        <v>200</v>
      </c>
      <c r="B243" s="449" t="s">
        <v>183</v>
      </c>
      <c r="C243" s="450">
        <v>2021</v>
      </c>
      <c r="D243" s="450">
        <v>2102</v>
      </c>
      <c r="E243" s="451">
        <v>0</v>
      </c>
      <c r="F243" s="434">
        <v>2</v>
      </c>
      <c r="G243" s="452">
        <v>21.130811699999999</v>
      </c>
      <c r="H243" s="452">
        <v>69.992878000000005</v>
      </c>
      <c r="I243" s="449">
        <v>-282</v>
      </c>
      <c r="K243" s="453" t="s">
        <v>200</v>
      </c>
      <c r="L243" s="433">
        <v>0</v>
      </c>
      <c r="M243" s="451">
        <v>2</v>
      </c>
      <c r="N243" s="449">
        <v>8</v>
      </c>
      <c r="O243" s="449">
        <v>85.5</v>
      </c>
      <c r="P243" s="455" t="s">
        <v>201</v>
      </c>
      <c r="Q243" s="436">
        <f t="shared" si="45"/>
        <v>93.5</v>
      </c>
      <c r="R243" s="454">
        <v>1.88</v>
      </c>
      <c r="S243" s="655">
        <v>0.66676874901700978</v>
      </c>
      <c r="T243" s="431">
        <v>0</v>
      </c>
      <c r="U243" s="431">
        <v>0</v>
      </c>
      <c r="V243" s="430">
        <v>0.28058020915103066</v>
      </c>
      <c r="W243" s="430">
        <v>0.28665586683267774</v>
      </c>
      <c r="X243" s="430">
        <v>0.16593255993376849</v>
      </c>
      <c r="Y243" s="430">
        <v>0.27018215576344867</v>
      </c>
      <c r="Z243" s="431">
        <v>0</v>
      </c>
      <c r="AA243" s="431">
        <v>0</v>
      </c>
      <c r="AB243" s="432">
        <f t="shared" si="33"/>
        <v>1.6701195406979352</v>
      </c>
      <c r="AC243" s="663">
        <f t="shared" si="8"/>
        <v>5</v>
      </c>
      <c r="AQ243" s="563">
        <f t="shared" si="34"/>
        <v>1.7862241076983264E-2</v>
      </c>
      <c r="AR243" s="702">
        <f t="shared" si="11"/>
        <v>39.923414628055319</v>
      </c>
      <c r="AS243" s="702">
        <f t="shared" si="12"/>
        <v>5.6116041830206136</v>
      </c>
      <c r="AT243" s="34">
        <v>0.66676874901700978</v>
      </c>
      <c r="AU243" s="663">
        <f t="shared" si="13"/>
        <v>100</v>
      </c>
    </row>
    <row r="244" spans="1:47" s="423" customFormat="1" x14ac:dyDescent="0.2">
      <c r="A244" s="448" t="s">
        <v>202</v>
      </c>
      <c r="B244" s="449" t="s">
        <v>183</v>
      </c>
      <c r="C244" s="450">
        <v>2021</v>
      </c>
      <c r="D244" s="450">
        <v>2102</v>
      </c>
      <c r="E244" s="451">
        <v>0</v>
      </c>
      <c r="F244" s="434">
        <v>2</v>
      </c>
      <c r="G244" s="452">
        <v>20.762347699999999</v>
      </c>
      <c r="H244" s="452">
        <v>69.848384499999995</v>
      </c>
      <c r="I244" s="449">
        <v>-106</v>
      </c>
      <c r="K244" s="453" t="s">
        <v>202</v>
      </c>
      <c r="L244" s="433">
        <v>0</v>
      </c>
      <c r="M244" s="451">
        <v>2</v>
      </c>
      <c r="N244" s="449">
        <v>11.6</v>
      </c>
      <c r="O244" s="449">
        <v>82.600000000000009</v>
      </c>
      <c r="P244" s="455" t="s">
        <v>203</v>
      </c>
      <c r="Q244" s="436">
        <f t="shared" si="45"/>
        <v>94.2</v>
      </c>
      <c r="R244" s="454">
        <v>1.97</v>
      </c>
      <c r="S244" s="655">
        <v>0.55557480201542953</v>
      </c>
      <c r="T244" s="431">
        <v>0</v>
      </c>
      <c r="U244" s="431">
        <v>0</v>
      </c>
      <c r="V244" s="430">
        <v>0.21087836858478345</v>
      </c>
      <c r="W244" s="430">
        <v>0.2182593520162342</v>
      </c>
      <c r="X244" s="430">
        <v>0.14948490960374899</v>
      </c>
      <c r="Y244" s="430">
        <v>0.19990211330746105</v>
      </c>
      <c r="Z244" s="431">
        <v>0</v>
      </c>
      <c r="AA244" s="431">
        <v>0</v>
      </c>
      <c r="AB244" s="432">
        <f t="shared" si="33"/>
        <v>1.3340995455276572</v>
      </c>
      <c r="AC244" s="663">
        <f t="shared" si="8"/>
        <v>5</v>
      </c>
      <c r="AQ244" s="563">
        <f t="shared" si="34"/>
        <v>1.416241555761844E-2</v>
      </c>
      <c r="AR244" s="702">
        <f t="shared" si="11"/>
        <v>41.644178942860741</v>
      </c>
      <c r="AS244" s="702">
        <f t="shared" si="12"/>
        <v>4.2175673716956696</v>
      </c>
      <c r="AT244" s="34">
        <v>0.53448529822112822</v>
      </c>
      <c r="AU244" s="663">
        <f t="shared" si="13"/>
        <v>96.204020823515393</v>
      </c>
    </row>
    <row r="245" spans="1:47" s="423" customFormat="1" x14ac:dyDescent="0.2">
      <c r="A245" s="448" t="s">
        <v>204</v>
      </c>
      <c r="B245" s="449" t="s">
        <v>183</v>
      </c>
      <c r="C245" s="450">
        <v>2021</v>
      </c>
      <c r="D245" s="450">
        <v>2102</v>
      </c>
      <c r="E245" s="451">
        <v>0</v>
      </c>
      <c r="F245" s="434">
        <v>2</v>
      </c>
      <c r="G245" s="452">
        <v>21.327949499999999</v>
      </c>
      <c r="H245" s="452">
        <v>70.064458500000001</v>
      </c>
      <c r="I245" s="449">
        <v>-345</v>
      </c>
      <c r="K245" s="453" t="s">
        <v>204</v>
      </c>
      <c r="L245" s="433">
        <v>0</v>
      </c>
      <c r="M245" s="451">
        <v>2</v>
      </c>
      <c r="N245" s="449">
        <v>12.6</v>
      </c>
      <c r="O245" s="449">
        <v>80.900000000000006</v>
      </c>
      <c r="P245" s="455" t="s">
        <v>205</v>
      </c>
      <c r="Q245" s="436">
        <f t="shared" si="45"/>
        <v>93.5</v>
      </c>
      <c r="R245" s="454">
        <v>2.17</v>
      </c>
      <c r="S245" s="655">
        <v>0.62685164870465171</v>
      </c>
      <c r="T245" s="431">
        <v>0</v>
      </c>
      <c r="U245" s="431">
        <v>0</v>
      </c>
      <c r="V245" s="430">
        <v>0.26167686485607561</v>
      </c>
      <c r="W245" s="430">
        <v>0.24531294292319172</v>
      </c>
      <c r="X245" s="430">
        <v>0.14239188527096189</v>
      </c>
      <c r="Y245" s="430">
        <v>0.30522168679592571</v>
      </c>
      <c r="Z245" s="431">
        <v>0</v>
      </c>
      <c r="AA245" s="431">
        <v>0</v>
      </c>
      <c r="AB245" s="432">
        <f t="shared" ref="AB245:AB275" si="47">SUM(S245:AA245)</f>
        <v>1.5814550285508064</v>
      </c>
      <c r="AC245" s="663">
        <f t="shared" si="8"/>
        <v>5</v>
      </c>
      <c r="AQ245" s="563">
        <f t="shared" ref="AQ245:AQ275" si="48">AB245/Q245</f>
        <v>1.6913957524607556E-2</v>
      </c>
      <c r="AR245" s="702">
        <f t="shared" si="11"/>
        <v>39.637652502776383</v>
      </c>
      <c r="AS245" s="702">
        <f t="shared" si="12"/>
        <v>5.2335372971215124</v>
      </c>
      <c r="AT245" s="34">
        <v>0.60392372774884906</v>
      </c>
      <c r="AU245" s="663">
        <f t="shared" si="13"/>
        <v>96.342368883741202</v>
      </c>
    </row>
    <row r="246" spans="1:47" s="462" customFormat="1" x14ac:dyDescent="0.2">
      <c r="A246" s="456" t="s">
        <v>206</v>
      </c>
      <c r="B246" s="457" t="s">
        <v>183</v>
      </c>
      <c r="C246" s="458">
        <v>2021</v>
      </c>
      <c r="D246" s="458">
        <v>2102</v>
      </c>
      <c r="E246" s="459">
        <v>0</v>
      </c>
      <c r="F246" s="460">
        <v>2</v>
      </c>
      <c r="G246" s="461">
        <v>21.725346999999999</v>
      </c>
      <c r="H246" s="461">
        <v>70.042101200000005</v>
      </c>
      <c r="I246" s="457">
        <v>-345</v>
      </c>
      <c r="K246" s="463" t="s">
        <v>206</v>
      </c>
      <c r="L246" s="464">
        <v>0</v>
      </c>
      <c r="M246" s="459">
        <v>2</v>
      </c>
      <c r="N246" s="457">
        <v>13.9</v>
      </c>
      <c r="O246" s="457">
        <v>82.899999999999991</v>
      </c>
      <c r="P246" s="467" t="s">
        <v>207</v>
      </c>
      <c r="Q246" s="465">
        <f t="shared" si="45"/>
        <v>96.8</v>
      </c>
      <c r="R246" s="466">
        <v>2.48</v>
      </c>
      <c r="S246" s="655">
        <v>0.49189555019527043</v>
      </c>
      <c r="T246" s="431">
        <v>0</v>
      </c>
      <c r="U246" s="431">
        <v>0</v>
      </c>
      <c r="V246" s="430">
        <v>0.21780664797122987</v>
      </c>
      <c r="W246" s="430">
        <v>0.15519306244979322</v>
      </c>
      <c r="X246" s="430">
        <v>9.1973836824887301E-2</v>
      </c>
      <c r="Y246" s="430">
        <v>0.12234590280194704</v>
      </c>
      <c r="Z246" s="431">
        <v>0</v>
      </c>
      <c r="AA246" s="431">
        <v>0</v>
      </c>
      <c r="AB246" s="468">
        <f t="shared" si="47"/>
        <v>1.079215000243128</v>
      </c>
      <c r="AC246" s="663">
        <f t="shared" ref="AC246:AC275" si="49">IF(S246&gt;0,1,0)++IF(T246&gt;0,1,0)+IF(U246&gt;0,1,0)+IF(V246&gt;0,1,0)+IF(W246&gt;0,1,0)+IF(X246&gt;0,1,0)+IF(Y246&gt;0,1,0)+IF(Z246&gt;0,1,0)+IF(AA246&gt;0,1,0)</f>
        <v>5</v>
      </c>
      <c r="AQ246" s="563">
        <f t="shared" si="48"/>
        <v>1.1148915291767852E-2</v>
      </c>
      <c r="AR246" s="702">
        <f t="shared" ref="AR246:AR275" si="50">S246/AB246*100</f>
        <v>45.579013457416281</v>
      </c>
      <c r="AS246" s="702">
        <f t="shared" ref="AS246:AS275" si="51">V246/AC246*100</f>
        <v>4.3561329594245972</v>
      </c>
      <c r="AT246" s="34">
        <v>0.47599728572698685</v>
      </c>
      <c r="AU246" s="663">
        <f t="shared" ref="AU246:AU275" si="52">AT246/S246*100</f>
        <v>96.767959282824904</v>
      </c>
    </row>
    <row r="247" spans="1:47" s="354" customFormat="1" x14ac:dyDescent="0.2">
      <c r="A247" s="348" t="s">
        <v>90</v>
      </c>
      <c r="B247" s="349" t="s">
        <v>38</v>
      </c>
      <c r="C247" s="349">
        <v>2011</v>
      </c>
      <c r="D247" s="349">
        <v>113</v>
      </c>
      <c r="E247" s="350">
        <v>0</v>
      </c>
      <c r="F247" s="350">
        <v>1</v>
      </c>
      <c r="G247" s="351">
        <v>11.156639999999999</v>
      </c>
      <c r="H247" s="352">
        <v>67.798661999999993</v>
      </c>
      <c r="I247" s="353">
        <v>-263.85000000000002</v>
      </c>
      <c r="K247" s="355" t="s">
        <v>246</v>
      </c>
      <c r="L247" s="356">
        <v>0</v>
      </c>
      <c r="M247" s="357">
        <v>1</v>
      </c>
      <c r="N247" s="358">
        <v>3.81</v>
      </c>
      <c r="O247" s="358">
        <v>51.69</v>
      </c>
      <c r="P247" s="362" t="s">
        <v>91</v>
      </c>
      <c r="Q247" s="360">
        <f t="shared" si="45"/>
        <v>55.5</v>
      </c>
      <c r="R247" s="361">
        <v>0.54</v>
      </c>
      <c r="S247" s="670">
        <v>0</v>
      </c>
      <c r="T247" s="364">
        <v>0</v>
      </c>
      <c r="U247" s="364">
        <v>0</v>
      </c>
      <c r="V247" s="665">
        <v>0.3</v>
      </c>
      <c r="W247" s="665">
        <v>9.6000000000000002E-2</v>
      </c>
      <c r="X247" s="364">
        <v>0</v>
      </c>
      <c r="Y247" s="364">
        <v>0</v>
      </c>
      <c r="Z247" s="364">
        <v>0</v>
      </c>
      <c r="AA247" s="364">
        <v>0</v>
      </c>
      <c r="AB247" s="365">
        <f t="shared" si="47"/>
        <v>0.39600000000000002</v>
      </c>
      <c r="AC247" s="663">
        <f t="shared" si="49"/>
        <v>2</v>
      </c>
      <c r="AD247" s="316" t="s">
        <v>494</v>
      </c>
      <c r="AE247" s="700">
        <f t="shared" ref="AE247:AF247" si="53">MIN(Q247:Q269)</f>
        <v>36.31</v>
      </c>
      <c r="AF247" s="302">
        <f t="shared" si="53"/>
        <v>0.317</v>
      </c>
      <c r="AG247" s="302">
        <f>MIN(S247:S269)</f>
        <v>0</v>
      </c>
      <c r="AH247" s="302">
        <f t="shared" ref="AH247:AP247" si="54">MIN(T247:T269)</f>
        <v>0</v>
      </c>
      <c r="AI247" s="302">
        <f t="shared" si="54"/>
        <v>0</v>
      </c>
      <c r="AJ247" s="302">
        <f t="shared" si="54"/>
        <v>0</v>
      </c>
      <c r="AK247" s="302">
        <f t="shared" si="54"/>
        <v>0</v>
      </c>
      <c r="AL247" s="302">
        <f t="shared" si="54"/>
        <v>0</v>
      </c>
      <c r="AM247" s="302">
        <f t="shared" si="54"/>
        <v>0</v>
      </c>
      <c r="AN247" s="302">
        <f t="shared" si="54"/>
        <v>0</v>
      </c>
      <c r="AO247" s="302">
        <f t="shared" si="54"/>
        <v>0</v>
      </c>
      <c r="AP247" s="302">
        <f t="shared" si="54"/>
        <v>0</v>
      </c>
      <c r="AQ247" s="563">
        <f t="shared" si="48"/>
        <v>7.1351351351351356E-3</v>
      </c>
      <c r="AR247" s="702">
        <f t="shared" si="50"/>
        <v>0</v>
      </c>
      <c r="AS247" s="702">
        <f t="shared" si="51"/>
        <v>15</v>
      </c>
      <c r="AT247" s="22" t="s">
        <v>37</v>
      </c>
      <c r="AU247" s="663" t="s">
        <v>773</v>
      </c>
    </row>
    <row r="248" spans="1:47" s="354" customFormat="1" x14ac:dyDescent="0.2">
      <c r="A248" s="348" t="s">
        <v>92</v>
      </c>
      <c r="B248" s="349" t="s">
        <v>38</v>
      </c>
      <c r="C248" s="349">
        <v>2011</v>
      </c>
      <c r="D248" s="349">
        <v>113</v>
      </c>
      <c r="E248" s="350">
        <v>0</v>
      </c>
      <c r="F248" s="350">
        <v>1</v>
      </c>
      <c r="G248" s="351">
        <v>8.9934720000000006</v>
      </c>
      <c r="H248" s="352">
        <v>67.785863000000006</v>
      </c>
      <c r="I248" s="353">
        <v>-854.73</v>
      </c>
      <c r="K248" s="355" t="s">
        <v>247</v>
      </c>
      <c r="L248" s="356">
        <v>0</v>
      </c>
      <c r="M248" s="357">
        <v>1</v>
      </c>
      <c r="N248" s="358">
        <v>8.34</v>
      </c>
      <c r="O248" s="358">
        <v>54.86</v>
      </c>
      <c r="P248" s="362" t="s">
        <v>93</v>
      </c>
      <c r="Q248" s="360">
        <f t="shared" si="45"/>
        <v>63.2</v>
      </c>
      <c r="R248" s="361">
        <v>0.57999999999999996</v>
      </c>
      <c r="S248" s="364">
        <v>0</v>
      </c>
      <c r="T248" s="364">
        <v>0</v>
      </c>
      <c r="U248" s="364">
        <v>0</v>
      </c>
      <c r="V248" s="670">
        <v>0</v>
      </c>
      <c r="W248" s="670">
        <v>0</v>
      </c>
      <c r="X248" s="670">
        <v>0</v>
      </c>
      <c r="Y248" s="364">
        <v>0</v>
      </c>
      <c r="Z248" s="364">
        <v>0</v>
      </c>
      <c r="AA248" s="364">
        <v>0</v>
      </c>
      <c r="AB248" s="365">
        <f t="shared" si="47"/>
        <v>0</v>
      </c>
      <c r="AC248" s="663">
        <f t="shared" si="49"/>
        <v>0</v>
      </c>
      <c r="AD248" s="316" t="s">
        <v>495</v>
      </c>
      <c r="AE248" s="700">
        <f t="shared" ref="AE248:AF248" si="55">AVERAGE(Q247:Q269)</f>
        <v>75.696521739130432</v>
      </c>
      <c r="AF248" s="317">
        <f t="shared" si="55"/>
        <v>1.1400434782608695</v>
      </c>
      <c r="AG248" s="302">
        <f>AVERAGE(S247:S269)</f>
        <v>0.23855883942005254</v>
      </c>
      <c r="AH248" s="302">
        <f t="shared" ref="AH248:AP248" si="56">AVERAGE(T247:T269)</f>
        <v>8.6767075590832125E-3</v>
      </c>
      <c r="AI248" s="298">
        <f t="shared" si="56"/>
        <v>5.2629465220124551E-2</v>
      </c>
      <c r="AJ248" s="302">
        <f t="shared" si="56"/>
        <v>0.27287435413361505</v>
      </c>
      <c r="AK248" s="302">
        <f t="shared" si="56"/>
        <v>0.17407468582453611</v>
      </c>
      <c r="AL248" s="302">
        <f t="shared" si="56"/>
        <v>4.4514746980621599E-2</v>
      </c>
      <c r="AM248" s="302">
        <f t="shared" si="56"/>
        <v>7.71608865700424E-2</v>
      </c>
      <c r="AN248" s="302">
        <f t="shared" si="56"/>
        <v>0</v>
      </c>
      <c r="AO248" s="302">
        <f t="shared" si="56"/>
        <v>0</v>
      </c>
      <c r="AP248" s="302">
        <f t="shared" si="56"/>
        <v>0.86848968570807539</v>
      </c>
      <c r="AQ248" s="563">
        <f t="shared" si="48"/>
        <v>0</v>
      </c>
      <c r="AR248" s="702" t="e">
        <f t="shared" si="50"/>
        <v>#DIV/0!</v>
      </c>
      <c r="AS248" s="702" t="e">
        <f t="shared" si="51"/>
        <v>#DIV/0!</v>
      </c>
      <c r="AT248" s="22" t="s">
        <v>37</v>
      </c>
      <c r="AU248" s="663" t="s">
        <v>773</v>
      </c>
    </row>
    <row r="249" spans="1:47" s="354" customFormat="1" x14ac:dyDescent="0.2">
      <c r="A249" s="348" t="s">
        <v>94</v>
      </c>
      <c r="B249" s="349" t="s">
        <v>38</v>
      </c>
      <c r="C249" s="349">
        <v>2012</v>
      </c>
      <c r="D249" s="349">
        <v>106</v>
      </c>
      <c r="E249" s="350">
        <v>0</v>
      </c>
      <c r="F249" s="350">
        <v>1</v>
      </c>
      <c r="G249" s="351">
        <v>10.078749999999999</v>
      </c>
      <c r="H249" s="352">
        <v>68.346999999999994</v>
      </c>
      <c r="I249" s="353">
        <v>-1963.22</v>
      </c>
      <c r="K249" s="355" t="s">
        <v>248</v>
      </c>
      <c r="L249" s="356">
        <v>0</v>
      </c>
      <c r="M249" s="357">
        <v>1</v>
      </c>
      <c r="N249" s="358">
        <v>7.66</v>
      </c>
      <c r="O249" s="358">
        <v>63.240000000000009</v>
      </c>
      <c r="P249" s="362" t="s">
        <v>95</v>
      </c>
      <c r="Q249" s="360">
        <f t="shared" si="45"/>
        <v>70.900000000000006</v>
      </c>
      <c r="R249" s="361">
        <v>0.74</v>
      </c>
      <c r="S249" s="364">
        <v>0</v>
      </c>
      <c r="T249" s="364">
        <v>0</v>
      </c>
      <c r="U249" s="364">
        <v>0</v>
      </c>
      <c r="V249" s="667">
        <v>0.01</v>
      </c>
      <c r="W249" s="667">
        <v>0</v>
      </c>
      <c r="X249" s="364">
        <v>0</v>
      </c>
      <c r="Y249" s="364">
        <v>0</v>
      </c>
      <c r="Z249" s="364">
        <v>0</v>
      </c>
      <c r="AA249" s="364">
        <v>0</v>
      </c>
      <c r="AB249" s="365">
        <f t="shared" si="47"/>
        <v>0.01</v>
      </c>
      <c r="AC249" s="663">
        <f t="shared" si="49"/>
        <v>1</v>
      </c>
      <c r="AD249" s="316" t="s">
        <v>496</v>
      </c>
      <c r="AE249" s="700">
        <f t="shared" ref="AE249:AF249" si="57">MEDIAN(Q247:Q269)</f>
        <v>80.400000000000006</v>
      </c>
      <c r="AF249" s="302">
        <f t="shared" si="57"/>
        <v>0.71099999999999997</v>
      </c>
      <c r="AG249" s="302">
        <f>MEDIAN(S247:S269)</f>
        <v>0.24939314522752046</v>
      </c>
      <c r="AH249" s="302">
        <f t="shared" ref="AH249:AP249" si="58">MEDIAN(T247:T269)</f>
        <v>0</v>
      </c>
      <c r="AI249" s="302">
        <f t="shared" si="58"/>
        <v>6.3248790677702491E-2</v>
      </c>
      <c r="AJ249" s="302">
        <f t="shared" si="58"/>
        <v>0.31</v>
      </c>
      <c r="AK249" s="302">
        <f t="shared" si="58"/>
        <v>0.16837008060492054</v>
      </c>
      <c r="AL249" s="302">
        <f t="shared" si="58"/>
        <v>5.5205503177001417E-2</v>
      </c>
      <c r="AM249" s="302">
        <f t="shared" si="58"/>
        <v>7.3533290222105863E-2</v>
      </c>
      <c r="AN249" s="302">
        <f t="shared" si="58"/>
        <v>0</v>
      </c>
      <c r="AO249" s="302">
        <f t="shared" si="58"/>
        <v>0</v>
      </c>
      <c r="AP249" s="302">
        <f t="shared" si="58"/>
        <v>0.97952442728163736</v>
      </c>
      <c r="AQ249" s="563">
        <f t="shared" si="48"/>
        <v>1.4104372355430183E-4</v>
      </c>
      <c r="AR249" s="702">
        <f t="shared" si="50"/>
        <v>0</v>
      </c>
      <c r="AS249" s="701">
        <f t="shared" si="51"/>
        <v>1</v>
      </c>
      <c r="AT249" s="22" t="s">
        <v>37</v>
      </c>
      <c r="AU249" s="663" t="s">
        <v>773</v>
      </c>
    </row>
    <row r="250" spans="1:47" s="354" customFormat="1" x14ac:dyDescent="0.2">
      <c r="A250" s="348" t="s">
        <v>96</v>
      </c>
      <c r="B250" s="349" t="s">
        <v>38</v>
      </c>
      <c r="C250" s="349">
        <v>2013</v>
      </c>
      <c r="D250" s="349">
        <v>112</v>
      </c>
      <c r="E250" s="350">
        <v>0</v>
      </c>
      <c r="F250" s="350">
        <v>1</v>
      </c>
      <c r="G250" s="367">
        <v>4.6850516666666664</v>
      </c>
      <c r="H250" s="368">
        <v>63.031451666666669</v>
      </c>
      <c r="I250" s="353">
        <v>-767.55</v>
      </c>
      <c r="K250" s="355" t="s">
        <v>249</v>
      </c>
      <c r="L250" s="356">
        <v>0</v>
      </c>
      <c r="M250" s="357">
        <v>1</v>
      </c>
      <c r="N250" s="358">
        <v>10.3</v>
      </c>
      <c r="O250" s="358">
        <v>69.5</v>
      </c>
      <c r="P250" s="362" t="s">
        <v>97</v>
      </c>
      <c r="Q250" s="360">
        <f t="shared" si="45"/>
        <v>79.8</v>
      </c>
      <c r="R250" s="361">
        <v>1.36</v>
      </c>
      <c r="S250" s="364">
        <v>0</v>
      </c>
      <c r="T250" s="364">
        <v>0</v>
      </c>
      <c r="U250" s="364">
        <v>0</v>
      </c>
      <c r="V250" s="363">
        <v>0.31</v>
      </c>
      <c r="W250" s="363">
        <v>0.44</v>
      </c>
      <c r="X250" s="363">
        <v>0.09</v>
      </c>
      <c r="Y250" s="363">
        <v>0.15</v>
      </c>
      <c r="Z250" s="364">
        <v>0</v>
      </c>
      <c r="AA250" s="364">
        <v>0</v>
      </c>
      <c r="AB250" s="365">
        <f t="shared" si="47"/>
        <v>0.99</v>
      </c>
      <c r="AC250" s="663">
        <f t="shared" si="49"/>
        <v>4</v>
      </c>
      <c r="AD250" s="316" t="s">
        <v>497</v>
      </c>
      <c r="AE250" s="700">
        <f t="shared" ref="AE250:AF250" si="59">MAX(Q247:Q269)</f>
        <v>95.2</v>
      </c>
      <c r="AF250" s="317">
        <f t="shared" si="59"/>
        <v>4.5199999999999996</v>
      </c>
      <c r="AG250" s="302">
        <f>MAX(S247:S269)</f>
        <v>0.73292747940468761</v>
      </c>
      <c r="AH250" s="302">
        <f t="shared" ref="AH250:AP250" si="60">MAX(T247:T269)</f>
        <v>0.12556427385891392</v>
      </c>
      <c r="AI250" s="302">
        <f t="shared" si="60"/>
        <v>0.16520970133820556</v>
      </c>
      <c r="AJ250" s="302">
        <f t="shared" si="60"/>
        <v>0.57127309944168991</v>
      </c>
      <c r="AK250" s="302">
        <f t="shared" si="60"/>
        <v>0.44</v>
      </c>
      <c r="AL250" s="302">
        <f t="shared" si="60"/>
        <v>0.14145363947975201</v>
      </c>
      <c r="AM250" s="302">
        <f t="shared" si="60"/>
        <v>0.22631154137069717</v>
      </c>
      <c r="AN250" s="302">
        <f t="shared" si="60"/>
        <v>0</v>
      </c>
      <c r="AO250" s="302">
        <f t="shared" si="60"/>
        <v>0</v>
      </c>
      <c r="AP250" s="317">
        <f t="shared" si="60"/>
        <v>1.7449658817291749</v>
      </c>
      <c r="AQ250" s="563">
        <f t="shared" si="48"/>
        <v>1.2406015037593985E-2</v>
      </c>
      <c r="AR250" s="702">
        <f t="shared" si="50"/>
        <v>0</v>
      </c>
      <c r="AS250" s="702">
        <f t="shared" si="51"/>
        <v>7.75</v>
      </c>
      <c r="AT250" s="22" t="s">
        <v>37</v>
      </c>
      <c r="AU250" s="663" t="s">
        <v>773</v>
      </c>
    </row>
    <row r="251" spans="1:47" s="354" customFormat="1" x14ac:dyDescent="0.2">
      <c r="A251" s="348" t="s">
        <v>106</v>
      </c>
      <c r="B251" s="349" t="s">
        <v>38</v>
      </c>
      <c r="C251" s="349">
        <v>2014</v>
      </c>
      <c r="D251" s="349">
        <v>208</v>
      </c>
      <c r="E251" s="350">
        <v>0</v>
      </c>
      <c r="F251" s="369">
        <v>1</v>
      </c>
      <c r="G251" s="368">
        <v>5.5731666666666664</v>
      </c>
      <c r="H251" s="368">
        <v>63.590666666666657</v>
      </c>
      <c r="I251" s="370">
        <v>-767.18</v>
      </c>
      <c r="K251" s="371" t="s">
        <v>254</v>
      </c>
      <c r="L251" s="356">
        <v>0</v>
      </c>
      <c r="M251" s="357">
        <v>1</v>
      </c>
      <c r="N251" s="372">
        <v>12.4</v>
      </c>
      <c r="O251" s="372">
        <v>74.699999999999989</v>
      </c>
      <c r="P251" s="362" t="s">
        <v>107</v>
      </c>
      <c r="Q251" s="360">
        <f t="shared" si="45"/>
        <v>87.1</v>
      </c>
      <c r="R251" s="361">
        <v>1.46</v>
      </c>
      <c r="S251" s="363">
        <v>0</v>
      </c>
      <c r="T251" s="364">
        <v>0</v>
      </c>
      <c r="U251" s="364">
        <v>0</v>
      </c>
      <c r="V251" s="670">
        <v>0</v>
      </c>
      <c r="W251" s="364">
        <v>0</v>
      </c>
      <c r="X251" s="364">
        <v>0</v>
      </c>
      <c r="Y251" s="364">
        <v>0</v>
      </c>
      <c r="Z251" s="364">
        <v>0</v>
      </c>
      <c r="AA251" s="364">
        <v>0</v>
      </c>
      <c r="AB251" s="365">
        <f t="shared" si="47"/>
        <v>0</v>
      </c>
      <c r="AC251" s="663">
        <f t="shared" si="49"/>
        <v>0</v>
      </c>
      <c r="AD251" s="316" t="s">
        <v>498</v>
      </c>
      <c r="AE251" s="700">
        <f t="shared" ref="AE251:AF251" si="61">STDEV(Q247:Q269)</f>
        <v>16.825136932765943</v>
      </c>
      <c r="AF251" s="317">
        <f t="shared" si="61"/>
        <v>1.1426998125754981</v>
      </c>
      <c r="AG251" s="302">
        <f>STDEV(S247:S269)</f>
        <v>0.18920456799763458</v>
      </c>
      <c r="AH251" s="302">
        <f t="shared" ref="AH251:AP251" si="62">STDEV(T247:T269)</f>
        <v>2.9780123043125852E-2</v>
      </c>
      <c r="AI251" s="302">
        <f t="shared" si="62"/>
        <v>5.4264763924239477E-2</v>
      </c>
      <c r="AJ251" s="302">
        <f t="shared" si="62"/>
        <v>0.19354857129354747</v>
      </c>
      <c r="AK251" s="302">
        <f t="shared" si="62"/>
        <v>0.141746345671484</v>
      </c>
      <c r="AL251" s="302">
        <f t="shared" si="62"/>
        <v>4.7120467038980568E-2</v>
      </c>
      <c r="AM251" s="302">
        <f t="shared" si="62"/>
        <v>7.6090266814791641E-2</v>
      </c>
      <c r="AN251" s="302">
        <f t="shared" si="62"/>
        <v>0</v>
      </c>
      <c r="AO251" s="302">
        <f t="shared" si="62"/>
        <v>0</v>
      </c>
      <c r="AP251" s="302">
        <f t="shared" si="62"/>
        <v>0.54460911857022243</v>
      </c>
      <c r="AQ251" s="563">
        <f t="shared" si="48"/>
        <v>0</v>
      </c>
      <c r="AR251" s="702" t="e">
        <f t="shared" si="50"/>
        <v>#DIV/0!</v>
      </c>
      <c r="AS251" s="702" t="e">
        <f t="shared" si="51"/>
        <v>#DIV/0!</v>
      </c>
      <c r="AT251" s="22" t="s">
        <v>37</v>
      </c>
      <c r="AU251" s="663" t="s">
        <v>773</v>
      </c>
    </row>
    <row r="252" spans="1:47" s="354" customFormat="1" x14ac:dyDescent="0.2">
      <c r="A252" s="373" t="s">
        <v>114</v>
      </c>
      <c r="B252" s="349" t="s">
        <v>38</v>
      </c>
      <c r="C252" s="349">
        <v>2015</v>
      </c>
      <c r="D252" s="349">
        <v>113</v>
      </c>
      <c r="E252" s="374">
        <v>0</v>
      </c>
      <c r="F252" s="375">
        <v>1</v>
      </c>
      <c r="G252" s="368">
        <v>8.2386666000000002</v>
      </c>
      <c r="H252" s="368">
        <v>66.560500000000005</v>
      </c>
      <c r="I252" s="375">
        <v>-330.44</v>
      </c>
      <c r="K252" s="355" t="s">
        <v>258</v>
      </c>
      <c r="L252" s="356">
        <v>0</v>
      </c>
      <c r="M252" s="357">
        <v>1</v>
      </c>
      <c r="N252" s="358">
        <v>6.16</v>
      </c>
      <c r="O252" s="358">
        <v>54.84</v>
      </c>
      <c r="P252" s="374" t="s">
        <v>115</v>
      </c>
      <c r="Q252" s="360">
        <f t="shared" si="45"/>
        <v>61</v>
      </c>
      <c r="R252" s="376">
        <v>0.496</v>
      </c>
      <c r="S252" s="363">
        <v>5.3999999999999999E-2</v>
      </c>
      <c r="T252" s="363">
        <v>7.3999999999999996E-2</v>
      </c>
      <c r="U252" s="363">
        <v>6.4000000000000001E-2</v>
      </c>
      <c r="V252" s="363">
        <v>0.42</v>
      </c>
      <c r="W252" s="363">
        <v>0.12</v>
      </c>
      <c r="X252" s="364">
        <v>0</v>
      </c>
      <c r="Y252" s="364">
        <v>0</v>
      </c>
      <c r="Z252" s="364">
        <v>0</v>
      </c>
      <c r="AA252" s="364">
        <v>0</v>
      </c>
      <c r="AB252" s="365">
        <f t="shared" si="47"/>
        <v>0.73199999999999998</v>
      </c>
      <c r="AC252" s="663">
        <f t="shared" si="49"/>
        <v>5</v>
      </c>
      <c r="AD252" s="633" t="s">
        <v>499</v>
      </c>
      <c r="AE252">
        <f t="shared" ref="AE252:AF252" si="63">COUNTIF(Q247:Q269,"&gt;0")</f>
        <v>23</v>
      </c>
      <c r="AF252">
        <f t="shared" si="63"/>
        <v>23</v>
      </c>
      <c r="AG252">
        <f>COUNTIF(S247:S269,"&gt;0")</f>
        <v>18</v>
      </c>
      <c r="AH252">
        <f t="shared" ref="AH252:AP252" si="64">COUNTIF(T247:T269,"&gt;0")</f>
        <v>2</v>
      </c>
      <c r="AI252">
        <f t="shared" si="64"/>
        <v>13</v>
      </c>
      <c r="AJ252">
        <f t="shared" si="64"/>
        <v>21</v>
      </c>
      <c r="AK252">
        <f t="shared" si="64"/>
        <v>18</v>
      </c>
      <c r="AL252">
        <f t="shared" si="64"/>
        <v>12</v>
      </c>
      <c r="AM252">
        <f t="shared" si="64"/>
        <v>14</v>
      </c>
      <c r="AN252">
        <f t="shared" si="64"/>
        <v>0</v>
      </c>
      <c r="AO252">
        <f t="shared" si="64"/>
        <v>0</v>
      </c>
      <c r="AP252">
        <f t="shared" si="64"/>
        <v>21</v>
      </c>
      <c r="AQ252" s="563">
        <f t="shared" si="48"/>
        <v>1.2E-2</v>
      </c>
      <c r="AR252" s="702">
        <f t="shared" si="50"/>
        <v>7.3770491803278686</v>
      </c>
      <c r="AS252" s="702">
        <f t="shared" si="51"/>
        <v>8.3999999999999986</v>
      </c>
      <c r="AT252" s="22" t="s">
        <v>37</v>
      </c>
      <c r="AU252" s="663">
        <v>100</v>
      </c>
    </row>
    <row r="253" spans="1:47" s="354" customFormat="1" x14ac:dyDescent="0.2">
      <c r="A253" s="377" t="s">
        <v>169</v>
      </c>
      <c r="B253" s="349" t="s">
        <v>38</v>
      </c>
      <c r="C253" s="374">
        <v>2020</v>
      </c>
      <c r="D253" s="374">
        <v>104</v>
      </c>
      <c r="E253" s="374">
        <v>0</v>
      </c>
      <c r="F253" s="375">
        <v>2</v>
      </c>
      <c r="G253" s="378">
        <f>7.57117</f>
        <v>7.5711700000000004</v>
      </c>
      <c r="H253" s="378">
        <f>63.88483</f>
        <v>63.884830000000001</v>
      </c>
      <c r="I253" s="378">
        <v>-236</v>
      </c>
      <c r="K253" s="355" t="s">
        <v>282</v>
      </c>
      <c r="L253" s="356">
        <v>0</v>
      </c>
      <c r="M253" s="357">
        <v>1</v>
      </c>
      <c r="N253" s="359">
        <v>2.81</v>
      </c>
      <c r="O253" s="359">
        <v>33.5</v>
      </c>
      <c r="P253" s="380" t="s">
        <v>170</v>
      </c>
      <c r="Q253" s="360">
        <f>N253+O253</f>
        <v>36.31</v>
      </c>
      <c r="R253" s="379">
        <v>0.317</v>
      </c>
      <c r="S253" s="366">
        <v>0.18027002805919179</v>
      </c>
      <c r="T253" s="364">
        <v>0</v>
      </c>
      <c r="U253" s="366">
        <v>6.8465933153620637E-2</v>
      </c>
      <c r="V253" s="366">
        <v>0.34663321723259949</v>
      </c>
      <c r="W253" s="366">
        <v>0.22080703110421793</v>
      </c>
      <c r="X253" s="366">
        <v>5.639477781989316E-2</v>
      </c>
      <c r="Y253" s="366">
        <v>0.1069534399121143</v>
      </c>
      <c r="Z253" s="364">
        <v>0</v>
      </c>
      <c r="AA253" s="364">
        <v>0</v>
      </c>
      <c r="AB253" s="365">
        <f t="shared" si="47"/>
        <v>0.97952442728163736</v>
      </c>
      <c r="AC253" s="663">
        <f t="shared" si="49"/>
        <v>6</v>
      </c>
      <c r="AQ253" s="563">
        <f t="shared" si="48"/>
        <v>2.6976712401036555E-2</v>
      </c>
      <c r="AR253" s="702">
        <f t="shared" si="50"/>
        <v>18.403831802283346</v>
      </c>
      <c r="AS253" s="702">
        <f t="shared" si="51"/>
        <v>5.7772202872099916</v>
      </c>
      <c r="AT253" s="34">
        <v>0.16594473968925239</v>
      </c>
      <c r="AU253" s="663">
        <f t="shared" si="52"/>
        <v>92.053427558553608</v>
      </c>
    </row>
    <row r="254" spans="1:47" s="354" customFormat="1" x14ac:dyDescent="0.2">
      <c r="A254" s="377" t="s">
        <v>171</v>
      </c>
      <c r="B254" s="349" t="s">
        <v>38</v>
      </c>
      <c r="C254" s="374">
        <v>2020</v>
      </c>
      <c r="D254" s="374">
        <v>104</v>
      </c>
      <c r="E254" s="374">
        <v>0</v>
      </c>
      <c r="F254" s="375">
        <v>2</v>
      </c>
      <c r="G254" s="381">
        <f>8.40517</f>
        <v>8.40517</v>
      </c>
      <c r="H254" s="381">
        <f>64.28017</f>
        <v>64.280169999999998</v>
      </c>
      <c r="I254" s="378">
        <v>-357</v>
      </c>
      <c r="K254" s="355" t="s">
        <v>283</v>
      </c>
      <c r="L254" s="356">
        <v>0</v>
      </c>
      <c r="M254" s="357">
        <v>1</v>
      </c>
      <c r="N254" s="359">
        <v>8.24</v>
      </c>
      <c r="O254" s="359">
        <v>79.7</v>
      </c>
      <c r="P254" s="380" t="s">
        <v>172</v>
      </c>
      <c r="Q254" s="360">
        <f>N254+O254</f>
        <v>87.94</v>
      </c>
      <c r="R254" s="382">
        <v>0.89700000000000002</v>
      </c>
      <c r="S254" s="655">
        <v>0.48422628070911466</v>
      </c>
      <c r="T254" s="364">
        <v>0</v>
      </c>
      <c r="U254" s="366">
        <v>0.10799453414882072</v>
      </c>
      <c r="V254" s="366">
        <v>0.47212360740792686</v>
      </c>
      <c r="W254" s="366">
        <v>0.35610119259579209</v>
      </c>
      <c r="X254" s="366">
        <v>0.1073366655812751</v>
      </c>
      <c r="Y254" s="366">
        <v>0.17275357831125773</v>
      </c>
      <c r="Z254" s="364">
        <v>0</v>
      </c>
      <c r="AA254" s="364">
        <v>0</v>
      </c>
      <c r="AB254" s="365">
        <f t="shared" si="47"/>
        <v>1.7005358587541872</v>
      </c>
      <c r="AC254" s="663">
        <f t="shared" si="49"/>
        <v>6</v>
      </c>
      <c r="AQ254" s="563">
        <f t="shared" si="48"/>
        <v>1.9337455751127896E-2</v>
      </c>
      <c r="AR254" s="702">
        <f t="shared" si="50"/>
        <v>28.474923255300176</v>
      </c>
      <c r="AS254" s="702">
        <f t="shared" si="51"/>
        <v>7.868726790132115</v>
      </c>
      <c r="AT254" s="34">
        <v>0.45405352396089388</v>
      </c>
      <c r="AU254" s="663">
        <f t="shared" si="52"/>
        <v>93.768872539500549</v>
      </c>
    </row>
    <row r="255" spans="1:47" s="354" customFormat="1" x14ac:dyDescent="0.2">
      <c r="A255" s="377" t="s">
        <v>173</v>
      </c>
      <c r="B255" s="349" t="s">
        <v>38</v>
      </c>
      <c r="C255" s="374">
        <v>2020</v>
      </c>
      <c r="D255" s="374">
        <v>104</v>
      </c>
      <c r="E255" s="374">
        <v>0</v>
      </c>
      <c r="F255" s="375">
        <v>2</v>
      </c>
      <c r="G255" s="381">
        <f>8.22</f>
        <v>8.2200000000000006</v>
      </c>
      <c r="H255" s="381">
        <f>64.7135</f>
        <v>64.713499999999996</v>
      </c>
      <c r="I255" s="378">
        <v>-238</v>
      </c>
      <c r="K255" s="355" t="s">
        <v>284</v>
      </c>
      <c r="L255" s="356">
        <v>0</v>
      </c>
      <c r="M255" s="357">
        <v>1</v>
      </c>
      <c r="N255" s="359">
        <v>6.05</v>
      </c>
      <c r="O255" s="359">
        <v>75.599999999999994</v>
      </c>
      <c r="P255" s="380" t="s">
        <v>174</v>
      </c>
      <c r="Q255" s="360">
        <f>N255+O255</f>
        <v>81.649999999999991</v>
      </c>
      <c r="R255" s="382">
        <v>0.629</v>
      </c>
      <c r="S255" s="655">
        <v>0.36079159928761834</v>
      </c>
      <c r="T255" s="364">
        <v>0</v>
      </c>
      <c r="U255" s="366">
        <v>5.8094697954994903E-2</v>
      </c>
      <c r="V255" s="366">
        <v>0.37668283977339023</v>
      </c>
      <c r="W255" s="366">
        <v>0.207825910545023</v>
      </c>
      <c r="X255" s="366">
        <v>6.1287985113705604E-2</v>
      </c>
      <c r="Y255" s="364">
        <v>0</v>
      </c>
      <c r="Z255" s="364">
        <v>0</v>
      </c>
      <c r="AA255" s="364">
        <v>0</v>
      </c>
      <c r="AB255" s="365">
        <f t="shared" si="47"/>
        <v>1.0646830326747321</v>
      </c>
      <c r="AC255" s="663">
        <f t="shared" si="49"/>
        <v>5</v>
      </c>
      <c r="AQ255" s="563">
        <f t="shared" si="48"/>
        <v>1.3039596236065305E-2</v>
      </c>
      <c r="AR255" s="702">
        <f t="shared" si="50"/>
        <v>33.887231055164435</v>
      </c>
      <c r="AS255" s="702">
        <f t="shared" si="51"/>
        <v>7.5336567954678051</v>
      </c>
      <c r="AT255" s="34">
        <v>0.36079159928761834</v>
      </c>
      <c r="AU255" s="663">
        <f t="shared" si="52"/>
        <v>100</v>
      </c>
    </row>
    <row r="256" spans="1:47" s="354" customFormat="1" x14ac:dyDescent="0.2">
      <c r="A256" s="377" t="s">
        <v>175</v>
      </c>
      <c r="B256" s="349" t="s">
        <v>38</v>
      </c>
      <c r="C256" s="374">
        <v>2020</v>
      </c>
      <c r="D256" s="374">
        <v>110</v>
      </c>
      <c r="E256" s="374">
        <v>0</v>
      </c>
      <c r="F256" s="375">
        <v>2</v>
      </c>
      <c r="G256" s="381">
        <f>10.43067</f>
        <v>10.430669999999999</v>
      </c>
      <c r="H256" s="381">
        <f>66.83017</f>
        <v>66.830169999999995</v>
      </c>
      <c r="I256" s="378">
        <v>-400</v>
      </c>
      <c r="K256" s="355" t="s">
        <v>285</v>
      </c>
      <c r="L256" s="356">
        <v>0</v>
      </c>
      <c r="M256" s="357">
        <v>1</v>
      </c>
      <c r="N256" s="359">
        <v>8.74</v>
      </c>
      <c r="O256" s="359">
        <v>79.3</v>
      </c>
      <c r="P256" s="380" t="s">
        <v>176</v>
      </c>
      <c r="Q256" s="360">
        <f>N256+O256</f>
        <v>88.039999999999992</v>
      </c>
      <c r="R256" s="382">
        <v>0.74199999999999999</v>
      </c>
      <c r="S256" s="655">
        <v>0.45979342113632538</v>
      </c>
      <c r="T256" s="364">
        <v>0</v>
      </c>
      <c r="U256" s="366">
        <v>0.10659808980942601</v>
      </c>
      <c r="V256" s="366">
        <v>0.45783502725359165</v>
      </c>
      <c r="W256" s="366">
        <v>0.34436853308665177</v>
      </c>
      <c r="X256" s="366">
        <v>8.4918073859067619E-2</v>
      </c>
      <c r="Y256" s="364">
        <v>0</v>
      </c>
      <c r="Z256" s="364">
        <v>0</v>
      </c>
      <c r="AA256" s="364">
        <v>0</v>
      </c>
      <c r="AB256" s="365">
        <f t="shared" si="47"/>
        <v>1.4535131451450622</v>
      </c>
      <c r="AC256" s="663">
        <f t="shared" si="49"/>
        <v>5</v>
      </c>
      <c r="AQ256" s="563">
        <f t="shared" si="48"/>
        <v>1.6509690426454594E-2</v>
      </c>
      <c r="AR256" s="702">
        <f t="shared" si="50"/>
        <v>31.633248221531389</v>
      </c>
      <c r="AS256" s="702">
        <f t="shared" si="51"/>
        <v>9.1567005450718337</v>
      </c>
      <c r="AT256" s="34">
        <v>0.43160881782904081</v>
      </c>
      <c r="AU256" s="663">
        <f t="shared" si="52"/>
        <v>93.870159508235318</v>
      </c>
    </row>
    <row r="257" spans="1:47" s="354" customFormat="1" x14ac:dyDescent="0.2">
      <c r="A257" s="377" t="s">
        <v>177</v>
      </c>
      <c r="B257" s="349" t="s">
        <v>38</v>
      </c>
      <c r="C257" s="374">
        <v>2020</v>
      </c>
      <c r="D257" s="374">
        <v>110</v>
      </c>
      <c r="E257" s="374">
        <v>0</v>
      </c>
      <c r="F257" s="375">
        <v>2</v>
      </c>
      <c r="G257" s="381">
        <f>10.47967</f>
        <v>10.47967</v>
      </c>
      <c r="H257" s="381">
        <f>66.23167</f>
        <v>66.231669999999994</v>
      </c>
      <c r="I257" s="378">
        <v>-294</v>
      </c>
      <c r="K257" s="355" t="s">
        <v>286</v>
      </c>
      <c r="L257" s="356">
        <v>0</v>
      </c>
      <c r="M257" s="357">
        <v>1</v>
      </c>
      <c r="N257" s="359">
        <v>6.18</v>
      </c>
      <c r="O257" s="359">
        <v>66.5</v>
      </c>
      <c r="P257" s="380" t="s">
        <v>178</v>
      </c>
      <c r="Q257" s="360">
        <f>N257+O257</f>
        <v>72.680000000000007</v>
      </c>
      <c r="R257" s="382">
        <v>0.57699999999999996</v>
      </c>
      <c r="S257" s="655">
        <v>0.2710929722976298</v>
      </c>
      <c r="T257" s="364">
        <v>0</v>
      </c>
      <c r="U257" s="366">
        <v>6.9935904180268377E-2</v>
      </c>
      <c r="V257" s="366">
        <v>0.41382578356720823</v>
      </c>
      <c r="W257" s="366">
        <v>0.19256083849608008</v>
      </c>
      <c r="X257" s="366">
        <v>5.5205503177001417E-2</v>
      </c>
      <c r="Y257" s="364">
        <v>0</v>
      </c>
      <c r="Z257" s="364">
        <v>0</v>
      </c>
      <c r="AA257" s="364">
        <v>0</v>
      </c>
      <c r="AB257" s="365">
        <f t="shared" si="47"/>
        <v>1.0026210017181878</v>
      </c>
      <c r="AC257" s="663">
        <f t="shared" si="49"/>
        <v>5</v>
      </c>
      <c r="AQ257" s="563">
        <f t="shared" si="48"/>
        <v>1.3795005527217772E-2</v>
      </c>
      <c r="AR257" s="702">
        <f t="shared" si="50"/>
        <v>27.038429459692026</v>
      </c>
      <c r="AS257" s="702">
        <f t="shared" si="51"/>
        <v>8.2765156713441641</v>
      </c>
      <c r="AT257" s="34">
        <v>0.25451546219298782</v>
      </c>
      <c r="AU257" s="663">
        <f t="shared" si="52"/>
        <v>93.884935502333221</v>
      </c>
    </row>
    <row r="258" spans="1:47" s="354" customFormat="1" x14ac:dyDescent="0.2">
      <c r="A258" s="377" t="s">
        <v>179</v>
      </c>
      <c r="B258" s="349" t="s">
        <v>38</v>
      </c>
      <c r="C258" s="374">
        <v>2020</v>
      </c>
      <c r="D258" s="374">
        <v>110</v>
      </c>
      <c r="E258" s="374">
        <v>0</v>
      </c>
      <c r="F258" s="375">
        <v>2</v>
      </c>
      <c r="G258" s="381">
        <f>10.177</f>
        <v>10.177</v>
      </c>
      <c r="H258" s="381">
        <f>65.67917</f>
        <v>65.679169999999999</v>
      </c>
      <c r="I258" s="383">
        <v>-396</v>
      </c>
      <c r="K258" s="355" t="s">
        <v>287</v>
      </c>
      <c r="L258" s="356">
        <v>0</v>
      </c>
      <c r="M258" s="357">
        <v>1</v>
      </c>
      <c r="N258" s="359">
        <v>9.06</v>
      </c>
      <c r="O258" s="359">
        <v>80.900000000000006</v>
      </c>
      <c r="P258" s="380" t="s">
        <v>180</v>
      </c>
      <c r="Q258" s="360">
        <f t="shared" ref="Q258:Q269" si="65">N258+O258</f>
        <v>89.960000000000008</v>
      </c>
      <c r="R258" s="382">
        <v>0.71099999999999997</v>
      </c>
      <c r="S258" s="655">
        <v>0.35364031638200916</v>
      </c>
      <c r="T258" s="364">
        <v>0</v>
      </c>
      <c r="U258" s="366">
        <v>7.083669789292954E-2</v>
      </c>
      <c r="V258" s="366">
        <v>0.56089454177272535</v>
      </c>
      <c r="W258" s="366">
        <v>0.24429773034440966</v>
      </c>
      <c r="X258" s="364">
        <v>0</v>
      </c>
      <c r="Y258" s="363">
        <v>5.6099510989869282E-2</v>
      </c>
      <c r="Z258" s="364">
        <v>0</v>
      </c>
      <c r="AA258" s="364">
        <v>0</v>
      </c>
      <c r="AB258" s="365">
        <f t="shared" si="47"/>
        <v>1.2857687973819429</v>
      </c>
      <c r="AC258" s="663">
        <f t="shared" si="49"/>
        <v>5</v>
      </c>
      <c r="AQ258" s="563">
        <f t="shared" si="48"/>
        <v>1.4292672269697007E-2</v>
      </c>
      <c r="AR258" s="702">
        <f t="shared" si="50"/>
        <v>27.504191819095674</v>
      </c>
      <c r="AS258" s="702">
        <f t="shared" si="51"/>
        <v>11.217890835454506</v>
      </c>
      <c r="AT258" s="34">
        <v>0.32407330158496589</v>
      </c>
      <c r="AU258" s="663">
        <f t="shared" si="52"/>
        <v>91.639240938495149</v>
      </c>
    </row>
    <row r="259" spans="1:47" s="354" customFormat="1" x14ac:dyDescent="0.2">
      <c r="A259" s="377" t="s">
        <v>181</v>
      </c>
      <c r="B259" s="349" t="s">
        <v>38</v>
      </c>
      <c r="C259" s="374">
        <v>2020</v>
      </c>
      <c r="D259" s="374">
        <v>110</v>
      </c>
      <c r="E259" s="374">
        <v>0</v>
      </c>
      <c r="F259" s="375">
        <v>2</v>
      </c>
      <c r="G259" s="381">
        <f>9.07683</f>
        <v>9.0768299999999993</v>
      </c>
      <c r="H259" s="381">
        <f>65.717</f>
        <v>65.716999999999999</v>
      </c>
      <c r="I259" s="383">
        <v>-449</v>
      </c>
      <c r="K259" s="355" t="s">
        <v>288</v>
      </c>
      <c r="L259" s="356">
        <v>0</v>
      </c>
      <c r="M259" s="357">
        <v>1</v>
      </c>
      <c r="N259" s="359">
        <v>9.74</v>
      </c>
      <c r="O259" s="359">
        <v>83.6</v>
      </c>
      <c r="P259" s="380" t="s">
        <v>182</v>
      </c>
      <c r="Q259" s="360">
        <f t="shared" si="65"/>
        <v>93.339999999999989</v>
      </c>
      <c r="R259" s="382">
        <v>0.75</v>
      </c>
      <c r="S259" s="655">
        <v>0.31875832438859858</v>
      </c>
      <c r="T259" s="364">
        <v>0</v>
      </c>
      <c r="U259" s="366">
        <v>0.11214393357478689</v>
      </c>
      <c r="V259" s="366">
        <v>0.45544445070836626</v>
      </c>
      <c r="W259" s="366">
        <v>0.3676796836566863</v>
      </c>
      <c r="X259" s="366">
        <v>0.10161090838851841</v>
      </c>
      <c r="Y259" s="364">
        <v>0</v>
      </c>
      <c r="Z259" s="364">
        <v>0</v>
      </c>
      <c r="AA259" s="364">
        <v>0</v>
      </c>
      <c r="AB259" s="365">
        <f t="shared" si="47"/>
        <v>1.3556373007169564</v>
      </c>
      <c r="AC259" s="663">
        <f t="shared" si="49"/>
        <v>5</v>
      </c>
      <c r="AQ259" s="563">
        <f t="shared" si="48"/>
        <v>1.452364796139872E-2</v>
      </c>
      <c r="AR259" s="702">
        <f t="shared" si="50"/>
        <v>23.513540400519869</v>
      </c>
      <c r="AS259" s="702">
        <f t="shared" si="51"/>
        <v>9.1088890141673247</v>
      </c>
      <c r="AT259" s="34">
        <v>0.28208678139674753</v>
      </c>
      <c r="AU259" s="663">
        <f t="shared" si="52"/>
        <v>88.495502646969399</v>
      </c>
    </row>
    <row r="260" spans="1:47" s="354" customFormat="1" x14ac:dyDescent="0.2">
      <c r="A260" s="384" t="s">
        <v>192</v>
      </c>
      <c r="B260" s="374" t="s">
        <v>183</v>
      </c>
      <c r="C260" s="385">
        <v>2021</v>
      </c>
      <c r="D260" s="385">
        <v>2005</v>
      </c>
      <c r="E260" s="386">
        <v>0</v>
      </c>
      <c r="F260" s="357">
        <v>2</v>
      </c>
      <c r="G260" s="381">
        <v>6.0782487999999999</v>
      </c>
      <c r="H260" s="381">
        <v>62.495393200000002</v>
      </c>
      <c r="I260" s="387">
        <v>-73</v>
      </c>
      <c r="K260" s="388" t="s">
        <v>192</v>
      </c>
      <c r="L260" s="356">
        <v>0</v>
      </c>
      <c r="M260" s="386">
        <v>2</v>
      </c>
      <c r="N260" s="378">
        <v>12.4</v>
      </c>
      <c r="O260" s="378">
        <v>82.199999999999989</v>
      </c>
      <c r="P260" s="390" t="s">
        <v>193</v>
      </c>
      <c r="Q260" s="360">
        <f t="shared" si="65"/>
        <v>94.6</v>
      </c>
      <c r="R260" s="389">
        <v>2.15</v>
      </c>
      <c r="S260" s="655">
        <v>0.28089281194527305</v>
      </c>
      <c r="T260" s="364">
        <v>0</v>
      </c>
      <c r="U260" s="364">
        <v>0</v>
      </c>
      <c r="V260" s="366">
        <v>5.7954899654687198E-2</v>
      </c>
      <c r="W260" s="366">
        <v>5.7028041731021197E-2</v>
      </c>
      <c r="X260" s="364">
        <v>0</v>
      </c>
      <c r="Y260" s="366">
        <v>7.8321131322741197E-2</v>
      </c>
      <c r="Z260" s="364">
        <v>0</v>
      </c>
      <c r="AA260" s="364">
        <v>0</v>
      </c>
      <c r="AB260" s="365">
        <f t="shared" si="47"/>
        <v>0.47419688465372267</v>
      </c>
      <c r="AC260" s="663">
        <f t="shared" si="49"/>
        <v>4</v>
      </c>
      <c r="AQ260" s="563">
        <f t="shared" si="48"/>
        <v>5.0126520576503457E-3</v>
      </c>
      <c r="AR260" s="702">
        <f t="shared" si="50"/>
        <v>59.23548235674135</v>
      </c>
      <c r="AS260" s="702">
        <f t="shared" si="51"/>
        <v>1.44887249136718</v>
      </c>
      <c r="AT260" s="34">
        <v>0.2390611635277724</v>
      </c>
      <c r="AU260" s="663">
        <f t="shared" si="52"/>
        <v>85.107611644526244</v>
      </c>
    </row>
    <row r="261" spans="1:47" s="354" customFormat="1" x14ac:dyDescent="0.2">
      <c r="A261" s="384" t="s">
        <v>194</v>
      </c>
      <c r="B261" s="374" t="s">
        <v>183</v>
      </c>
      <c r="C261" s="385">
        <v>2021</v>
      </c>
      <c r="D261" s="385">
        <v>2005</v>
      </c>
      <c r="E261" s="386">
        <v>0</v>
      </c>
      <c r="F261" s="357">
        <v>2</v>
      </c>
      <c r="G261" s="391">
        <v>6.1812885</v>
      </c>
      <c r="H261" s="391">
        <v>62.578690700000003</v>
      </c>
      <c r="I261" s="387">
        <v>-180</v>
      </c>
      <c r="K261" s="388" t="s">
        <v>194</v>
      </c>
      <c r="L261" s="356">
        <v>0</v>
      </c>
      <c r="M261" s="386">
        <v>2</v>
      </c>
      <c r="N261" s="378">
        <v>10.4</v>
      </c>
      <c r="O261" s="378">
        <v>77.899999999999991</v>
      </c>
      <c r="P261" s="390" t="s">
        <v>195</v>
      </c>
      <c r="Q261" s="360">
        <f t="shared" si="65"/>
        <v>88.3</v>
      </c>
      <c r="R261" s="389">
        <v>4.5</v>
      </c>
      <c r="S261" s="655">
        <v>0.73292747940468761</v>
      </c>
      <c r="T261" s="364">
        <v>0</v>
      </c>
      <c r="U261" s="364">
        <v>0</v>
      </c>
      <c r="V261" s="366">
        <v>7.4252606663895201E-2</v>
      </c>
      <c r="W261" s="366">
        <v>0.1199115663148352</v>
      </c>
      <c r="X261" s="366">
        <v>0.14145363947975201</v>
      </c>
      <c r="Y261" s="366">
        <v>0.22631154137069717</v>
      </c>
      <c r="Z261" s="364">
        <v>0</v>
      </c>
      <c r="AA261" s="364">
        <v>0</v>
      </c>
      <c r="AB261" s="365">
        <f t="shared" si="47"/>
        <v>1.2948568332338672</v>
      </c>
      <c r="AC261" s="663">
        <f t="shared" si="49"/>
        <v>5</v>
      </c>
      <c r="AQ261" s="563">
        <f t="shared" si="48"/>
        <v>1.466429029709929E-2</v>
      </c>
      <c r="AR261" s="702">
        <f t="shared" si="50"/>
        <v>56.602974212540744</v>
      </c>
      <c r="AS261" s="702">
        <f t="shared" si="51"/>
        <v>1.4850521332779041</v>
      </c>
      <c r="AT261" s="34">
        <v>0.67038668076274399</v>
      </c>
      <c r="AU261" s="663">
        <f t="shared" si="52"/>
        <v>91.466986789369429</v>
      </c>
    </row>
    <row r="262" spans="1:47" s="354" customFormat="1" x14ac:dyDescent="0.2">
      <c r="A262" s="384" t="s">
        <v>196</v>
      </c>
      <c r="B262" s="374" t="s">
        <v>183</v>
      </c>
      <c r="C262" s="385">
        <v>2021</v>
      </c>
      <c r="D262" s="385">
        <v>2005</v>
      </c>
      <c r="E262" s="386">
        <v>0</v>
      </c>
      <c r="F262" s="357">
        <v>2</v>
      </c>
      <c r="G262" s="381">
        <v>6.5399121999999998</v>
      </c>
      <c r="H262" s="381">
        <v>62.730829</v>
      </c>
      <c r="I262" s="387">
        <v>-104</v>
      </c>
      <c r="K262" s="388" t="s">
        <v>196</v>
      </c>
      <c r="L262" s="356">
        <v>0</v>
      </c>
      <c r="M262" s="386">
        <v>2</v>
      </c>
      <c r="N262" s="378">
        <v>6.11</v>
      </c>
      <c r="O262" s="378">
        <v>80.790000000000006</v>
      </c>
      <c r="P262" s="390" t="s">
        <v>197</v>
      </c>
      <c r="Q262" s="360">
        <f t="shared" si="65"/>
        <v>86.9</v>
      </c>
      <c r="R262" s="389">
        <v>4.5199999999999996</v>
      </c>
      <c r="S262" s="655">
        <v>0.3347789020270856</v>
      </c>
      <c r="T262" s="364">
        <v>0</v>
      </c>
      <c r="U262" s="364">
        <v>0</v>
      </c>
      <c r="V262" s="366">
        <v>9.6281599195187598E-2</v>
      </c>
      <c r="W262" s="366">
        <v>9.0727036006782003E-2</v>
      </c>
      <c r="X262" s="366">
        <v>6.0595771240022002E-2</v>
      </c>
      <c r="Y262" s="366">
        <v>7.2233981764997596E-2</v>
      </c>
      <c r="Z262" s="364">
        <v>0</v>
      </c>
      <c r="AA262" s="364">
        <v>0</v>
      </c>
      <c r="AB262" s="365">
        <f t="shared" si="47"/>
        <v>0.65461729023407489</v>
      </c>
      <c r="AC262" s="663">
        <f t="shared" si="49"/>
        <v>5</v>
      </c>
      <c r="AQ262" s="563">
        <f t="shared" si="48"/>
        <v>7.5329952846268679E-3</v>
      </c>
      <c r="AR262" s="702">
        <f t="shared" si="50"/>
        <v>51.141164008573156</v>
      </c>
      <c r="AS262" s="702">
        <f t="shared" si="51"/>
        <v>1.9256319839037521</v>
      </c>
      <c r="AT262" s="34">
        <v>0.3080193915418572</v>
      </c>
      <c r="AU262" s="663">
        <f t="shared" si="52"/>
        <v>92.006810965924188</v>
      </c>
    </row>
    <row r="263" spans="1:47" s="354" customFormat="1" x14ac:dyDescent="0.2">
      <c r="A263" s="384" t="s">
        <v>198</v>
      </c>
      <c r="B263" s="374" t="s">
        <v>183</v>
      </c>
      <c r="C263" s="385">
        <v>2021</v>
      </c>
      <c r="D263" s="385">
        <v>2005</v>
      </c>
      <c r="E263" s="386">
        <v>0</v>
      </c>
      <c r="F263" s="357">
        <v>2</v>
      </c>
      <c r="G263" s="381">
        <v>6.3904958000000001</v>
      </c>
      <c r="H263" s="381">
        <v>62.673135299999998</v>
      </c>
      <c r="I263" s="387">
        <v>-90</v>
      </c>
      <c r="K263" s="388" t="s">
        <v>198</v>
      </c>
      <c r="L263" s="356">
        <v>0</v>
      </c>
      <c r="M263" s="386">
        <v>2</v>
      </c>
      <c r="N263" s="378">
        <v>10.199999999999999</v>
      </c>
      <c r="O263" s="378">
        <v>74.399999999999991</v>
      </c>
      <c r="P263" s="390" t="s">
        <v>199</v>
      </c>
      <c r="Q263" s="360">
        <f t="shared" si="65"/>
        <v>84.6</v>
      </c>
      <c r="R263" s="389">
        <v>1.29</v>
      </c>
      <c r="S263" s="655">
        <v>0.24542061988469799</v>
      </c>
      <c r="T263" s="364">
        <v>0</v>
      </c>
      <c r="U263" s="364">
        <v>0</v>
      </c>
      <c r="V263" s="392">
        <v>5.3037522702604006E-2</v>
      </c>
      <c r="W263" s="364">
        <v>0</v>
      </c>
      <c r="X263" s="364">
        <v>0</v>
      </c>
      <c r="Y263" s="366">
        <v>7.3533290222105863E-2</v>
      </c>
      <c r="Z263" s="364">
        <v>0</v>
      </c>
      <c r="AA263" s="364">
        <v>0</v>
      </c>
      <c r="AB263" s="365">
        <f t="shared" si="47"/>
        <v>0.37199143280940783</v>
      </c>
      <c r="AC263" s="663">
        <f t="shared" si="49"/>
        <v>3</v>
      </c>
      <c r="AQ263" s="563">
        <f t="shared" si="48"/>
        <v>4.3970618535391004E-3</v>
      </c>
      <c r="AR263" s="702">
        <f t="shared" si="50"/>
        <v>65.974804320410456</v>
      </c>
      <c r="AS263" s="702">
        <f t="shared" si="51"/>
        <v>1.7679174234201334</v>
      </c>
      <c r="AT263" s="34">
        <v>0.22222323738012081</v>
      </c>
      <c r="AU263" s="663">
        <f t="shared" si="52"/>
        <v>90.547908111602183</v>
      </c>
    </row>
    <row r="264" spans="1:47" s="354" customFormat="1" x14ac:dyDescent="0.2">
      <c r="A264" s="377" t="s">
        <v>208</v>
      </c>
      <c r="B264" s="349" t="s">
        <v>38</v>
      </c>
      <c r="C264" s="374">
        <v>2021</v>
      </c>
      <c r="D264" s="374">
        <v>103</v>
      </c>
      <c r="E264" s="378">
        <v>0</v>
      </c>
      <c r="F264" s="378">
        <v>2</v>
      </c>
      <c r="G264" s="393">
        <v>6.4875266666666667</v>
      </c>
      <c r="H264" s="394">
        <v>65.358558333333335</v>
      </c>
      <c r="I264" s="395">
        <v>-419.39</v>
      </c>
      <c r="K264" s="377" t="s">
        <v>289</v>
      </c>
      <c r="L264" s="396">
        <v>0</v>
      </c>
      <c r="M264" s="378">
        <v>1</v>
      </c>
      <c r="N264" s="397">
        <v>6.7</v>
      </c>
      <c r="O264" s="398">
        <v>73.7</v>
      </c>
      <c r="P264" s="400" t="s">
        <v>299</v>
      </c>
      <c r="Q264" s="360">
        <f t="shared" si="65"/>
        <v>80.400000000000006</v>
      </c>
      <c r="R264" s="399">
        <v>0.63700000000000001</v>
      </c>
      <c r="S264" s="655">
        <v>0.31591679571702003</v>
      </c>
      <c r="T264" s="364">
        <v>0</v>
      </c>
      <c r="U264" s="366">
        <v>0.16520970133820556</v>
      </c>
      <c r="V264" s="366">
        <v>0.48624822331883399</v>
      </c>
      <c r="W264" s="366">
        <v>0.42112346572579779</v>
      </c>
      <c r="X264" s="366">
        <v>9.9219199734384367E-2</v>
      </c>
      <c r="Y264" s="366">
        <v>0.17269375505141507</v>
      </c>
      <c r="Z264" s="364">
        <v>0</v>
      </c>
      <c r="AA264" s="364">
        <v>0</v>
      </c>
      <c r="AB264" s="365">
        <f t="shared" si="47"/>
        <v>1.6604111408856568</v>
      </c>
      <c r="AC264" s="663">
        <f t="shared" si="49"/>
        <v>6</v>
      </c>
      <c r="AQ264" s="563">
        <f t="shared" si="48"/>
        <v>2.0651879861761899E-2</v>
      </c>
      <c r="AR264" s="702">
        <f t="shared" si="50"/>
        <v>19.026419899140841</v>
      </c>
      <c r="AS264" s="702">
        <f t="shared" si="51"/>
        <v>8.1041370553138989</v>
      </c>
      <c r="AT264" s="34">
        <v>0.30334441753718844</v>
      </c>
      <c r="AU264" s="663">
        <f t="shared" si="52"/>
        <v>96.02035145004028</v>
      </c>
    </row>
    <row r="265" spans="1:47" s="354" customFormat="1" x14ac:dyDescent="0.2">
      <c r="A265" s="377" t="s">
        <v>210</v>
      </c>
      <c r="B265" s="349" t="s">
        <v>38</v>
      </c>
      <c r="C265" s="374">
        <v>2021</v>
      </c>
      <c r="D265" s="374">
        <v>103</v>
      </c>
      <c r="E265" s="378">
        <v>0</v>
      </c>
      <c r="F265" s="378">
        <v>2</v>
      </c>
      <c r="G265" s="393">
        <v>2.3169798333333333</v>
      </c>
      <c r="H265" s="394">
        <v>62.8384</v>
      </c>
      <c r="I265" s="395">
        <v>-780</v>
      </c>
      <c r="K265" s="377" t="s">
        <v>290</v>
      </c>
      <c r="L265" s="396">
        <v>0</v>
      </c>
      <c r="M265" s="378">
        <v>1</v>
      </c>
      <c r="N265" s="397">
        <v>6.63</v>
      </c>
      <c r="O265" s="398">
        <v>63.67</v>
      </c>
      <c r="P265" s="400" t="s">
        <v>300</v>
      </c>
      <c r="Q265" s="360">
        <f t="shared" si="65"/>
        <v>70.3</v>
      </c>
      <c r="R265" s="399">
        <v>0.57699999999999996</v>
      </c>
      <c r="S265" s="366">
        <v>3.6568765366970485E-2</v>
      </c>
      <c r="T265" s="364">
        <v>0</v>
      </c>
      <c r="U265" s="364">
        <v>0</v>
      </c>
      <c r="V265" s="366">
        <v>7.9045326846006125E-2</v>
      </c>
      <c r="W265" s="667">
        <v>0</v>
      </c>
      <c r="X265" s="364">
        <v>0</v>
      </c>
      <c r="Y265" s="366">
        <v>7.6279374890185159E-2</v>
      </c>
      <c r="Z265" s="364">
        <v>0</v>
      </c>
      <c r="AA265" s="364">
        <v>0</v>
      </c>
      <c r="AB265" s="365">
        <f t="shared" si="47"/>
        <v>0.19189346710316177</v>
      </c>
      <c r="AC265" s="663">
        <f t="shared" si="49"/>
        <v>3</v>
      </c>
      <c r="AQ265" s="563">
        <f t="shared" si="48"/>
        <v>2.7296368008984605E-3</v>
      </c>
      <c r="AR265" s="702">
        <f t="shared" si="50"/>
        <v>19.056805799079729</v>
      </c>
      <c r="AS265" s="702">
        <f t="shared" si="51"/>
        <v>2.6348442282002043</v>
      </c>
      <c r="AT265" s="34">
        <v>3.6568765366970485E-2</v>
      </c>
      <c r="AU265" s="663">
        <f t="shared" si="52"/>
        <v>100</v>
      </c>
    </row>
    <row r="266" spans="1:47" s="354" customFormat="1" x14ac:dyDescent="0.2">
      <c r="A266" s="377" t="s">
        <v>211</v>
      </c>
      <c r="B266" s="349" t="s">
        <v>38</v>
      </c>
      <c r="C266" s="374">
        <v>2021</v>
      </c>
      <c r="D266" s="374">
        <v>104</v>
      </c>
      <c r="E266" s="378">
        <v>0</v>
      </c>
      <c r="F266" s="378">
        <v>2</v>
      </c>
      <c r="G266" s="393">
        <v>4.889265</v>
      </c>
      <c r="H266" s="394">
        <v>64.608649999999997</v>
      </c>
      <c r="I266" s="395">
        <v>-1039.3599999999999</v>
      </c>
      <c r="K266" s="377" t="s">
        <v>291</v>
      </c>
      <c r="L266" s="396">
        <v>0</v>
      </c>
      <c r="M266" s="378">
        <v>1</v>
      </c>
      <c r="N266" s="401">
        <v>13.4</v>
      </c>
      <c r="O266" s="397">
        <v>81.8</v>
      </c>
      <c r="P266" s="400" t="s">
        <v>301</v>
      </c>
      <c r="Q266" s="360">
        <f t="shared" si="65"/>
        <v>95.2</v>
      </c>
      <c r="R266" s="402">
        <v>1.2</v>
      </c>
      <c r="S266" s="655">
        <v>0.24939314522752046</v>
      </c>
      <c r="T266" s="364">
        <v>0</v>
      </c>
      <c r="U266" s="366">
        <v>6.3248790677702491E-2</v>
      </c>
      <c r="V266" s="366">
        <v>0.17505013231292918</v>
      </c>
      <c r="W266" s="366">
        <v>9.1228083450832595E-2</v>
      </c>
      <c r="X266" s="366">
        <v>8.5044308301704244E-2</v>
      </c>
      <c r="Y266" s="366">
        <v>0.20969351041032855</v>
      </c>
      <c r="Z266" s="364">
        <v>0</v>
      </c>
      <c r="AA266" s="364">
        <v>0</v>
      </c>
      <c r="AB266" s="365">
        <f t="shared" si="47"/>
        <v>0.87365797038101756</v>
      </c>
      <c r="AC266" s="663">
        <f t="shared" si="49"/>
        <v>6</v>
      </c>
      <c r="AQ266" s="563">
        <f t="shared" si="48"/>
        <v>9.1770795208090082E-3</v>
      </c>
      <c r="AR266" s="702">
        <f t="shared" si="50"/>
        <v>28.545855893554744</v>
      </c>
      <c r="AS266" s="702">
        <f t="shared" si="51"/>
        <v>2.9175022052154862</v>
      </c>
      <c r="AT266" s="34">
        <v>0.24939314522752046</v>
      </c>
      <c r="AU266" s="663">
        <f t="shared" si="52"/>
        <v>100</v>
      </c>
    </row>
    <row r="267" spans="1:47" s="354" customFormat="1" x14ac:dyDescent="0.2">
      <c r="A267" s="377" t="s">
        <v>212</v>
      </c>
      <c r="B267" s="349" t="s">
        <v>38</v>
      </c>
      <c r="C267" s="374">
        <v>2021</v>
      </c>
      <c r="D267" s="374">
        <v>104</v>
      </c>
      <c r="E267" s="378">
        <v>0</v>
      </c>
      <c r="F267" s="378">
        <v>2</v>
      </c>
      <c r="G267" s="393">
        <v>9.3359225000000006</v>
      </c>
      <c r="H267" s="394">
        <v>64.520368000000005</v>
      </c>
      <c r="I267" s="395">
        <v>-293.5</v>
      </c>
      <c r="K267" s="377" t="s">
        <v>292</v>
      </c>
      <c r="L267" s="396">
        <v>0</v>
      </c>
      <c r="M267" s="378">
        <v>1</v>
      </c>
      <c r="N267" s="401">
        <v>6.52</v>
      </c>
      <c r="O267" s="397">
        <v>73.28</v>
      </c>
      <c r="P267" s="400" t="s">
        <v>302</v>
      </c>
      <c r="Q267" s="360">
        <f t="shared" si="65"/>
        <v>79.8</v>
      </c>
      <c r="R267" s="399">
        <v>0.626</v>
      </c>
      <c r="S267" s="655">
        <v>0.36864796376870174</v>
      </c>
      <c r="T267" s="366">
        <v>0.12556427385891392</v>
      </c>
      <c r="U267" s="366">
        <v>0.16186975130084286</v>
      </c>
      <c r="V267" s="366">
        <v>0.57127309944168991</v>
      </c>
      <c r="W267" s="366">
        <v>0.27838913405789795</v>
      </c>
      <c r="X267" s="366">
        <v>8.0772347858972776E-2</v>
      </c>
      <c r="Y267" s="366">
        <v>0.1584493114421556</v>
      </c>
      <c r="Z267" s="364">
        <v>0</v>
      </c>
      <c r="AA267" s="364">
        <v>0</v>
      </c>
      <c r="AB267" s="365">
        <f t="shared" si="47"/>
        <v>1.7449658817291749</v>
      </c>
      <c r="AC267" s="663">
        <f t="shared" si="49"/>
        <v>7</v>
      </c>
      <c r="AQ267" s="563">
        <f t="shared" si="48"/>
        <v>2.1866740372546052E-2</v>
      </c>
      <c r="AR267" s="702">
        <f t="shared" si="50"/>
        <v>21.126370872271146</v>
      </c>
      <c r="AS267" s="702">
        <f t="shared" si="51"/>
        <v>8.1610442777384264</v>
      </c>
      <c r="AT267" s="34">
        <v>0.36864796376870174</v>
      </c>
      <c r="AU267" s="663">
        <f t="shared" si="52"/>
        <v>100</v>
      </c>
    </row>
    <row r="268" spans="1:47" s="354" customFormat="1" x14ac:dyDescent="0.2">
      <c r="A268" s="377" t="s">
        <v>213</v>
      </c>
      <c r="B268" s="349" t="s">
        <v>38</v>
      </c>
      <c r="C268" s="374">
        <v>2021</v>
      </c>
      <c r="D268" s="374">
        <v>104</v>
      </c>
      <c r="E268" s="378">
        <v>0</v>
      </c>
      <c r="F268" s="378">
        <v>2</v>
      </c>
      <c r="G268" s="393">
        <v>10.818914833333332</v>
      </c>
      <c r="H268" s="394">
        <v>65.680823833333335</v>
      </c>
      <c r="I268" s="395">
        <v>-383.5</v>
      </c>
      <c r="K268" s="377" t="s">
        <v>293</v>
      </c>
      <c r="L268" s="396">
        <v>0</v>
      </c>
      <c r="M268" s="378">
        <v>1</v>
      </c>
      <c r="N268" s="401">
        <v>4.7300000000000004</v>
      </c>
      <c r="O268" s="401">
        <v>45.17</v>
      </c>
      <c r="P268" s="400" t="s">
        <v>303</v>
      </c>
      <c r="Q268" s="360">
        <f t="shared" si="65"/>
        <v>49.900000000000006</v>
      </c>
      <c r="R268" s="399">
        <v>0.42799999999999999</v>
      </c>
      <c r="S268" s="655">
        <v>0.23658853040506231</v>
      </c>
      <c r="T268" s="364">
        <v>0</v>
      </c>
      <c r="U268" s="366">
        <v>9.0744329733394899E-2</v>
      </c>
      <c r="V268" s="366">
        <v>0.34728617277316615</v>
      </c>
      <c r="W268" s="366">
        <v>0.18729944624338321</v>
      </c>
      <c r="X268" s="364">
        <v>0</v>
      </c>
      <c r="Y268" s="366">
        <v>0.12023251659993246</v>
      </c>
      <c r="Z268" s="364">
        <v>0</v>
      </c>
      <c r="AA268" s="364">
        <v>0</v>
      </c>
      <c r="AB268" s="365">
        <f t="shared" si="47"/>
        <v>0.98215099575493903</v>
      </c>
      <c r="AC268" s="663">
        <f t="shared" si="49"/>
        <v>5</v>
      </c>
      <c r="AQ268" s="563">
        <f t="shared" si="48"/>
        <v>1.9682384684467712E-2</v>
      </c>
      <c r="AR268" s="702">
        <f t="shared" si="50"/>
        <v>24.088814390826581</v>
      </c>
      <c r="AS268" s="702">
        <f t="shared" si="51"/>
        <v>6.9457234554633231</v>
      </c>
      <c r="AT268" s="34">
        <v>0.21787689370922081</v>
      </c>
      <c r="AU268" s="663">
        <f t="shared" si="52"/>
        <v>92.091063474714787</v>
      </c>
    </row>
    <row r="269" spans="1:47" s="410" customFormat="1" x14ac:dyDescent="0.2">
      <c r="A269" s="403" t="s">
        <v>214</v>
      </c>
      <c r="B269" s="404" t="s">
        <v>38</v>
      </c>
      <c r="C269" s="405">
        <v>2021</v>
      </c>
      <c r="D269" s="405">
        <v>104</v>
      </c>
      <c r="E269" s="406">
        <v>0</v>
      </c>
      <c r="F269" s="406">
        <v>2</v>
      </c>
      <c r="G269" s="407">
        <v>12.486304499999999</v>
      </c>
      <c r="H269" s="408">
        <v>66.833394666666663</v>
      </c>
      <c r="I269" s="409">
        <v>-240.5</v>
      </c>
      <c r="K269" s="403" t="s">
        <v>294</v>
      </c>
      <c r="L269" s="411">
        <v>0</v>
      </c>
      <c r="M269" s="406">
        <v>1</v>
      </c>
      <c r="N269" s="412">
        <v>3.21</v>
      </c>
      <c r="O269" s="412">
        <v>40.39</v>
      </c>
      <c r="P269" s="415" t="s">
        <v>304</v>
      </c>
      <c r="Q269" s="413">
        <f t="shared" si="65"/>
        <v>43.6</v>
      </c>
      <c r="R269" s="414">
        <v>0.49399999999999999</v>
      </c>
      <c r="S269" s="366">
        <v>0.20314535065370287</v>
      </c>
      <c r="T269" s="364">
        <v>0</v>
      </c>
      <c r="U269" s="366">
        <v>7.1335336297871588E-2</v>
      </c>
      <c r="V269" s="366">
        <v>0.21224109444833675</v>
      </c>
      <c r="W269" s="366">
        <v>0.16837008060492054</v>
      </c>
      <c r="X269" s="364">
        <v>0</v>
      </c>
      <c r="Y269" s="366">
        <v>0.10114544882317517</v>
      </c>
      <c r="Z269" s="364">
        <v>0</v>
      </c>
      <c r="AA269" s="364">
        <v>0</v>
      </c>
      <c r="AB269" s="416">
        <f t="shared" si="47"/>
        <v>0.75623731082800694</v>
      </c>
      <c r="AC269" s="663">
        <f t="shared" si="49"/>
        <v>5</v>
      </c>
      <c r="AQ269" s="563">
        <f t="shared" si="48"/>
        <v>1.7344892450183644E-2</v>
      </c>
      <c r="AR269" s="702">
        <f t="shared" si="50"/>
        <v>26.862645857988454</v>
      </c>
      <c r="AS269" s="702">
        <f t="shared" si="51"/>
        <v>4.2448218889667348</v>
      </c>
      <c r="AT269" s="34">
        <v>0.18443784936006671</v>
      </c>
      <c r="AU269" s="663">
        <f t="shared" si="52"/>
        <v>90.791075831449177</v>
      </c>
    </row>
    <row r="270" spans="1:47" s="325" customFormat="1" x14ac:dyDescent="0.2">
      <c r="A270" s="318" t="s">
        <v>184</v>
      </c>
      <c r="B270" s="319" t="s">
        <v>183</v>
      </c>
      <c r="C270" s="320">
        <v>2020</v>
      </c>
      <c r="D270" s="320">
        <v>2002</v>
      </c>
      <c r="E270" s="321">
        <v>0</v>
      </c>
      <c r="F270" s="322">
        <v>2</v>
      </c>
      <c r="G270" s="323">
        <v>6.0426222999999997</v>
      </c>
      <c r="H270" s="323">
        <v>59.234572999999997</v>
      </c>
      <c r="I270" s="324">
        <v>-348</v>
      </c>
      <c r="K270" s="326" t="s">
        <v>184</v>
      </c>
      <c r="L270" s="327">
        <v>0</v>
      </c>
      <c r="M270" s="321">
        <v>2</v>
      </c>
      <c r="N270" s="328">
        <v>20.9</v>
      </c>
      <c r="O270" s="328">
        <v>76</v>
      </c>
      <c r="P270" s="331" t="s">
        <v>185</v>
      </c>
      <c r="Q270" s="330">
        <f>N270+O270</f>
        <v>96.9</v>
      </c>
      <c r="R270" s="328">
        <v>2.33</v>
      </c>
      <c r="S270" s="654">
        <v>1.2353740179945203</v>
      </c>
      <c r="T270" s="333">
        <v>6.39429041959408E-2</v>
      </c>
      <c r="U270" s="333">
        <v>6.14325405267412E-2</v>
      </c>
      <c r="V270" s="333">
        <v>0.53264612579765602</v>
      </c>
      <c r="W270" s="333">
        <v>0.49690977024362404</v>
      </c>
      <c r="X270" s="333">
        <v>0.2538549204435292</v>
      </c>
      <c r="Y270" s="333">
        <v>0.35396640379024641</v>
      </c>
      <c r="Z270" s="332">
        <v>0</v>
      </c>
      <c r="AA270" s="332">
        <v>0</v>
      </c>
      <c r="AB270" s="334">
        <f t="shared" si="47"/>
        <v>2.9981266829922575</v>
      </c>
      <c r="AC270" s="663">
        <f t="shared" si="49"/>
        <v>7</v>
      </c>
      <c r="AD270" s="316" t="s">
        <v>494</v>
      </c>
      <c r="AE270" s="700">
        <f t="shared" ref="AE270:AF270" si="66">MIN(Q270:Q275)</f>
        <v>84.2</v>
      </c>
      <c r="AF270" s="317">
        <f t="shared" si="66"/>
        <v>1.57</v>
      </c>
      <c r="AG270" s="302">
        <f>MIN(S270:S275)</f>
        <v>0.28490479523815826</v>
      </c>
      <c r="AH270" s="302">
        <f t="shared" ref="AH270:AP270" si="67">MIN(T270:T275)</f>
        <v>0</v>
      </c>
      <c r="AI270" s="302">
        <f t="shared" si="67"/>
        <v>0</v>
      </c>
      <c r="AJ270" s="302">
        <f t="shared" si="67"/>
        <v>0.12711701820014193</v>
      </c>
      <c r="AK270" s="302">
        <f t="shared" si="67"/>
        <v>5.0550582450053207E-2</v>
      </c>
      <c r="AL270" s="302">
        <f t="shared" si="67"/>
        <v>0</v>
      </c>
      <c r="AM270" s="302">
        <f t="shared" si="67"/>
        <v>0.11823633750377431</v>
      </c>
      <c r="AN270" s="302">
        <f t="shared" si="67"/>
        <v>0</v>
      </c>
      <c r="AO270" s="302">
        <f t="shared" si="67"/>
        <v>0</v>
      </c>
      <c r="AP270" s="302">
        <f t="shared" si="67"/>
        <v>0.75296526158782251</v>
      </c>
      <c r="AQ270" s="563">
        <f t="shared" si="48"/>
        <v>3.0940419845121334E-2</v>
      </c>
      <c r="AR270" s="702">
        <f t="shared" si="50"/>
        <v>41.204863857239168</v>
      </c>
      <c r="AS270" s="702">
        <f t="shared" si="51"/>
        <v>7.6092303685379434</v>
      </c>
      <c r="AT270" s="40">
        <v>1.1754747618922841</v>
      </c>
      <c r="AU270" s="663">
        <f t="shared" si="52"/>
        <v>95.151326219449288</v>
      </c>
    </row>
    <row r="271" spans="1:47" s="325" customFormat="1" x14ac:dyDescent="0.2">
      <c r="A271" s="318" t="s">
        <v>186</v>
      </c>
      <c r="B271" s="319" t="s">
        <v>183</v>
      </c>
      <c r="C271" s="320">
        <v>2020</v>
      </c>
      <c r="D271" s="320">
        <v>2002</v>
      </c>
      <c r="E271" s="321">
        <v>0</v>
      </c>
      <c r="F271" s="322">
        <v>2</v>
      </c>
      <c r="G271" s="323">
        <v>5.8154466999999999</v>
      </c>
      <c r="H271" s="323">
        <v>59.304736499999997</v>
      </c>
      <c r="I271" s="324">
        <v>-702</v>
      </c>
      <c r="K271" s="326" t="s">
        <v>186</v>
      </c>
      <c r="L271" s="327">
        <v>0</v>
      </c>
      <c r="M271" s="321">
        <v>2</v>
      </c>
      <c r="N271" s="328">
        <v>23.7</v>
      </c>
      <c r="O271" s="328">
        <v>73.3</v>
      </c>
      <c r="P271" s="331" t="s">
        <v>187</v>
      </c>
      <c r="Q271" s="330">
        <f>N271+O271</f>
        <v>97</v>
      </c>
      <c r="R271" s="328">
        <v>2.19</v>
      </c>
      <c r="S271" s="654">
        <v>1.6830041033879404</v>
      </c>
      <c r="T271" s="333">
        <v>0.12840363228849722</v>
      </c>
      <c r="U271" s="333">
        <v>0.1626350077219624</v>
      </c>
      <c r="V271" s="333">
        <v>0.81777019016766395</v>
      </c>
      <c r="W271" s="333">
        <v>0.79444540636037597</v>
      </c>
      <c r="X271" s="333">
        <v>0.37655541465669118</v>
      </c>
      <c r="Y271" s="333">
        <v>0.43659466079067599</v>
      </c>
      <c r="Z271" s="332">
        <v>0</v>
      </c>
      <c r="AA271" s="332">
        <v>0</v>
      </c>
      <c r="AB271" s="652">
        <f t="shared" si="47"/>
        <v>4.3994084153738067</v>
      </c>
      <c r="AC271" s="663">
        <f t="shared" si="49"/>
        <v>7</v>
      </c>
      <c r="AD271" s="316" t="s">
        <v>495</v>
      </c>
      <c r="AE271" s="700">
        <f t="shared" ref="AE271:AF271" si="68">AVERAGE(Q270:Q275)</f>
        <v>93.366666666666674</v>
      </c>
      <c r="AF271" s="317">
        <f t="shared" si="68"/>
        <v>2.5966666666666667</v>
      </c>
      <c r="AG271" s="302">
        <f>AVERAGE(S270:S275)</f>
        <v>0.76078898932697625</v>
      </c>
      <c r="AH271" s="302">
        <f t="shared" ref="AH271:AP271" si="69">AVERAGE(T270:T275)</f>
        <v>3.2057756080739665E-2</v>
      </c>
      <c r="AI271" s="302">
        <f t="shared" si="69"/>
        <v>6.5153855607818958E-2</v>
      </c>
      <c r="AJ271" s="302">
        <f t="shared" si="69"/>
        <v>0.40071512015916771</v>
      </c>
      <c r="AK271" s="302">
        <f t="shared" si="69"/>
        <v>0.35979355240422661</v>
      </c>
      <c r="AL271" s="302">
        <f t="shared" si="69"/>
        <v>0.1504245908465873</v>
      </c>
      <c r="AM271" s="302">
        <f t="shared" si="69"/>
        <v>0.31430818703170765</v>
      </c>
      <c r="AN271" s="302">
        <f t="shared" si="69"/>
        <v>4.878261720295033E-2</v>
      </c>
      <c r="AO271" s="302">
        <f t="shared" si="69"/>
        <v>6.4150012584602942E-2</v>
      </c>
      <c r="AP271" s="302">
        <f t="shared" si="69"/>
        <v>2.1961746812447775</v>
      </c>
      <c r="AQ271" s="563">
        <f t="shared" si="48"/>
        <v>4.5354725931688732E-2</v>
      </c>
      <c r="AR271" s="702">
        <f t="shared" si="50"/>
        <v>38.255236715615091</v>
      </c>
      <c r="AS271" s="702">
        <f t="shared" si="51"/>
        <v>11.682431288109484</v>
      </c>
      <c r="AT271" s="40">
        <v>1.6322592615854958</v>
      </c>
      <c r="AU271" s="663">
        <f t="shared" si="52"/>
        <v>96.984865235902063</v>
      </c>
    </row>
    <row r="272" spans="1:47" s="325" customFormat="1" x14ac:dyDescent="0.2">
      <c r="A272" s="318" t="s">
        <v>188</v>
      </c>
      <c r="B272" s="319" t="s">
        <v>183</v>
      </c>
      <c r="C272" s="320">
        <v>2020</v>
      </c>
      <c r="D272" s="320">
        <v>2002</v>
      </c>
      <c r="E272" s="321">
        <v>0</v>
      </c>
      <c r="F272" s="322">
        <v>2</v>
      </c>
      <c r="G272" s="323">
        <v>5.5448234999999997</v>
      </c>
      <c r="H272" s="323">
        <v>59.093418700000001</v>
      </c>
      <c r="I272" s="324">
        <v>-283</v>
      </c>
      <c r="K272" s="326" t="s">
        <v>188</v>
      </c>
      <c r="L272" s="327">
        <v>0</v>
      </c>
      <c r="M272" s="321">
        <v>2</v>
      </c>
      <c r="N272" s="328">
        <v>18.3</v>
      </c>
      <c r="O272" s="328">
        <v>69.900000000000006</v>
      </c>
      <c r="P272" s="331" t="s">
        <v>189</v>
      </c>
      <c r="Q272" s="330">
        <f>N272+O272</f>
        <v>88.2</v>
      </c>
      <c r="R272" s="328">
        <v>2.09</v>
      </c>
      <c r="S272" s="655">
        <v>0.39524141268949359</v>
      </c>
      <c r="T272" s="332">
        <v>0</v>
      </c>
      <c r="U272" s="332">
        <v>0</v>
      </c>
      <c r="V272" s="333">
        <v>0.19313744296081761</v>
      </c>
      <c r="W272" s="333">
        <v>0.20269166029570643</v>
      </c>
      <c r="X272" s="333">
        <v>8.4978411128866005E-2</v>
      </c>
      <c r="Y272" s="333">
        <v>0.15558606965695401</v>
      </c>
      <c r="Z272" s="332">
        <v>0</v>
      </c>
      <c r="AA272" s="332">
        <v>0</v>
      </c>
      <c r="AB272" s="334">
        <f t="shared" si="47"/>
        <v>1.0316349967318377</v>
      </c>
      <c r="AC272" s="663">
        <f t="shared" si="49"/>
        <v>5</v>
      </c>
      <c r="AD272" s="316" t="s">
        <v>496</v>
      </c>
      <c r="AE272" s="700">
        <f t="shared" ref="AE272:AF272" si="70">MEDIAN(Q270:Q275)</f>
        <v>96.7</v>
      </c>
      <c r="AF272" s="317">
        <f t="shared" si="70"/>
        <v>2.1399999999999997</v>
      </c>
      <c r="AG272" s="302">
        <f>MEDIAN(S270:S275)</f>
        <v>0.51783184691132877</v>
      </c>
      <c r="AH272" s="302">
        <f t="shared" ref="AH272:AP272" si="71">MEDIAN(T270:T275)</f>
        <v>0</v>
      </c>
      <c r="AI272" s="302">
        <f t="shared" si="71"/>
        <v>3.07162702633706E-2</v>
      </c>
      <c r="AJ272" s="302">
        <f t="shared" si="71"/>
        <v>0.36289178437923686</v>
      </c>
      <c r="AK272" s="302">
        <f t="shared" si="71"/>
        <v>0.31422647217058991</v>
      </c>
      <c r="AL272" s="302">
        <f t="shared" si="71"/>
        <v>0.1004405508394164</v>
      </c>
      <c r="AM272" s="302">
        <f t="shared" si="71"/>
        <v>0.25477623672360022</v>
      </c>
      <c r="AN272" s="302">
        <f t="shared" si="71"/>
        <v>0</v>
      </c>
      <c r="AO272" s="302">
        <f t="shared" si="71"/>
        <v>0</v>
      </c>
      <c r="AP272" s="302">
        <f t="shared" si="71"/>
        <v>1.9974563653914701</v>
      </c>
      <c r="AQ272" s="563">
        <f t="shared" si="48"/>
        <v>1.1696541913059383E-2</v>
      </c>
      <c r="AR272" s="702">
        <f t="shared" si="50"/>
        <v>38.312136941999483</v>
      </c>
      <c r="AS272" s="702">
        <f t="shared" si="51"/>
        <v>3.8627488592163521</v>
      </c>
      <c r="AT272" s="34">
        <v>0.3604563382166488</v>
      </c>
      <c r="AU272" s="663">
        <f t="shared" si="52"/>
        <v>91.199030932476603</v>
      </c>
    </row>
    <row r="273" spans="1:47" s="325" customFormat="1" x14ac:dyDescent="0.2">
      <c r="A273" s="318" t="s">
        <v>190</v>
      </c>
      <c r="B273" s="319" t="s">
        <v>183</v>
      </c>
      <c r="C273" s="320">
        <v>2020</v>
      </c>
      <c r="D273" s="320">
        <v>2002</v>
      </c>
      <c r="E273" s="321">
        <v>0</v>
      </c>
      <c r="F273" s="322">
        <v>2</v>
      </c>
      <c r="G273" s="323">
        <v>5.7725464999999998</v>
      </c>
      <c r="H273" s="323">
        <v>58.943842699999998</v>
      </c>
      <c r="I273" s="324">
        <v>-240</v>
      </c>
      <c r="K273" s="326" t="s">
        <v>190</v>
      </c>
      <c r="L273" s="327">
        <v>0</v>
      </c>
      <c r="M273" s="321">
        <v>2</v>
      </c>
      <c r="N273" s="335">
        <v>7.73</v>
      </c>
      <c r="O273" s="335">
        <v>76.47</v>
      </c>
      <c r="P273" s="331" t="s">
        <v>191</v>
      </c>
      <c r="Q273" s="330">
        <f>N273+O273</f>
        <v>84.2</v>
      </c>
      <c r="R273" s="328">
        <v>5.5</v>
      </c>
      <c r="S273" s="655">
        <v>0.64042228113316402</v>
      </c>
      <c r="T273" s="332">
        <v>0</v>
      </c>
      <c r="U273" s="332">
        <v>0</v>
      </c>
      <c r="V273" s="333">
        <v>0.17134183313668042</v>
      </c>
      <c r="W273" s="333">
        <v>5.0550582450053207E-2</v>
      </c>
      <c r="X273" s="333">
        <v>0.1159026905499668</v>
      </c>
      <c r="Y273" s="333">
        <v>0.66892481332919995</v>
      </c>
      <c r="Z273" s="333">
        <v>0.292695703217702</v>
      </c>
      <c r="AA273" s="333">
        <v>0.38490007550761762</v>
      </c>
      <c r="AB273" s="334">
        <f t="shared" si="47"/>
        <v>2.3247379793243841</v>
      </c>
      <c r="AC273" s="663">
        <f t="shared" si="49"/>
        <v>7</v>
      </c>
      <c r="AD273" s="316" t="s">
        <v>497</v>
      </c>
      <c r="AE273" s="700">
        <f t="shared" ref="AE273:AF273" si="72">MAX(Q270:Q275)</f>
        <v>97.4</v>
      </c>
      <c r="AF273" s="317">
        <f t="shared" si="72"/>
        <v>5.5</v>
      </c>
      <c r="AG273" s="302">
        <f>MAX(S270:S275)</f>
        <v>1.6830041033879404</v>
      </c>
      <c r="AH273" s="302">
        <f t="shared" ref="AH273:AP273" si="73">MAX(T270:T275)</f>
        <v>0.12840363228849722</v>
      </c>
      <c r="AI273" s="302">
        <f t="shared" si="73"/>
        <v>0.16685558539821013</v>
      </c>
      <c r="AJ273" s="302">
        <f t="shared" si="73"/>
        <v>0.81777019016766395</v>
      </c>
      <c r="AK273" s="302">
        <f t="shared" si="73"/>
        <v>0.79444540636037597</v>
      </c>
      <c r="AL273" s="302">
        <f t="shared" si="73"/>
        <v>0.37655541465669118</v>
      </c>
      <c r="AM273" s="302">
        <f t="shared" si="73"/>
        <v>0.66892481332919995</v>
      </c>
      <c r="AN273" s="302">
        <f t="shared" si="73"/>
        <v>0.292695703217702</v>
      </c>
      <c r="AO273" s="302">
        <f t="shared" si="73"/>
        <v>0.38490007550761762</v>
      </c>
      <c r="AP273" s="302">
        <f t="shared" si="73"/>
        <v>4.3994084153738067</v>
      </c>
      <c r="AQ273" s="563">
        <f t="shared" si="48"/>
        <v>2.7609714718816913E-2</v>
      </c>
      <c r="AR273" s="702">
        <f t="shared" si="50"/>
        <v>27.548148945339797</v>
      </c>
      <c r="AS273" s="702">
        <f t="shared" si="51"/>
        <v>2.447740473381149</v>
      </c>
      <c r="AT273" s="34">
        <v>0.64042228113316402</v>
      </c>
      <c r="AU273" s="663">
        <f t="shared" si="52"/>
        <v>100</v>
      </c>
    </row>
    <row r="274" spans="1:47" s="325" customFormat="1" x14ac:dyDescent="0.2">
      <c r="A274" s="339"/>
      <c r="B274" s="404" t="s">
        <v>38</v>
      </c>
      <c r="C274" s="325">
        <v>2022</v>
      </c>
      <c r="G274" s="325">
        <v>10.247</v>
      </c>
      <c r="H274" s="325">
        <v>59.03151798333333</v>
      </c>
      <c r="K274" s="336"/>
      <c r="L274" s="337"/>
      <c r="M274" s="329"/>
      <c r="N274" s="329"/>
      <c r="O274" s="329"/>
      <c r="P274" s="339" t="s">
        <v>550</v>
      </c>
      <c r="Q274" s="647">
        <v>97.4</v>
      </c>
      <c r="R274" s="338">
        <v>1.9</v>
      </c>
      <c r="S274" s="656">
        <v>0.28490479523815826</v>
      </c>
      <c r="T274" s="332">
        <v>0</v>
      </c>
      <c r="U274" s="332">
        <v>0</v>
      </c>
      <c r="V274" s="340">
        <v>0.12711701820014193</v>
      </c>
      <c r="W274" s="340">
        <v>0.18840261103012673</v>
      </c>
      <c r="X274" s="332">
        <v>0</v>
      </c>
      <c r="Y274" s="340">
        <v>0.15254083711939556</v>
      </c>
      <c r="Z274" s="332">
        <v>0</v>
      </c>
      <c r="AA274" s="332">
        <v>0</v>
      </c>
      <c r="AB274" s="334">
        <f t="shared" si="47"/>
        <v>0.75296526158782251</v>
      </c>
      <c r="AC274" s="663">
        <f t="shared" si="49"/>
        <v>4</v>
      </c>
      <c r="AD274" s="316" t="s">
        <v>498</v>
      </c>
      <c r="AE274" s="317">
        <f t="shared" ref="AE274:AF274" si="74">STDEV(Q270:Q275)</f>
        <v>5.7007601832270289</v>
      </c>
      <c r="AF274" s="317">
        <f t="shared" si="74"/>
        <v>1.4465084398878103</v>
      </c>
      <c r="AG274" s="302">
        <f>STDEV(S270:S275)</f>
        <v>0.57262851046109053</v>
      </c>
      <c r="AH274" s="302">
        <f t="shared" ref="AH274:AP274" si="75">STDEV(T270:T275)</f>
        <v>5.3684242440957777E-2</v>
      </c>
      <c r="AI274" s="302">
        <f t="shared" si="75"/>
        <v>8.0740002164335772E-2</v>
      </c>
      <c r="AJ274" s="302">
        <f t="shared" si="75"/>
        <v>0.27856770805125491</v>
      </c>
      <c r="AK274" s="302">
        <f t="shared" si="75"/>
        <v>0.26898397971449739</v>
      </c>
      <c r="AL274" s="302">
        <f t="shared" si="75"/>
        <v>0.13871059999677046</v>
      </c>
      <c r="AM274" s="302">
        <f t="shared" si="75"/>
        <v>0.21544617132191865</v>
      </c>
      <c r="AN274" s="302">
        <f t="shared" si="75"/>
        <v>0.11949252046474505</v>
      </c>
      <c r="AO274" s="302">
        <f t="shared" si="75"/>
        <v>0.15713479782539669</v>
      </c>
      <c r="AP274" s="302">
        <f t="shared" si="75"/>
        <v>1.3586446521332363</v>
      </c>
      <c r="AQ274" s="563">
        <f t="shared" si="48"/>
        <v>7.7306495029550561E-3</v>
      </c>
      <c r="AR274" s="702">
        <f t="shared" si="50"/>
        <v>37.837707763219065</v>
      </c>
      <c r="AS274" s="702">
        <f t="shared" si="51"/>
        <v>3.1779254550035483</v>
      </c>
      <c r="AT274" s="704">
        <v>0.28490479523815826</v>
      </c>
      <c r="AU274" s="663">
        <f t="shared" si="52"/>
        <v>100</v>
      </c>
    </row>
    <row r="275" spans="1:47" s="341" customFormat="1" x14ac:dyDescent="0.2">
      <c r="A275" s="339"/>
      <c r="B275" s="404" t="s">
        <v>38</v>
      </c>
      <c r="C275" s="341">
        <v>2022</v>
      </c>
      <c r="G275">
        <v>4.6988300000000001</v>
      </c>
      <c r="H275" s="341">
        <v>58.81283333333333</v>
      </c>
      <c r="K275" s="342"/>
      <c r="L275" s="343"/>
      <c r="M275" s="344"/>
      <c r="N275" s="344"/>
      <c r="O275" s="344"/>
      <c r="P275" s="339" t="s">
        <v>551</v>
      </c>
      <c r="Q275" s="647">
        <v>96.5</v>
      </c>
      <c r="R275" s="345">
        <v>1.57</v>
      </c>
      <c r="S275" s="657">
        <v>0.32578732551858108</v>
      </c>
      <c r="T275" s="332">
        <v>0</v>
      </c>
      <c r="U275" s="346">
        <v>0.16685558539821013</v>
      </c>
      <c r="V275" s="346">
        <v>0.56227811069204647</v>
      </c>
      <c r="W275" s="346">
        <v>0.42576128404547336</v>
      </c>
      <c r="X275" s="346">
        <v>7.1256108300470619E-2</v>
      </c>
      <c r="Y275" s="346">
        <v>0.11823633750377431</v>
      </c>
      <c r="Z275" s="332">
        <v>0</v>
      </c>
      <c r="AA275" s="332">
        <v>0</v>
      </c>
      <c r="AB275" s="347">
        <f t="shared" si="47"/>
        <v>1.6701747514585559</v>
      </c>
      <c r="AC275" s="663">
        <f t="shared" si="49"/>
        <v>6</v>
      </c>
      <c r="AD275" s="633" t="s">
        <v>499</v>
      </c>
      <c r="AE275" s="633">
        <f t="shared" ref="AE275:AF275" si="76">COUNT(Q270:Q275)</f>
        <v>6</v>
      </c>
      <c r="AF275" s="633">
        <f t="shared" si="76"/>
        <v>6</v>
      </c>
      <c r="AG275">
        <f>COUNTIF(S270:S275,"&gt;0")</f>
        <v>6</v>
      </c>
      <c r="AH275">
        <f t="shared" ref="AH275:AP275" si="77">COUNTIF(T270:T275,"&gt;0")</f>
        <v>2</v>
      </c>
      <c r="AI275">
        <f t="shared" si="77"/>
        <v>3</v>
      </c>
      <c r="AJ275">
        <f t="shared" si="77"/>
        <v>6</v>
      </c>
      <c r="AK275">
        <f t="shared" si="77"/>
        <v>6</v>
      </c>
      <c r="AL275">
        <f t="shared" si="77"/>
        <v>5</v>
      </c>
      <c r="AM275">
        <f t="shared" si="77"/>
        <v>6</v>
      </c>
      <c r="AN275">
        <f t="shared" si="77"/>
        <v>1</v>
      </c>
      <c r="AO275">
        <f t="shared" si="77"/>
        <v>1</v>
      </c>
      <c r="AP275">
        <f t="shared" si="77"/>
        <v>6</v>
      </c>
      <c r="AQ275" s="563">
        <f t="shared" si="48"/>
        <v>1.7307510377808869E-2</v>
      </c>
      <c r="AR275" s="702">
        <f t="shared" si="50"/>
        <v>19.506181927015273</v>
      </c>
      <c r="AS275" s="702">
        <f t="shared" si="51"/>
        <v>9.3713018448674408</v>
      </c>
      <c r="AT275" s="302">
        <v>0.32578732551858108</v>
      </c>
      <c r="AU275" s="663">
        <f t="shared" si="52"/>
        <v>100</v>
      </c>
    </row>
    <row r="276" spans="1:47" x14ac:dyDescent="0.2">
      <c r="P276" s="141" t="s">
        <v>552</v>
      </c>
      <c r="Q276" s="103" t="s">
        <v>309</v>
      </c>
      <c r="R276" s="104" t="s">
        <v>308</v>
      </c>
      <c r="S276" s="10" t="s">
        <v>13</v>
      </c>
      <c r="T276" s="10" t="s">
        <v>16</v>
      </c>
      <c r="U276" s="10" t="s">
        <v>17</v>
      </c>
      <c r="V276" s="10" t="s">
        <v>18</v>
      </c>
      <c r="W276" s="10" t="s">
        <v>19</v>
      </c>
      <c r="X276" s="10" t="s">
        <v>20</v>
      </c>
      <c r="Y276" s="10" t="s">
        <v>21</v>
      </c>
      <c r="Z276" s="10" t="s">
        <v>22</v>
      </c>
      <c r="AA276" s="10" t="s">
        <v>23</v>
      </c>
      <c r="AB276" s="10" t="s">
        <v>554</v>
      </c>
      <c r="AC276" s="674"/>
      <c r="AU276" s="700">
        <f>AVERAGE(AU181:AU275)</f>
        <v>96.24402720000387</v>
      </c>
    </row>
    <row r="277" spans="1:47" x14ac:dyDescent="0.2">
      <c r="P277" s="316" t="s">
        <v>494</v>
      </c>
      <c r="Q277" s="648">
        <f>MIN(Q181:Q275)</f>
        <v>13.4</v>
      </c>
      <c r="R277" s="302">
        <f>MIN(R181:R275)</f>
        <v>0.25409999999999999</v>
      </c>
      <c r="S277" s="302">
        <f>MIN(S181:S275)</f>
        <v>0</v>
      </c>
      <c r="T277" s="302">
        <f t="shared" ref="T277:AB277" si="78">MIN(T181:T275)</f>
        <v>0</v>
      </c>
      <c r="U277" s="302">
        <f t="shared" si="78"/>
        <v>0</v>
      </c>
      <c r="V277" s="302">
        <f t="shared" si="78"/>
        <v>0</v>
      </c>
      <c r="W277" s="302">
        <f t="shared" si="78"/>
        <v>0</v>
      </c>
      <c r="X277" s="302">
        <f t="shared" si="78"/>
        <v>0</v>
      </c>
      <c r="Y277" s="302">
        <f t="shared" si="78"/>
        <v>0</v>
      </c>
      <c r="Z277" s="302">
        <f t="shared" si="78"/>
        <v>0</v>
      </c>
      <c r="AA277" s="302">
        <f t="shared" si="78"/>
        <v>0</v>
      </c>
      <c r="AB277" s="302">
        <f t="shared" si="78"/>
        <v>0</v>
      </c>
      <c r="AC277" s="674"/>
    </row>
    <row r="278" spans="1:47" x14ac:dyDescent="0.2">
      <c r="P278" s="316" t="s">
        <v>495</v>
      </c>
      <c r="Q278" s="648">
        <f>AVERAGE(Q181:Q275)</f>
        <v>70.550863157894725</v>
      </c>
      <c r="R278" s="317">
        <f>AVERAGE(R181:R275)</f>
        <v>1.3735242105263159</v>
      </c>
      <c r="S278" s="302">
        <f>AVERAGE(S181:S275)</f>
        <v>0.28116687146619435</v>
      </c>
      <c r="T278" s="302">
        <f t="shared" ref="T278:AB278" si="79">AVERAGE(T181:T275)</f>
        <v>1.1284818392375457E-2</v>
      </c>
      <c r="U278" s="302">
        <f t="shared" si="79"/>
        <v>3.7495389731887346E-2</v>
      </c>
      <c r="V278" s="302">
        <f t="shared" si="79"/>
        <v>0.33880607165351911</v>
      </c>
      <c r="W278" s="302">
        <f t="shared" si="79"/>
        <v>0.21519354665374313</v>
      </c>
      <c r="X278" s="302">
        <f t="shared" si="79"/>
        <v>4.4104461319152279E-2</v>
      </c>
      <c r="Y278" s="302">
        <f t="shared" si="79"/>
        <v>8.5819407640509535E-2</v>
      </c>
      <c r="Z278" s="302">
        <f t="shared" si="79"/>
        <v>3.0810074022916E-3</v>
      </c>
      <c r="AA278" s="302">
        <f t="shared" si="79"/>
        <v>4.051579742185449E-3</v>
      </c>
      <c r="AB278" s="317">
        <f t="shared" si="79"/>
        <v>1.0210031540018576</v>
      </c>
      <c r="AC278" s="302"/>
    </row>
    <row r="279" spans="1:47" x14ac:dyDescent="0.2">
      <c r="P279" s="316" t="s">
        <v>496</v>
      </c>
      <c r="Q279" s="648">
        <f>MEDIAN(Q181:Q275)</f>
        <v>81.649999999999991</v>
      </c>
      <c r="R279" s="317">
        <f>MEDIAN(R181:R275)</f>
        <v>1.2</v>
      </c>
      <c r="S279" s="302">
        <f>MEDIAN(S181:S275)</f>
        <v>0.20572332419609221</v>
      </c>
      <c r="T279" s="302">
        <f t="shared" ref="T279:AB279" si="80">MEDIAN(T181:T275)</f>
        <v>0</v>
      </c>
      <c r="U279" s="302">
        <f t="shared" si="80"/>
        <v>0</v>
      </c>
      <c r="V279" s="302">
        <f t="shared" si="80"/>
        <v>0.28831865546225377</v>
      </c>
      <c r="W279" s="302">
        <f t="shared" si="80"/>
        <v>0.18339888473228252</v>
      </c>
      <c r="X279" s="302">
        <f t="shared" si="80"/>
        <v>0</v>
      </c>
      <c r="Y279" s="302">
        <f t="shared" si="80"/>
        <v>0</v>
      </c>
      <c r="Z279" s="302">
        <f t="shared" si="80"/>
        <v>0</v>
      </c>
      <c r="AA279" s="302">
        <f t="shared" si="80"/>
        <v>0</v>
      </c>
      <c r="AB279" s="302">
        <f t="shared" si="80"/>
        <v>0.80083106525084269</v>
      </c>
      <c r="AC279" s="302"/>
    </row>
    <row r="280" spans="1:47" x14ac:dyDescent="0.2">
      <c r="P280" s="316" t="s">
        <v>497</v>
      </c>
      <c r="Q280" s="648">
        <f>MAX(Q181:Q275)</f>
        <v>97.8</v>
      </c>
      <c r="R280" s="317">
        <f>MAX(R181:R275)</f>
        <v>5.5</v>
      </c>
      <c r="S280" s="317">
        <f>MAX(S181:S275)</f>
        <v>1.6830041033879404</v>
      </c>
      <c r="T280" s="302">
        <f t="shared" ref="T280:AB280" si="81">MAX(T181:T275)</f>
        <v>0.13428267086720613</v>
      </c>
      <c r="U280" s="302">
        <f t="shared" si="81"/>
        <v>0.28737324397584785</v>
      </c>
      <c r="V280" s="317">
        <f t="shared" si="81"/>
        <v>1.4129038826418108</v>
      </c>
      <c r="W280" s="302">
        <f t="shared" si="81"/>
        <v>0.88848269260189638</v>
      </c>
      <c r="X280" s="302">
        <f t="shared" si="81"/>
        <v>0.37655541465669118</v>
      </c>
      <c r="Y280" s="302">
        <f t="shared" si="81"/>
        <v>0.66892481332919995</v>
      </c>
      <c r="Z280" s="302">
        <f t="shared" si="81"/>
        <v>0.292695703217702</v>
      </c>
      <c r="AA280" s="302">
        <f t="shared" si="81"/>
        <v>0.38490007550761762</v>
      </c>
      <c r="AB280" s="317">
        <f t="shared" si="81"/>
        <v>4.3994084153738067</v>
      </c>
      <c r="AC280" s="317"/>
    </row>
    <row r="281" spans="1:47" x14ac:dyDescent="0.2">
      <c r="P281" s="316" t="s">
        <v>498</v>
      </c>
      <c r="Q281" s="648">
        <f>STDEV(Q181:Q275)</f>
        <v>26.588865161391329</v>
      </c>
      <c r="R281" s="302">
        <f>STDEV(R181:R275)</f>
        <v>0.99457231153147452</v>
      </c>
      <c r="S281" s="302">
        <f>STDEV(S181:S275)</f>
        <v>0.29512810663049943</v>
      </c>
      <c r="T281" s="302">
        <f t="shared" ref="T281:AB281" si="82">STDEV(T181:T275)</f>
        <v>3.3752368579646461E-2</v>
      </c>
      <c r="U281" s="302">
        <f t="shared" si="82"/>
        <v>6.2061894297023905E-2</v>
      </c>
      <c r="V281" s="302">
        <f t="shared" si="82"/>
        <v>0.30299787658153626</v>
      </c>
      <c r="W281" s="302">
        <f t="shared" si="82"/>
        <v>0.2012364704272756</v>
      </c>
      <c r="X281" s="302">
        <f t="shared" si="82"/>
        <v>6.7465198824669018E-2</v>
      </c>
      <c r="Y281" s="302">
        <f t="shared" si="82"/>
        <v>0.11808367701109196</v>
      </c>
      <c r="Z281" s="302">
        <f t="shared" si="82"/>
        <v>3.0029945524970323E-2</v>
      </c>
      <c r="AA281" s="302">
        <f t="shared" si="82"/>
        <v>3.9489914518675694E-2</v>
      </c>
      <c r="AB281" s="302">
        <f t="shared" si="82"/>
        <v>0.93283613217610495</v>
      </c>
      <c r="AC281" s="302"/>
    </row>
    <row r="282" spans="1:47" x14ac:dyDescent="0.2">
      <c r="P282" s="141" t="s">
        <v>499</v>
      </c>
      <c r="S282" cm="1">
        <f t="array" ref="S282">SUM(IF(S181:S275&gt;0,1,0))</f>
        <v>77</v>
      </c>
      <c r="T282" cm="1">
        <f t="array" ref="T282">SUM(IF(T181:T275&gt;0,1,0))</f>
        <v>11</v>
      </c>
      <c r="U282" cm="1">
        <f t="array" ref="U282">SUM(IF(U181:U275&gt;0,1,0))</f>
        <v>31</v>
      </c>
      <c r="V282" cm="1">
        <f t="array" ref="V282">SUM(IF(V181:V275&gt;0,1,0))</f>
        <v>86</v>
      </c>
      <c r="W282" cm="1">
        <f t="array" ref="W282">SUM(IF(W181:W275&gt;0,1,0))</f>
        <v>76</v>
      </c>
      <c r="X282" cm="1">
        <f t="array" ref="X282">SUM(IF(X181:X275&gt;0,1,0))</f>
        <v>38</v>
      </c>
      <c r="Y282" cm="1">
        <f t="array" ref="Y282">SUM(IF(Y181:Y275&gt;0,1,0))</f>
        <v>47</v>
      </c>
      <c r="Z282" cm="1">
        <f t="array" ref="Z282">SUM(IF(Z181:Z275&gt;0,1,0))</f>
        <v>1</v>
      </c>
      <c r="AA282" cm="1">
        <f t="array" ref="AA282">SUM(IF(AA181:AA275&gt;0,1,0))</f>
        <v>1</v>
      </c>
      <c r="AB282" cm="1">
        <f t="array" ref="AB282">SUM(IF(AB181:AB275&gt;0,1,0))</f>
        <v>86</v>
      </c>
    </row>
    <row r="283" spans="1:47" x14ac:dyDescent="0.2">
      <c r="P283" s="141" t="s">
        <v>553</v>
      </c>
      <c r="S283" s="302">
        <v>0.03</v>
      </c>
      <c r="T283" s="298">
        <v>0.05</v>
      </c>
      <c r="U283" s="298">
        <v>0.05</v>
      </c>
      <c r="V283" s="298">
        <v>0.04</v>
      </c>
      <c r="W283" s="298">
        <v>0.05</v>
      </c>
      <c r="X283" s="298">
        <v>0.05</v>
      </c>
      <c r="Y283" s="298">
        <v>0.05</v>
      </c>
      <c r="Z283" s="298">
        <v>0.05</v>
      </c>
      <c r="AA283" s="298">
        <v>0.05</v>
      </c>
    </row>
    <row r="284" spans="1:47" x14ac:dyDescent="0.2">
      <c r="P284" s="316" t="s">
        <v>501</v>
      </c>
      <c r="S284" s="10" t="s">
        <v>13</v>
      </c>
      <c r="T284" s="10" t="s">
        <v>16</v>
      </c>
      <c r="U284" s="10" t="s">
        <v>17</v>
      </c>
      <c r="V284" s="10" t="s">
        <v>18</v>
      </c>
      <c r="W284" s="10" t="s">
        <v>19</v>
      </c>
      <c r="X284" s="10" t="s">
        <v>20</v>
      </c>
      <c r="Y284" s="10" t="s">
        <v>21</v>
      </c>
      <c r="Z284" s="10" t="s">
        <v>22</v>
      </c>
      <c r="AA284" s="10" t="s">
        <v>23</v>
      </c>
      <c r="AB284" s="635" t="s">
        <v>348</v>
      </c>
      <c r="AC284" s="635"/>
    </row>
    <row r="285" spans="1:47" x14ac:dyDescent="0.2">
      <c r="P285" s="636" t="s">
        <v>505</v>
      </c>
      <c r="S285">
        <v>0.31281357493929085</v>
      </c>
      <c r="T285">
        <v>0</v>
      </c>
      <c r="U285">
        <v>5.6786090870211345E-2</v>
      </c>
      <c r="V285">
        <v>0.46269892725143663</v>
      </c>
      <c r="W285">
        <v>0.31871584577155126</v>
      </c>
      <c r="X285">
        <v>4.5539091764435422E-2</v>
      </c>
      <c r="Y285">
        <v>8.1978581590540431E-2</v>
      </c>
      <c r="Z285">
        <v>0</v>
      </c>
      <c r="AA285">
        <v>0</v>
      </c>
      <c r="AB285" s="325">
        <v>1.278532112187466</v>
      </c>
      <c r="AC285" s="325"/>
    </row>
    <row r="286" spans="1:47" x14ac:dyDescent="0.2">
      <c r="P286" s="636" t="s">
        <v>504</v>
      </c>
      <c r="S286">
        <v>0.20264343944484148</v>
      </c>
      <c r="T286">
        <v>2.0525497380171762E-2</v>
      </c>
      <c r="U286">
        <v>2.7923176234283028E-2</v>
      </c>
      <c r="V286">
        <v>0.35997831980712242</v>
      </c>
      <c r="W286">
        <v>0.19585035048898633</v>
      </c>
      <c r="X286">
        <v>2.4140340840994239E-2</v>
      </c>
      <c r="Y286">
        <v>5.5506097759885131E-2</v>
      </c>
      <c r="Z286">
        <v>0</v>
      </c>
      <c r="AA286">
        <v>0</v>
      </c>
      <c r="AB286" s="325">
        <v>0.88656722195628479</v>
      </c>
      <c r="AC286" s="325"/>
    </row>
    <row r="287" spans="1:47" x14ac:dyDescent="0.2">
      <c r="P287" t="s">
        <v>503</v>
      </c>
      <c r="S287">
        <v>0.26463087298797305</v>
      </c>
      <c r="T287">
        <v>5.9980241746513795E-3</v>
      </c>
      <c r="U287">
        <v>5.0278950871463345E-3</v>
      </c>
      <c r="V287">
        <v>0.26038228260972096</v>
      </c>
      <c r="W287">
        <v>0.15505062650596863</v>
      </c>
      <c r="X287">
        <v>3.7716392629474509E-2</v>
      </c>
      <c r="Y287">
        <v>7.2286433542883693E-2</v>
      </c>
      <c r="Z287">
        <v>0</v>
      </c>
      <c r="AA287">
        <v>0</v>
      </c>
      <c r="AB287" s="325">
        <v>0.80109252753781868</v>
      </c>
      <c r="AC287" s="325"/>
    </row>
    <row r="288" spans="1:47" x14ac:dyDescent="0.2">
      <c r="P288" t="s">
        <v>502</v>
      </c>
      <c r="S288">
        <v>0.23855883942005254</v>
      </c>
      <c r="T288">
        <v>8.6767075590832125E-3</v>
      </c>
      <c r="U288">
        <v>5.2629465220124551E-2</v>
      </c>
      <c r="V288">
        <v>0.27287435413361505</v>
      </c>
      <c r="W288">
        <v>0.17407468582453611</v>
      </c>
      <c r="X288">
        <v>4.4514746980621599E-2</v>
      </c>
      <c r="Y288">
        <v>7.71608865700424E-2</v>
      </c>
      <c r="Z288">
        <v>0</v>
      </c>
      <c r="AA288">
        <v>0</v>
      </c>
      <c r="AB288" s="325">
        <v>0.86848968570807539</v>
      </c>
      <c r="AC288" s="325"/>
    </row>
    <row r="289" spans="16:29" x14ac:dyDescent="0.2">
      <c r="P289" t="s">
        <v>500</v>
      </c>
      <c r="S289">
        <v>0.76078898932697625</v>
      </c>
      <c r="T289">
        <v>3.2057756080739665E-2</v>
      </c>
      <c r="U289">
        <v>6.5153855607818958E-2</v>
      </c>
      <c r="V289">
        <v>0.40071512015916771</v>
      </c>
      <c r="W289">
        <v>0.35979355240422661</v>
      </c>
      <c r="X289">
        <v>0.1504245908465873</v>
      </c>
      <c r="Y289">
        <v>0.31430818703170765</v>
      </c>
      <c r="Z289">
        <v>4.878261720295033E-2</v>
      </c>
      <c r="AA289">
        <v>6.4150012584602942E-2</v>
      </c>
      <c r="AB289" s="325">
        <v>2.1961746812447775</v>
      </c>
      <c r="AC289" s="32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78EC8-DB5D-4A34-9DD6-A13635492994}">
  <dimension ref="A1:B12"/>
  <sheetViews>
    <sheetView workbookViewId="0"/>
  </sheetViews>
  <sheetFormatPr baseColWidth="10" defaultColWidth="8.83203125" defaultRowHeight="15" x14ac:dyDescent="0.2"/>
  <sheetData>
    <row r="1" spans="1:2" x14ac:dyDescent="0.2">
      <c r="A1">
        <v>0.42214003147571666</v>
      </c>
      <c r="B1">
        <v>0.19674975308075518</v>
      </c>
    </row>
    <row r="2" spans="1:2" x14ac:dyDescent="0.2">
      <c r="A2">
        <v>0.31642310102465554</v>
      </c>
      <c r="B2">
        <v>0.63833793565694452</v>
      </c>
    </row>
    <row r="3" spans="1:2" x14ac:dyDescent="0.2">
      <c r="A3">
        <v>0.9030963864243039</v>
      </c>
      <c r="B3">
        <v>-7.9994590491374376E-3</v>
      </c>
    </row>
    <row r="4" spans="1:2" x14ac:dyDescent="0.2">
      <c r="A4">
        <v>-8.411658804259084E-2</v>
      </c>
      <c r="B4">
        <v>6.5478293189376674E-2</v>
      </c>
    </row>
    <row r="5" spans="1:2" x14ac:dyDescent="0.2">
      <c r="A5">
        <v>0.57549152494859446</v>
      </c>
      <c r="B5">
        <v>-0.24724826736905645</v>
      </c>
    </row>
    <row r="6" spans="1:2" x14ac:dyDescent="0.2">
      <c r="A6">
        <v>0.74001796554086274</v>
      </c>
      <c r="B6">
        <v>-0.35923272719101573</v>
      </c>
    </row>
    <row r="7" spans="1:2" x14ac:dyDescent="0.2">
      <c r="A7">
        <v>0.80094611942331928</v>
      </c>
      <c r="B7">
        <v>-0.37656967163079136</v>
      </c>
    </row>
    <row r="8" spans="1:2" x14ac:dyDescent="0.2">
      <c r="A8">
        <v>0.84829722698766752</v>
      </c>
      <c r="B8">
        <v>-0.3209504273801958</v>
      </c>
    </row>
    <row r="9" spans="1:2" x14ac:dyDescent="0.2">
      <c r="A9">
        <v>0.86890768847826472</v>
      </c>
      <c r="B9">
        <v>1.1944055725096539E-2</v>
      </c>
    </row>
    <row r="10" spans="1:2" x14ac:dyDescent="0.2">
      <c r="A10">
        <v>0.78654566704281625</v>
      </c>
      <c r="B10">
        <v>0.41411524034261121</v>
      </c>
    </row>
    <row r="11" spans="1:2" x14ac:dyDescent="0.2">
      <c r="A11">
        <v>0.20950692767839485</v>
      </c>
      <c r="B11">
        <v>0.89160244137956213</v>
      </c>
    </row>
    <row r="12" spans="1:2" x14ac:dyDescent="0.2">
      <c r="A12">
        <v>0.20950692767839485</v>
      </c>
      <c r="B12">
        <v>0.89160244137956213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C768-D1E7-4D20-95D3-D357C23B30FA}">
  <dimension ref="A1:B95"/>
  <sheetViews>
    <sheetView workbookViewId="0"/>
  </sheetViews>
  <sheetFormatPr baseColWidth="10" defaultColWidth="8.83203125" defaultRowHeight="15" x14ac:dyDescent="0.2"/>
  <sheetData>
    <row r="1" spans="1:2" x14ac:dyDescent="0.2">
      <c r="A1">
        <v>-0.82970677466211851</v>
      </c>
      <c r="B1">
        <v>-8.2686973106520276E-2</v>
      </c>
    </row>
    <row r="2" spans="1:2" x14ac:dyDescent="0.2">
      <c r="A2">
        <v>-0.77176264227872515</v>
      </c>
      <c r="B2">
        <v>0.18494537165557257</v>
      </c>
    </row>
    <row r="3" spans="1:2" x14ac:dyDescent="0.2">
      <c r="A3">
        <v>-1.5207983570403261</v>
      </c>
      <c r="B3">
        <v>0.1179185781033887</v>
      </c>
    </row>
    <row r="4" spans="1:2" x14ac:dyDescent="0.2">
      <c r="A4">
        <v>-7.8101855982198196E-2</v>
      </c>
      <c r="B4">
        <v>-8.1987685405488508E-2</v>
      </c>
    </row>
    <row r="5" spans="1:2" x14ac:dyDescent="0.2">
      <c r="A5">
        <v>-1.4620932632839756</v>
      </c>
      <c r="B5">
        <v>0.17420748838371658</v>
      </c>
    </row>
    <row r="6" spans="1:2" x14ac:dyDescent="0.2">
      <c r="A6">
        <v>-1.4881186084846543</v>
      </c>
      <c r="B6">
        <v>0.56116688797516101</v>
      </c>
    </row>
    <row r="7" spans="1:2" x14ac:dyDescent="0.2">
      <c r="A7">
        <v>1.0253841998640005</v>
      </c>
      <c r="B7">
        <v>-1.1932267342164622</v>
      </c>
    </row>
    <row r="8" spans="1:2" x14ac:dyDescent="0.2">
      <c r="A8">
        <v>4.6845661265421423</v>
      </c>
      <c r="B8">
        <v>-1.2812411459017665</v>
      </c>
    </row>
    <row r="9" spans="1:2" x14ac:dyDescent="0.2">
      <c r="A9">
        <v>4.4580808468959807</v>
      </c>
      <c r="B9">
        <v>-1.1658572600252135</v>
      </c>
    </row>
    <row r="10" spans="1:2" x14ac:dyDescent="0.2">
      <c r="A10">
        <v>-0.55861426200615971</v>
      </c>
      <c r="B10">
        <v>0.5499863665269431</v>
      </c>
    </row>
    <row r="11" spans="1:2" x14ac:dyDescent="0.2">
      <c r="A11">
        <v>-1.0972481885856158</v>
      </c>
      <c r="B11">
        <v>0.76934389777683176</v>
      </c>
    </row>
    <row r="12" spans="1:2" x14ac:dyDescent="0.2">
      <c r="A12">
        <v>-1.9734018446473223</v>
      </c>
      <c r="B12">
        <v>5.9100577641902761E-2</v>
      </c>
    </row>
    <row r="13" spans="1:2" x14ac:dyDescent="0.2">
      <c r="A13">
        <v>-1.7872000805143067</v>
      </c>
      <c r="B13">
        <v>1.0328669676762285</v>
      </c>
    </row>
    <row r="14" spans="1:2" x14ac:dyDescent="0.2">
      <c r="A14">
        <v>2.4455253797852956</v>
      </c>
      <c r="B14">
        <v>-0.30540587507828837</v>
      </c>
    </row>
    <row r="15" spans="1:2" x14ac:dyDescent="0.2">
      <c r="A15">
        <v>0.84225386193958962</v>
      </c>
      <c r="B15">
        <v>-0.21888347634374419</v>
      </c>
    </row>
    <row r="16" spans="1:2" x14ac:dyDescent="0.2">
      <c r="A16">
        <v>2.0566269118073843</v>
      </c>
      <c r="B16">
        <v>-0.70688093176709532</v>
      </c>
    </row>
    <row r="17" spans="1:2" x14ac:dyDescent="0.2">
      <c r="A17">
        <v>-0.8208675981466097</v>
      </c>
      <c r="B17">
        <v>-0.73975404176866577</v>
      </c>
    </row>
    <row r="18" spans="1:2" x14ac:dyDescent="0.2">
      <c r="A18">
        <v>6.5666422074083659</v>
      </c>
      <c r="B18">
        <v>-1.7810218147013364</v>
      </c>
    </row>
    <row r="19" spans="1:2" x14ac:dyDescent="0.2">
      <c r="A19">
        <v>-1.5584473177385634</v>
      </c>
      <c r="B19">
        <v>-0.21991222142765485</v>
      </c>
    </row>
    <row r="20" spans="1:2" x14ac:dyDescent="0.2">
      <c r="A20">
        <v>-2.3429386713917433</v>
      </c>
      <c r="B20">
        <v>-7.7104026403861742E-2</v>
      </c>
    </row>
    <row r="21" spans="1:2" x14ac:dyDescent="0.2">
      <c r="A21">
        <v>-2.4505349572694093</v>
      </c>
      <c r="B21">
        <v>-0.3842434282205584</v>
      </c>
    </row>
    <row r="22" spans="1:2" x14ac:dyDescent="0.2">
      <c r="A22">
        <v>-2.4471110604737243</v>
      </c>
      <c r="B22">
        <v>-0.15776358687422998</v>
      </c>
    </row>
    <row r="23" spans="1:2" x14ac:dyDescent="0.2">
      <c r="A23">
        <v>3.0244648488414096</v>
      </c>
      <c r="B23">
        <v>-1.2202916229509762</v>
      </c>
    </row>
    <row r="24" spans="1:2" x14ac:dyDescent="0.2">
      <c r="A24">
        <v>4.3589776499153974</v>
      </c>
      <c r="B24">
        <v>-1.2478152920096395</v>
      </c>
    </row>
    <row r="25" spans="1:2" x14ac:dyDescent="0.2">
      <c r="A25">
        <v>-2.5502792245000712</v>
      </c>
      <c r="B25">
        <v>-0.2935233320890358</v>
      </c>
    </row>
    <row r="26" spans="1:2" x14ac:dyDescent="0.2">
      <c r="A26">
        <v>-1.4739198707740708</v>
      </c>
      <c r="B26">
        <v>-0.64354022133612276</v>
      </c>
    </row>
    <row r="27" spans="1:2" x14ac:dyDescent="0.2">
      <c r="A27">
        <v>-0.65900447593839939</v>
      </c>
      <c r="B27">
        <v>-0.79633188924287823</v>
      </c>
    </row>
    <row r="28" spans="1:2" x14ac:dyDescent="0.2">
      <c r="A28">
        <v>0.8974980284370061</v>
      </c>
      <c r="B28">
        <v>-0.46112993920043555</v>
      </c>
    </row>
    <row r="29" spans="1:2" x14ac:dyDescent="0.2">
      <c r="A29">
        <v>-0.82447616203313745</v>
      </c>
      <c r="B29">
        <v>-0.25271377622350316</v>
      </c>
    </row>
    <row r="30" spans="1:2" x14ac:dyDescent="0.2">
      <c r="A30">
        <v>-0.96938612468384244</v>
      </c>
      <c r="B30">
        <v>0.23808764975099161</v>
      </c>
    </row>
    <row r="31" spans="1:2" x14ac:dyDescent="0.2">
      <c r="A31">
        <v>-1.329926393354534</v>
      </c>
      <c r="B31">
        <v>0.23823397404674806</v>
      </c>
    </row>
    <row r="32" spans="1:2" x14ac:dyDescent="0.2">
      <c r="A32">
        <v>-7.8876557615651904E-2</v>
      </c>
      <c r="B32">
        <v>0.53496761316176977</v>
      </c>
    </row>
    <row r="33" spans="1:2" x14ac:dyDescent="0.2">
      <c r="A33">
        <v>-0.44364167359516793</v>
      </c>
      <c r="B33">
        <v>0.52693725149103077</v>
      </c>
    </row>
    <row r="34" spans="1:2" x14ac:dyDescent="0.2">
      <c r="A34">
        <v>4.4727704458502249</v>
      </c>
      <c r="B34">
        <v>-1.8757648763450216</v>
      </c>
    </row>
    <row r="35" spans="1:2" x14ac:dyDescent="0.2">
      <c r="A35">
        <v>3.1362482123349609</v>
      </c>
      <c r="B35">
        <v>-1.8321595757042104</v>
      </c>
    </row>
    <row r="36" spans="1:2" x14ac:dyDescent="0.2">
      <c r="A36">
        <v>-0.60597771602504347</v>
      </c>
      <c r="B36">
        <v>0.67786871144443206</v>
      </c>
    </row>
    <row r="37" spans="1:2" x14ac:dyDescent="0.2">
      <c r="A37">
        <v>-1.3009641039363393</v>
      </c>
      <c r="B37">
        <v>0.39914158077863776</v>
      </c>
    </row>
    <row r="38" spans="1:2" x14ac:dyDescent="0.2">
      <c r="A38">
        <v>-1.2594370778009263</v>
      </c>
      <c r="B38">
        <v>1.193933800334553</v>
      </c>
    </row>
    <row r="39" spans="1:2" x14ac:dyDescent="0.2">
      <c r="A39">
        <v>-1.6485399123593423</v>
      </c>
      <c r="B39">
        <v>0.90628932585220678</v>
      </c>
    </row>
    <row r="40" spans="1:2" x14ac:dyDescent="0.2">
      <c r="A40">
        <v>-1.4654414176984849</v>
      </c>
      <c r="B40">
        <v>0.3504077185343894</v>
      </c>
    </row>
    <row r="41" spans="1:2" x14ac:dyDescent="0.2">
      <c r="A41">
        <v>-0.17721842897258555</v>
      </c>
      <c r="B41">
        <v>0.23563002847847456</v>
      </c>
    </row>
    <row r="42" spans="1:2" x14ac:dyDescent="0.2">
      <c r="A42">
        <v>-1.5438442737902112</v>
      </c>
      <c r="B42">
        <v>0.43939600254975508</v>
      </c>
    </row>
    <row r="43" spans="1:2" x14ac:dyDescent="0.2">
      <c r="A43">
        <v>2.3276794080904271</v>
      </c>
      <c r="B43">
        <v>-0.47025340160364876</v>
      </c>
    </row>
    <row r="44" spans="1:2" x14ac:dyDescent="0.2">
      <c r="A44">
        <v>-1.0251331984707863</v>
      </c>
      <c r="B44">
        <v>0.48083085666892139</v>
      </c>
    </row>
    <row r="45" spans="1:2" x14ac:dyDescent="0.2">
      <c r="A45">
        <v>-0.99542500235982223</v>
      </c>
      <c r="B45">
        <v>0.49483250035945348</v>
      </c>
    </row>
    <row r="46" spans="1:2" x14ac:dyDescent="0.2">
      <c r="A46">
        <v>-1.919742883868736</v>
      </c>
      <c r="B46">
        <v>-0.22960068759882565</v>
      </c>
    </row>
    <row r="47" spans="1:2" x14ac:dyDescent="0.2">
      <c r="A47">
        <v>-2.4831342708329087</v>
      </c>
      <c r="B47">
        <v>-0.43509804032536642</v>
      </c>
    </row>
    <row r="48" spans="1:2" x14ac:dyDescent="0.2">
      <c r="A48">
        <v>-1.283430544316337</v>
      </c>
      <c r="B48">
        <v>-0.5828030863686261</v>
      </c>
    </row>
    <row r="49" spans="1:2" x14ac:dyDescent="0.2">
      <c r="A49">
        <v>-2.3503913654480986</v>
      </c>
      <c r="B49">
        <v>-0.33771464719639988</v>
      </c>
    </row>
    <row r="50" spans="1:2" x14ac:dyDescent="0.2">
      <c r="A50">
        <v>-0.16545944714934163</v>
      </c>
      <c r="B50">
        <v>-0.1856075954572384</v>
      </c>
    </row>
    <row r="51" spans="1:2" x14ac:dyDescent="0.2">
      <c r="A51">
        <v>-2.5790241725088134</v>
      </c>
      <c r="B51">
        <v>-0.25445045738373206</v>
      </c>
    </row>
    <row r="52" spans="1:2" x14ac:dyDescent="0.2">
      <c r="A52">
        <v>-2.6295593429383128</v>
      </c>
      <c r="B52">
        <v>-0.32937197759775227</v>
      </c>
    </row>
    <row r="53" spans="1:2" x14ac:dyDescent="0.2">
      <c r="A53">
        <v>-2.5682727805111929</v>
      </c>
      <c r="B53">
        <v>-0.19936559170838025</v>
      </c>
    </row>
    <row r="54" spans="1:2" x14ac:dyDescent="0.2">
      <c r="A54">
        <v>-1.5134614078005642</v>
      </c>
      <c r="B54">
        <v>-0.50159218163932429</v>
      </c>
    </row>
    <row r="55" spans="1:2" x14ac:dyDescent="0.2">
      <c r="A55">
        <v>-1.9645032612373807</v>
      </c>
      <c r="B55">
        <v>-0.38550915385107526</v>
      </c>
    </row>
    <row r="56" spans="1:2" x14ac:dyDescent="0.2">
      <c r="A56">
        <v>-1.4651927554321325</v>
      </c>
      <c r="B56">
        <v>-0.43943455274984489</v>
      </c>
    </row>
    <row r="57" spans="1:2" x14ac:dyDescent="0.2">
      <c r="A57">
        <v>-1.0983444720467062</v>
      </c>
      <c r="B57">
        <v>-0.68712333776649881</v>
      </c>
    </row>
    <row r="58" spans="1:2" x14ac:dyDescent="0.2">
      <c r="A58">
        <v>-2.0678230745376247</v>
      </c>
      <c r="B58">
        <v>0.19412178344466516</v>
      </c>
    </row>
    <row r="59" spans="1:2" x14ac:dyDescent="0.2">
      <c r="A59">
        <v>-1.7924890778316727</v>
      </c>
      <c r="B59">
        <v>0.63221057512890033</v>
      </c>
    </row>
    <row r="60" spans="1:2" x14ac:dyDescent="0.2">
      <c r="A60">
        <v>1.1936341202360685</v>
      </c>
      <c r="B60">
        <v>-0.35952626865577431</v>
      </c>
    </row>
    <row r="61" spans="1:2" x14ac:dyDescent="0.2">
      <c r="A61">
        <v>-1.3132280930137952</v>
      </c>
      <c r="B61">
        <v>-0.69432305743749312</v>
      </c>
    </row>
    <row r="62" spans="1:2" x14ac:dyDescent="0.2">
      <c r="A62">
        <v>3.2202705774427822</v>
      </c>
      <c r="B62">
        <v>-1.3328750514416434</v>
      </c>
    </row>
    <row r="63" spans="1:2" x14ac:dyDescent="0.2">
      <c r="A63">
        <v>1.8223519626897764</v>
      </c>
      <c r="B63">
        <v>0.75534124134956659</v>
      </c>
    </row>
    <row r="64" spans="1:2" x14ac:dyDescent="0.2">
      <c r="A64">
        <v>1.1550290273292696</v>
      </c>
      <c r="B64">
        <v>0.76325705916726638</v>
      </c>
    </row>
    <row r="65" spans="1:2" x14ac:dyDescent="0.2">
      <c r="A65">
        <v>1.6733439834369181</v>
      </c>
      <c r="B65">
        <v>0.99979464054146261</v>
      </c>
    </row>
    <row r="66" spans="1:2" x14ac:dyDescent="0.2">
      <c r="A66">
        <v>0.46806777043205522</v>
      </c>
      <c r="B66">
        <v>0.86115093413312049</v>
      </c>
    </row>
    <row r="67" spans="1:2" x14ac:dyDescent="0.2">
      <c r="A67">
        <v>-1.1221749475741445</v>
      </c>
      <c r="B67">
        <v>-0.53141004347417609</v>
      </c>
    </row>
    <row r="68" spans="1:2" x14ac:dyDescent="0.2">
      <c r="A68">
        <v>-1.9423873753225225</v>
      </c>
      <c r="B68">
        <v>-8.8611248997414765E-2</v>
      </c>
    </row>
    <row r="69" spans="1:2" x14ac:dyDescent="0.2">
      <c r="A69">
        <v>-1.5902531971636082</v>
      </c>
      <c r="B69">
        <v>-0.22289620997857593</v>
      </c>
    </row>
    <row r="70" spans="1:2" x14ac:dyDescent="0.2">
      <c r="A70">
        <v>0.22728434819160495</v>
      </c>
      <c r="B70">
        <v>5.4647574403728187E-2</v>
      </c>
    </row>
    <row r="71" spans="1:2" x14ac:dyDescent="0.2">
      <c r="A71">
        <v>-1.8284564057180428</v>
      </c>
      <c r="B71">
        <v>0.40482456036091835</v>
      </c>
    </row>
    <row r="72" spans="1:2" x14ac:dyDescent="0.2">
      <c r="A72">
        <v>-0.56606819027596822</v>
      </c>
      <c r="B72">
        <v>-1.0100837984434838</v>
      </c>
    </row>
    <row r="73" spans="1:2" x14ac:dyDescent="0.2">
      <c r="A73">
        <v>-0.32481905563323127</v>
      </c>
      <c r="B73">
        <v>-0.71419230057124272</v>
      </c>
    </row>
    <row r="74" spans="1:2" x14ac:dyDescent="0.2">
      <c r="A74">
        <v>1.6962854678892536</v>
      </c>
      <c r="B74">
        <v>-0.47679601226444568</v>
      </c>
    </row>
    <row r="75" spans="1:2" x14ac:dyDescent="0.2">
      <c r="A75">
        <v>-3.8802704750852783E-2</v>
      </c>
      <c r="B75">
        <v>-0.59057557044342579</v>
      </c>
    </row>
    <row r="76" spans="1:2" x14ac:dyDescent="0.2">
      <c r="A76">
        <v>0.93192121570530129</v>
      </c>
      <c r="B76">
        <v>-0.8866087538201558</v>
      </c>
    </row>
    <row r="77" spans="1:2" x14ac:dyDescent="0.2">
      <c r="A77">
        <v>-0.1933897544817631</v>
      </c>
      <c r="B77">
        <v>-0.70721450614927517</v>
      </c>
    </row>
    <row r="78" spans="1:2" x14ac:dyDescent="0.2">
      <c r="A78">
        <v>0.19706593715353118</v>
      </c>
      <c r="B78">
        <v>-0.62843642480490025</v>
      </c>
    </row>
    <row r="79" spans="1:2" x14ac:dyDescent="0.2">
      <c r="A79">
        <v>0.94491436794308936</v>
      </c>
      <c r="B79">
        <v>-0.89606877134777441</v>
      </c>
    </row>
    <row r="80" spans="1:2" x14ac:dyDescent="0.2">
      <c r="A80">
        <v>-0.95533111288817274</v>
      </c>
      <c r="B80">
        <v>0.83832679434853519</v>
      </c>
    </row>
    <row r="81" spans="1:2" x14ac:dyDescent="0.2">
      <c r="A81">
        <v>1.4068766848689955</v>
      </c>
      <c r="B81">
        <v>1.995348999660804</v>
      </c>
    </row>
    <row r="82" spans="1:2" x14ac:dyDescent="0.2">
      <c r="A82">
        <v>-0.13830875233071177</v>
      </c>
      <c r="B82">
        <v>1.6727432560924105</v>
      </c>
    </row>
    <row r="83" spans="1:2" x14ac:dyDescent="0.2">
      <c r="A83">
        <v>-1.3347769312462519</v>
      </c>
      <c r="B83">
        <v>0.5019438960638628</v>
      </c>
    </row>
    <row r="84" spans="1:2" x14ac:dyDescent="0.2">
      <c r="A84">
        <v>1.775244697695104</v>
      </c>
      <c r="B84">
        <v>-0.89245401551867365</v>
      </c>
    </row>
    <row r="85" spans="1:2" x14ac:dyDescent="0.2">
      <c r="A85">
        <v>-1.7251676035145806</v>
      </c>
      <c r="B85">
        <v>0.10694846425299771</v>
      </c>
    </row>
    <row r="86" spans="1:2" x14ac:dyDescent="0.2">
      <c r="A86">
        <v>0.32493025391572289</v>
      </c>
      <c r="B86">
        <v>0.40864237334089715</v>
      </c>
    </row>
    <row r="87" spans="1:2" x14ac:dyDescent="0.2">
      <c r="A87">
        <v>2.4831768174614957</v>
      </c>
      <c r="B87">
        <v>-1.4152664142207136</v>
      </c>
    </row>
    <row r="88" spans="1:2" x14ac:dyDescent="0.2">
      <c r="A88">
        <v>-0.36559796261548283</v>
      </c>
      <c r="B88">
        <v>-0.63345266973320125</v>
      </c>
    </row>
    <row r="89" spans="1:2" x14ac:dyDescent="0.2">
      <c r="A89">
        <v>-0.81412640189314167</v>
      </c>
      <c r="B89">
        <v>-0.48484391728902293</v>
      </c>
    </row>
    <row r="90" spans="1:2" x14ac:dyDescent="0.2">
      <c r="A90">
        <v>5.0388612508819515</v>
      </c>
      <c r="B90">
        <v>0.21930121344792042</v>
      </c>
    </row>
    <row r="91" spans="1:2" x14ac:dyDescent="0.2">
      <c r="A91">
        <v>8.6085223917501121</v>
      </c>
      <c r="B91">
        <v>-0.81886342638890897</v>
      </c>
    </row>
    <row r="92" spans="1:2" x14ac:dyDescent="0.2">
      <c r="A92">
        <v>0.33516578106540784</v>
      </c>
      <c r="B92">
        <v>0.71205207519293667</v>
      </c>
    </row>
    <row r="93" spans="1:2" x14ac:dyDescent="0.2">
      <c r="A93">
        <v>4.451331262099532</v>
      </c>
      <c r="B93">
        <v>14.064305362037711</v>
      </c>
    </row>
    <row r="94" spans="1:2" x14ac:dyDescent="0.2">
      <c r="A94">
        <v>-0.40005697997575684</v>
      </c>
      <c r="B94">
        <v>0.72963096529092086</v>
      </c>
    </row>
    <row r="95" spans="1:2" x14ac:dyDescent="0.2">
      <c r="A95">
        <v>1.821215375371585</v>
      </c>
      <c r="B95">
        <v>-0.63902201887998766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67D13-FF4E-4052-B4ED-4BC827918F0E}">
  <dimension ref="A1:B107"/>
  <sheetViews>
    <sheetView workbookViewId="0"/>
  </sheetViews>
  <sheetFormatPr baseColWidth="10" defaultColWidth="8.83203125" defaultRowHeight="15" x14ac:dyDescent="0.2"/>
  <sheetData>
    <row r="1" spans="1:2" x14ac:dyDescent="0.2">
      <c r="A1">
        <v>3.2191486694359845</v>
      </c>
      <c r="B1">
        <v>2.0208923535504675</v>
      </c>
    </row>
    <row r="2" spans="1:2" x14ac:dyDescent="0.2">
      <c r="A2">
        <v>2.4129741997731458</v>
      </c>
      <c r="B2">
        <v>6.5566143436064648</v>
      </c>
    </row>
    <row r="3" spans="1:2" x14ac:dyDescent="0.2">
      <c r="A3">
        <v>6.8868179134000904</v>
      </c>
      <c r="B3">
        <v>-8.2165519253824176E-2</v>
      </c>
    </row>
    <row r="4" spans="1:2" x14ac:dyDescent="0.2">
      <c r="A4">
        <v>-0.64145492558048911</v>
      </c>
      <c r="B4">
        <v>0.67255272221680951</v>
      </c>
    </row>
    <row r="5" spans="1:2" x14ac:dyDescent="0.2">
      <c r="A5">
        <v>4.3885740244384355</v>
      </c>
      <c r="B5">
        <v>-2.5395820077580651</v>
      </c>
    </row>
    <row r="6" spans="1:2" x14ac:dyDescent="0.2">
      <c r="A6">
        <v>5.6432171116342671</v>
      </c>
      <c r="B6">
        <v>-3.6898174465684486</v>
      </c>
    </row>
    <row r="7" spans="1:2" x14ac:dyDescent="0.2">
      <c r="A7">
        <v>6.1078420485686928</v>
      </c>
      <c r="B7">
        <v>-3.867891868028543</v>
      </c>
    </row>
    <row r="8" spans="1:2" x14ac:dyDescent="0.2">
      <c r="A8">
        <v>6.4689313638350656</v>
      </c>
      <c r="B8">
        <v>-3.2966052277340059</v>
      </c>
    </row>
    <row r="9" spans="1:2" x14ac:dyDescent="0.2">
      <c r="A9">
        <v>6.6261022899184736</v>
      </c>
      <c r="B9">
        <v>0.12268198819706307</v>
      </c>
    </row>
    <row r="10" spans="1:2" x14ac:dyDescent="0.2">
      <c r="A10">
        <v>5.998027310179828</v>
      </c>
      <c r="B10">
        <v>4.2535368385118222</v>
      </c>
    </row>
    <row r="11" spans="1:2" x14ac:dyDescent="0.2">
      <c r="A11">
        <v>1.5976545629085219</v>
      </c>
      <c r="B11">
        <v>9.1579914484128029</v>
      </c>
    </row>
    <row r="12" spans="1:2" x14ac:dyDescent="0.2">
      <c r="A12">
        <v>1.5976545629085219</v>
      </c>
      <c r="B12">
        <v>9.1579914484128029</v>
      </c>
    </row>
    <row r="13" spans="1:2" x14ac:dyDescent="0.2">
      <c r="A13">
        <v>-0.82970677466211851</v>
      </c>
      <c r="B13">
        <v>-8.2686973106520276E-2</v>
      </c>
    </row>
    <row r="14" spans="1:2" x14ac:dyDescent="0.2">
      <c r="A14">
        <v>-0.77176264227872515</v>
      </c>
      <c r="B14">
        <v>0.18494537165557257</v>
      </c>
    </row>
    <row r="15" spans="1:2" x14ac:dyDescent="0.2">
      <c r="A15">
        <v>-1.5207983570403261</v>
      </c>
      <c r="B15">
        <v>0.1179185781033887</v>
      </c>
    </row>
    <row r="16" spans="1:2" x14ac:dyDescent="0.2">
      <c r="A16">
        <v>-7.8101855982198196E-2</v>
      </c>
      <c r="B16">
        <v>-8.1987685405488508E-2</v>
      </c>
    </row>
    <row r="17" spans="1:2" x14ac:dyDescent="0.2">
      <c r="A17">
        <v>-1.4620932632839756</v>
      </c>
      <c r="B17">
        <v>0.17420748838371658</v>
      </c>
    </row>
    <row r="18" spans="1:2" x14ac:dyDescent="0.2">
      <c r="A18">
        <v>-1.4881186084846543</v>
      </c>
      <c r="B18">
        <v>0.56116688797516101</v>
      </c>
    </row>
    <row r="19" spans="1:2" x14ac:dyDescent="0.2">
      <c r="A19">
        <v>1.0253841998640005</v>
      </c>
      <c r="B19">
        <v>-1.1932267342164622</v>
      </c>
    </row>
    <row r="20" spans="1:2" x14ac:dyDescent="0.2">
      <c r="A20">
        <v>4.6845661265421423</v>
      </c>
      <c r="B20">
        <v>-1.2812411459017665</v>
      </c>
    </row>
    <row r="21" spans="1:2" x14ac:dyDescent="0.2">
      <c r="A21">
        <v>4.4580808468959807</v>
      </c>
      <c r="B21">
        <v>-1.1658572600252135</v>
      </c>
    </row>
    <row r="22" spans="1:2" x14ac:dyDescent="0.2">
      <c r="A22">
        <v>-0.55861426200615971</v>
      </c>
      <c r="B22">
        <v>0.5499863665269431</v>
      </c>
    </row>
    <row r="23" spans="1:2" x14ac:dyDescent="0.2">
      <c r="A23">
        <v>-1.0972481885856158</v>
      </c>
      <c r="B23">
        <v>0.76934389777683176</v>
      </c>
    </row>
    <row r="24" spans="1:2" x14ac:dyDescent="0.2">
      <c r="A24">
        <v>-1.9734018446473223</v>
      </c>
      <c r="B24">
        <v>5.9100577641902761E-2</v>
      </c>
    </row>
    <row r="25" spans="1:2" x14ac:dyDescent="0.2">
      <c r="A25">
        <v>-1.7872000805143067</v>
      </c>
      <c r="B25">
        <v>1.0328669676762285</v>
      </c>
    </row>
    <row r="26" spans="1:2" x14ac:dyDescent="0.2">
      <c r="A26">
        <v>2.4455253797852956</v>
      </c>
      <c r="B26">
        <v>-0.30540587507828837</v>
      </c>
    </row>
    <row r="27" spans="1:2" x14ac:dyDescent="0.2">
      <c r="A27">
        <v>0.84225386193958962</v>
      </c>
      <c r="B27">
        <v>-0.21888347634374419</v>
      </c>
    </row>
    <row r="28" spans="1:2" x14ac:dyDescent="0.2">
      <c r="A28">
        <v>2.0566269118073843</v>
      </c>
      <c r="B28">
        <v>-0.70688093176709532</v>
      </c>
    </row>
    <row r="29" spans="1:2" x14ac:dyDescent="0.2">
      <c r="A29">
        <v>-0.8208675981466097</v>
      </c>
      <c r="B29">
        <v>-0.73975404176866577</v>
      </c>
    </row>
    <row r="30" spans="1:2" x14ac:dyDescent="0.2">
      <c r="A30">
        <v>6.5666422074083659</v>
      </c>
      <c r="B30">
        <v>-1.7810218147013364</v>
      </c>
    </row>
    <row r="31" spans="1:2" x14ac:dyDescent="0.2">
      <c r="A31">
        <v>-1.5584473177385634</v>
      </c>
      <c r="B31">
        <v>-0.21991222142765485</v>
      </c>
    </row>
    <row r="32" spans="1:2" x14ac:dyDescent="0.2">
      <c r="A32">
        <v>-2.3429386713917433</v>
      </c>
      <c r="B32">
        <v>-7.7104026403861742E-2</v>
      </c>
    </row>
    <row r="33" spans="1:2" x14ac:dyDescent="0.2">
      <c r="A33">
        <v>-2.4505349572694093</v>
      </c>
      <c r="B33">
        <v>-0.3842434282205584</v>
      </c>
    </row>
    <row r="34" spans="1:2" x14ac:dyDescent="0.2">
      <c r="A34">
        <v>-2.4471110604737243</v>
      </c>
      <c r="B34">
        <v>-0.15776358687422998</v>
      </c>
    </row>
    <row r="35" spans="1:2" x14ac:dyDescent="0.2">
      <c r="A35">
        <v>3.0244648488414096</v>
      </c>
      <c r="B35">
        <v>-1.2202916229509762</v>
      </c>
    </row>
    <row r="36" spans="1:2" x14ac:dyDescent="0.2">
      <c r="A36">
        <v>4.3589776499153974</v>
      </c>
      <c r="B36">
        <v>-1.2478152920096395</v>
      </c>
    </row>
    <row r="37" spans="1:2" x14ac:dyDescent="0.2">
      <c r="A37">
        <v>-2.5502792245000712</v>
      </c>
      <c r="B37">
        <v>-0.2935233320890358</v>
      </c>
    </row>
    <row r="38" spans="1:2" x14ac:dyDescent="0.2">
      <c r="A38">
        <v>-1.4739198707740708</v>
      </c>
      <c r="B38">
        <v>-0.64354022133612276</v>
      </c>
    </row>
    <row r="39" spans="1:2" x14ac:dyDescent="0.2">
      <c r="A39">
        <v>-0.65900447593839939</v>
      </c>
      <c r="B39">
        <v>-0.79633188924287823</v>
      </c>
    </row>
    <row r="40" spans="1:2" x14ac:dyDescent="0.2">
      <c r="A40">
        <v>0.8974980284370061</v>
      </c>
      <c r="B40">
        <v>-0.46112993920043555</v>
      </c>
    </row>
    <row r="41" spans="1:2" x14ac:dyDescent="0.2">
      <c r="A41">
        <v>-0.82447616203313745</v>
      </c>
      <c r="B41">
        <v>-0.25271377622350316</v>
      </c>
    </row>
    <row r="42" spans="1:2" x14ac:dyDescent="0.2">
      <c r="A42">
        <v>-0.96938612468384244</v>
      </c>
      <c r="B42">
        <v>0.23808764975099161</v>
      </c>
    </row>
    <row r="43" spans="1:2" x14ac:dyDescent="0.2">
      <c r="A43">
        <v>-1.329926393354534</v>
      </c>
      <c r="B43">
        <v>0.23823397404674806</v>
      </c>
    </row>
    <row r="44" spans="1:2" x14ac:dyDescent="0.2">
      <c r="A44">
        <v>-7.8876557615651904E-2</v>
      </c>
      <c r="B44">
        <v>0.53496761316176977</v>
      </c>
    </row>
    <row r="45" spans="1:2" x14ac:dyDescent="0.2">
      <c r="A45">
        <v>-0.44364167359516793</v>
      </c>
      <c r="B45">
        <v>0.52693725149103077</v>
      </c>
    </row>
    <row r="46" spans="1:2" x14ac:dyDescent="0.2">
      <c r="A46">
        <v>4.4727704458502249</v>
      </c>
      <c r="B46">
        <v>-1.8757648763450216</v>
      </c>
    </row>
    <row r="47" spans="1:2" x14ac:dyDescent="0.2">
      <c r="A47">
        <v>3.1362482123349609</v>
      </c>
      <c r="B47">
        <v>-1.8321595757042104</v>
      </c>
    </row>
    <row r="48" spans="1:2" x14ac:dyDescent="0.2">
      <c r="A48">
        <v>-0.60597771602504347</v>
      </c>
      <c r="B48">
        <v>0.67786871144443206</v>
      </c>
    </row>
    <row r="49" spans="1:2" x14ac:dyDescent="0.2">
      <c r="A49">
        <v>-1.3009641039363393</v>
      </c>
      <c r="B49">
        <v>0.39914158077863776</v>
      </c>
    </row>
    <row r="50" spans="1:2" x14ac:dyDescent="0.2">
      <c r="A50">
        <v>-1.2594370778009263</v>
      </c>
      <c r="B50">
        <v>1.193933800334553</v>
      </c>
    </row>
    <row r="51" spans="1:2" x14ac:dyDescent="0.2">
      <c r="A51">
        <v>-1.6485399123593423</v>
      </c>
      <c r="B51">
        <v>0.90628932585220678</v>
      </c>
    </row>
    <row r="52" spans="1:2" x14ac:dyDescent="0.2">
      <c r="A52">
        <v>-1.4654414176984849</v>
      </c>
      <c r="B52">
        <v>0.3504077185343894</v>
      </c>
    </row>
    <row r="53" spans="1:2" x14ac:dyDescent="0.2">
      <c r="A53">
        <v>-0.17721842897258555</v>
      </c>
      <c r="B53">
        <v>0.23563002847847456</v>
      </c>
    </row>
    <row r="54" spans="1:2" x14ac:dyDescent="0.2">
      <c r="A54">
        <v>-1.5438442737902112</v>
      </c>
      <c r="B54">
        <v>0.43939600254975508</v>
      </c>
    </row>
    <row r="55" spans="1:2" x14ac:dyDescent="0.2">
      <c r="A55">
        <v>2.3276794080904271</v>
      </c>
      <c r="B55">
        <v>-0.47025340160364876</v>
      </c>
    </row>
    <row r="56" spans="1:2" x14ac:dyDescent="0.2">
      <c r="A56">
        <v>-1.0251331984707863</v>
      </c>
      <c r="B56">
        <v>0.48083085666892139</v>
      </c>
    </row>
    <row r="57" spans="1:2" x14ac:dyDescent="0.2">
      <c r="A57">
        <v>-0.99542500235982223</v>
      </c>
      <c r="B57">
        <v>0.49483250035945348</v>
      </c>
    </row>
    <row r="58" spans="1:2" x14ac:dyDescent="0.2">
      <c r="A58">
        <v>-1.919742883868736</v>
      </c>
      <c r="B58">
        <v>-0.22960068759882565</v>
      </c>
    </row>
    <row r="59" spans="1:2" x14ac:dyDescent="0.2">
      <c r="A59">
        <v>-2.4831342708329087</v>
      </c>
      <c r="B59">
        <v>-0.43509804032536642</v>
      </c>
    </row>
    <row r="60" spans="1:2" x14ac:dyDescent="0.2">
      <c r="A60">
        <v>-1.283430544316337</v>
      </c>
      <c r="B60">
        <v>-0.5828030863686261</v>
      </c>
    </row>
    <row r="61" spans="1:2" x14ac:dyDescent="0.2">
      <c r="A61">
        <v>-2.3503913654480986</v>
      </c>
      <c r="B61">
        <v>-0.33771464719639988</v>
      </c>
    </row>
    <row r="62" spans="1:2" x14ac:dyDescent="0.2">
      <c r="A62">
        <v>-0.16545944714934163</v>
      </c>
      <c r="B62">
        <v>-0.1856075954572384</v>
      </c>
    </row>
    <row r="63" spans="1:2" x14ac:dyDescent="0.2">
      <c r="A63">
        <v>-2.5790241725088134</v>
      </c>
      <c r="B63">
        <v>-0.25445045738373206</v>
      </c>
    </row>
    <row r="64" spans="1:2" x14ac:dyDescent="0.2">
      <c r="A64">
        <v>-2.6295593429383128</v>
      </c>
      <c r="B64">
        <v>-0.32937197759775227</v>
      </c>
    </row>
    <row r="65" spans="1:2" x14ac:dyDescent="0.2">
      <c r="A65">
        <v>-2.5682727805111929</v>
      </c>
      <c r="B65">
        <v>-0.19936559170838025</v>
      </c>
    </row>
    <row r="66" spans="1:2" x14ac:dyDescent="0.2">
      <c r="A66">
        <v>-1.5134614078005642</v>
      </c>
      <c r="B66">
        <v>-0.50159218163932429</v>
      </c>
    </row>
    <row r="67" spans="1:2" x14ac:dyDescent="0.2">
      <c r="A67">
        <v>-1.9645032612373807</v>
      </c>
      <c r="B67">
        <v>-0.38550915385107526</v>
      </c>
    </row>
    <row r="68" spans="1:2" x14ac:dyDescent="0.2">
      <c r="A68">
        <v>-1.4651927554321325</v>
      </c>
      <c r="B68">
        <v>-0.43943455274984489</v>
      </c>
    </row>
    <row r="69" spans="1:2" x14ac:dyDescent="0.2">
      <c r="A69">
        <v>-1.0983444720467062</v>
      </c>
      <c r="B69">
        <v>-0.68712333776649881</v>
      </c>
    </row>
    <row r="70" spans="1:2" x14ac:dyDescent="0.2">
      <c r="A70">
        <v>-2.0678230745376247</v>
      </c>
      <c r="B70">
        <v>0.19412178344466516</v>
      </c>
    </row>
    <row r="71" spans="1:2" x14ac:dyDescent="0.2">
      <c r="A71">
        <v>-1.7924890778316727</v>
      </c>
      <c r="B71">
        <v>0.63221057512890033</v>
      </c>
    </row>
    <row r="72" spans="1:2" x14ac:dyDescent="0.2">
      <c r="A72">
        <v>1.1936341202360685</v>
      </c>
      <c r="B72">
        <v>-0.35952626865577431</v>
      </c>
    </row>
    <row r="73" spans="1:2" x14ac:dyDescent="0.2">
      <c r="A73">
        <v>-1.3132280930137952</v>
      </c>
      <c r="B73">
        <v>-0.69432305743749312</v>
      </c>
    </row>
    <row r="74" spans="1:2" x14ac:dyDescent="0.2">
      <c r="A74">
        <v>3.2202705774427822</v>
      </c>
      <c r="B74">
        <v>-1.3328750514416434</v>
      </c>
    </row>
    <row r="75" spans="1:2" x14ac:dyDescent="0.2">
      <c r="A75">
        <v>1.8223519626897764</v>
      </c>
      <c r="B75">
        <v>0.75534124134956659</v>
      </c>
    </row>
    <row r="76" spans="1:2" x14ac:dyDescent="0.2">
      <c r="A76">
        <v>1.1550290273292696</v>
      </c>
      <c r="B76">
        <v>0.76325705916726638</v>
      </c>
    </row>
    <row r="77" spans="1:2" x14ac:dyDescent="0.2">
      <c r="A77">
        <v>1.6733439834369181</v>
      </c>
      <c r="B77">
        <v>0.99979464054146261</v>
      </c>
    </row>
    <row r="78" spans="1:2" x14ac:dyDescent="0.2">
      <c r="A78">
        <v>0.46806777043205522</v>
      </c>
      <c r="B78">
        <v>0.86115093413312049</v>
      </c>
    </row>
    <row r="79" spans="1:2" x14ac:dyDescent="0.2">
      <c r="A79">
        <v>-1.1221749475741445</v>
      </c>
      <c r="B79">
        <v>-0.53141004347417609</v>
      </c>
    </row>
    <row r="80" spans="1:2" x14ac:dyDescent="0.2">
      <c r="A80">
        <v>-1.9423873753225225</v>
      </c>
      <c r="B80">
        <v>-8.8611248997414765E-2</v>
      </c>
    </row>
    <row r="81" spans="1:2" x14ac:dyDescent="0.2">
      <c r="A81">
        <v>-1.5902531971636082</v>
      </c>
      <c r="B81">
        <v>-0.22289620997857593</v>
      </c>
    </row>
    <row r="82" spans="1:2" x14ac:dyDescent="0.2">
      <c r="A82">
        <v>0.22728434819160495</v>
      </c>
      <c r="B82">
        <v>5.4647574403728187E-2</v>
      </c>
    </row>
    <row r="83" spans="1:2" x14ac:dyDescent="0.2">
      <c r="A83">
        <v>-1.8284564057180428</v>
      </c>
      <c r="B83">
        <v>0.40482456036091835</v>
      </c>
    </row>
    <row r="84" spans="1:2" x14ac:dyDescent="0.2">
      <c r="A84">
        <v>-0.56606819027596822</v>
      </c>
      <c r="B84">
        <v>-1.0100837984434838</v>
      </c>
    </row>
    <row r="85" spans="1:2" x14ac:dyDescent="0.2">
      <c r="A85">
        <v>-0.32481905563323127</v>
      </c>
      <c r="B85">
        <v>-0.71419230057124272</v>
      </c>
    </row>
    <row r="86" spans="1:2" x14ac:dyDescent="0.2">
      <c r="A86">
        <v>1.6962854678892536</v>
      </c>
      <c r="B86">
        <v>-0.47679601226444568</v>
      </c>
    </row>
    <row r="87" spans="1:2" x14ac:dyDescent="0.2">
      <c r="A87">
        <v>-3.8802704750852783E-2</v>
      </c>
      <c r="B87">
        <v>-0.59057557044342579</v>
      </c>
    </row>
    <row r="88" spans="1:2" x14ac:dyDescent="0.2">
      <c r="A88">
        <v>0.93192121570530129</v>
      </c>
      <c r="B88">
        <v>-0.8866087538201558</v>
      </c>
    </row>
    <row r="89" spans="1:2" x14ac:dyDescent="0.2">
      <c r="A89">
        <v>-0.1933897544817631</v>
      </c>
      <c r="B89">
        <v>-0.70721450614927517</v>
      </c>
    </row>
    <row r="90" spans="1:2" x14ac:dyDescent="0.2">
      <c r="A90">
        <v>0.19706593715353118</v>
      </c>
      <c r="B90">
        <v>-0.62843642480490025</v>
      </c>
    </row>
    <row r="91" spans="1:2" x14ac:dyDescent="0.2">
      <c r="A91">
        <v>0.94491436794308936</v>
      </c>
      <c r="B91">
        <v>-0.89606877134777441</v>
      </c>
    </row>
    <row r="92" spans="1:2" x14ac:dyDescent="0.2">
      <c r="A92">
        <v>-0.95533111288817274</v>
      </c>
      <c r="B92">
        <v>0.83832679434853519</v>
      </c>
    </row>
    <row r="93" spans="1:2" x14ac:dyDescent="0.2">
      <c r="A93">
        <v>1.4068766848689955</v>
      </c>
      <c r="B93">
        <v>1.995348999660804</v>
      </c>
    </row>
    <row r="94" spans="1:2" x14ac:dyDescent="0.2">
      <c r="A94">
        <v>-0.13830875233071177</v>
      </c>
      <c r="B94">
        <v>1.6727432560924105</v>
      </c>
    </row>
    <row r="95" spans="1:2" x14ac:dyDescent="0.2">
      <c r="A95">
        <v>-1.3347769312462519</v>
      </c>
      <c r="B95">
        <v>0.5019438960638628</v>
      </c>
    </row>
    <row r="96" spans="1:2" x14ac:dyDescent="0.2">
      <c r="A96">
        <v>1.775244697695104</v>
      </c>
      <c r="B96">
        <v>-0.89245401551867365</v>
      </c>
    </row>
    <row r="97" spans="1:2" x14ac:dyDescent="0.2">
      <c r="A97">
        <v>-1.7251676035145806</v>
      </c>
      <c r="B97">
        <v>0.10694846425299771</v>
      </c>
    </row>
    <row r="98" spans="1:2" x14ac:dyDescent="0.2">
      <c r="A98">
        <v>0.32493025391572289</v>
      </c>
      <c r="B98">
        <v>0.40864237334089715</v>
      </c>
    </row>
    <row r="99" spans="1:2" x14ac:dyDescent="0.2">
      <c r="A99">
        <v>2.4831768174614957</v>
      </c>
      <c r="B99">
        <v>-1.4152664142207136</v>
      </c>
    </row>
    <row r="100" spans="1:2" x14ac:dyDescent="0.2">
      <c r="A100">
        <v>-0.36559796261548283</v>
      </c>
      <c r="B100">
        <v>-0.63345266973320125</v>
      </c>
    </row>
    <row r="101" spans="1:2" x14ac:dyDescent="0.2">
      <c r="A101">
        <v>-0.81412640189314167</v>
      </c>
      <c r="B101">
        <v>-0.48484391728902293</v>
      </c>
    </row>
    <row r="102" spans="1:2" x14ac:dyDescent="0.2">
      <c r="A102">
        <v>5.0388612508819515</v>
      </c>
      <c r="B102">
        <v>0.21930121344792042</v>
      </c>
    </row>
    <row r="103" spans="1:2" x14ac:dyDescent="0.2">
      <c r="A103">
        <v>8.6085223917501121</v>
      </c>
      <c r="B103">
        <v>-0.81886342638890897</v>
      </c>
    </row>
    <row r="104" spans="1:2" x14ac:dyDescent="0.2">
      <c r="A104">
        <v>0.33516578106540784</v>
      </c>
      <c r="B104">
        <v>0.71205207519293667</v>
      </c>
    </row>
    <row r="105" spans="1:2" x14ac:dyDescent="0.2">
      <c r="A105">
        <v>4.451331262099532</v>
      </c>
      <c r="B105">
        <v>14.064305362037711</v>
      </c>
    </row>
    <row r="106" spans="1:2" x14ac:dyDescent="0.2">
      <c r="A106">
        <v>-0.40005697997575684</v>
      </c>
      <c r="B106">
        <v>0.72963096529092086</v>
      </c>
    </row>
    <row r="107" spans="1:2" x14ac:dyDescent="0.2">
      <c r="A107">
        <v>1.821215375371585</v>
      </c>
      <c r="B107">
        <v>-0.63902201887998766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8669B-728F-405C-BA0A-B4263B05A715}">
  <dimension ref="A1:B11"/>
  <sheetViews>
    <sheetView workbookViewId="0"/>
  </sheetViews>
  <sheetFormatPr baseColWidth="10" defaultColWidth="8.83203125" defaultRowHeight="15" x14ac:dyDescent="0.2"/>
  <sheetData>
    <row r="1" spans="1:2" x14ac:dyDescent="0.2">
      <c r="A1">
        <v>0.42650651714201276</v>
      </c>
      <c r="B1">
        <v>0.19329417692232831</v>
      </c>
    </row>
    <row r="2" spans="1:2" x14ac:dyDescent="0.2">
      <c r="A2">
        <v>0.31627752049670588</v>
      </c>
      <c r="B2">
        <v>0.6396972035215146</v>
      </c>
    </row>
    <row r="3" spans="1:2" x14ac:dyDescent="0.2">
      <c r="A3">
        <v>0.9044181156884803</v>
      </c>
      <c r="B3">
        <v>-7.1644401360261983E-3</v>
      </c>
    </row>
    <row r="4" spans="1:2" x14ac:dyDescent="0.2">
      <c r="A4">
        <v>0.57185826913697235</v>
      </c>
      <c r="B4">
        <v>-0.25394921052341746</v>
      </c>
    </row>
    <row r="5" spans="1:2" x14ac:dyDescent="0.2">
      <c r="A5">
        <v>0.73831765712955999</v>
      </c>
      <c r="B5">
        <v>-0.36391875214484121</v>
      </c>
    </row>
    <row r="6" spans="1:2" x14ac:dyDescent="0.2">
      <c r="A6">
        <v>0.80010724792531807</v>
      </c>
      <c r="B6">
        <v>-0.37788280408064878</v>
      </c>
    </row>
    <row r="7" spans="1:2" x14ac:dyDescent="0.2">
      <c r="A7">
        <v>0.84861477921525674</v>
      </c>
      <c r="B7">
        <v>-0.31844097330080062</v>
      </c>
    </row>
    <row r="8" spans="1:2" x14ac:dyDescent="0.2">
      <c r="A8">
        <v>0.86902997449214636</v>
      </c>
      <c r="B8">
        <v>1.0295697488882906E-2</v>
      </c>
    </row>
    <row r="9" spans="1:2" x14ac:dyDescent="0.2">
      <c r="A9">
        <v>0.78770690568371471</v>
      </c>
      <c r="B9">
        <v>0.41162505103397723</v>
      </c>
    </row>
    <row r="10" spans="1:2" x14ac:dyDescent="0.2">
      <c r="A10">
        <v>0.2103237197227093</v>
      </c>
      <c r="B10">
        <v>0.89153162680009646</v>
      </c>
    </row>
    <row r="11" spans="1:2" x14ac:dyDescent="0.2">
      <c r="A11">
        <v>0.2103237197227093</v>
      </c>
      <c r="B11">
        <v>0.89153162680009646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2ABB-8B30-4B4B-806B-445F1E6ECF9D}">
  <dimension ref="A1:B95"/>
  <sheetViews>
    <sheetView workbookViewId="0"/>
  </sheetViews>
  <sheetFormatPr baseColWidth="10" defaultColWidth="8.83203125" defaultRowHeight="15" x14ac:dyDescent="0.2"/>
  <sheetData>
    <row r="1" spans="1:2" x14ac:dyDescent="0.2">
      <c r="A1">
        <v>-0.82949810331022789</v>
      </c>
      <c r="B1">
        <v>-7.7550679080772178E-2</v>
      </c>
    </row>
    <row r="2" spans="1:2" x14ac:dyDescent="0.2">
      <c r="A2">
        <v>-0.77141446060951091</v>
      </c>
      <c r="B2">
        <v>0.19117565966189745</v>
      </c>
    </row>
    <row r="3" spans="1:2" x14ac:dyDescent="0.2">
      <c r="A3">
        <v>-1.5218687711536063</v>
      </c>
      <c r="B3">
        <v>0.1251755868934257</v>
      </c>
    </row>
    <row r="4" spans="1:2" x14ac:dyDescent="0.2">
      <c r="A4">
        <v>-7.7981041827465111E-2</v>
      </c>
      <c r="B4">
        <v>-7.5620755830779499E-2</v>
      </c>
    </row>
    <row r="5" spans="1:2" x14ac:dyDescent="0.2">
      <c r="A5">
        <v>-1.4609602914806084</v>
      </c>
      <c r="B5">
        <v>0.17927067148997877</v>
      </c>
    </row>
    <row r="6" spans="1:2" x14ac:dyDescent="0.2">
      <c r="A6">
        <v>-1.4861569726344364</v>
      </c>
      <c r="B6">
        <v>0.56575987475329148</v>
      </c>
    </row>
    <row r="7" spans="1:2" x14ac:dyDescent="0.2">
      <c r="A7">
        <v>1.0221365586343818</v>
      </c>
      <c r="B7">
        <v>-1.1898591678152586</v>
      </c>
    </row>
    <row r="8" spans="1:2" x14ac:dyDescent="0.2">
      <c r="A8">
        <v>4.6821623162573465</v>
      </c>
      <c r="B8">
        <v>-1.2806140327397535</v>
      </c>
    </row>
    <row r="9" spans="1:2" x14ac:dyDescent="0.2">
      <c r="A9">
        <v>4.4560547002750495</v>
      </c>
      <c r="B9">
        <v>-1.1602694206662119</v>
      </c>
    </row>
    <row r="10" spans="1:2" x14ac:dyDescent="0.2">
      <c r="A10">
        <v>-0.55740412095519487</v>
      </c>
      <c r="B10">
        <v>0.55564602387558615</v>
      </c>
    </row>
    <row r="11" spans="1:2" x14ac:dyDescent="0.2">
      <c r="A11">
        <v>-1.0952791190741176</v>
      </c>
      <c r="B11">
        <v>0.77399903950099724</v>
      </c>
    </row>
    <row r="12" spans="1:2" x14ac:dyDescent="0.2">
      <c r="A12">
        <v>-2.006617807583269</v>
      </c>
      <c r="B12">
        <v>6.2328252277687998E-2</v>
      </c>
    </row>
    <row r="13" spans="1:2" x14ac:dyDescent="0.2">
      <c r="A13">
        <v>-1.4087572613050041</v>
      </c>
      <c r="B13">
        <v>0.64137906651887489</v>
      </c>
    </row>
    <row r="14" spans="1:2" x14ac:dyDescent="0.2">
      <c r="A14">
        <v>2.4452894133741965</v>
      </c>
      <c r="B14">
        <v>-0.31053497899371668</v>
      </c>
    </row>
    <row r="15" spans="1:2" x14ac:dyDescent="0.2">
      <c r="A15">
        <v>0.84149753419767226</v>
      </c>
      <c r="B15">
        <v>-0.22094660312479592</v>
      </c>
    </row>
    <row r="16" spans="1:2" x14ac:dyDescent="0.2">
      <c r="A16">
        <v>2.0540666458229739</v>
      </c>
      <c r="B16">
        <v>-0.70369699824895293</v>
      </c>
    </row>
    <row r="17" spans="1:2" x14ac:dyDescent="0.2">
      <c r="A17">
        <v>-0.82828256218390395</v>
      </c>
      <c r="B17">
        <v>-0.7327373565217109</v>
      </c>
    </row>
    <row r="18" spans="1:2" x14ac:dyDescent="0.2">
      <c r="A18">
        <v>6.5623729017600283</v>
      </c>
      <c r="B18">
        <v>-1.7870977028988975</v>
      </c>
    </row>
    <row r="19" spans="1:2" x14ac:dyDescent="0.2">
      <c r="A19">
        <v>-1.5618539948596364</v>
      </c>
      <c r="B19">
        <v>-0.21210031175247138</v>
      </c>
    </row>
    <row r="20" spans="1:2" x14ac:dyDescent="0.2">
      <c r="A20">
        <v>-2.344849867273973</v>
      </c>
      <c r="B20">
        <v>-7.0257839341558062E-2</v>
      </c>
    </row>
    <row r="21" spans="1:2" x14ac:dyDescent="0.2">
      <c r="A21">
        <v>-2.4547981687906288</v>
      </c>
      <c r="B21">
        <v>-0.37566057457117602</v>
      </c>
    </row>
    <row r="22" spans="1:2" x14ac:dyDescent="0.2">
      <c r="A22">
        <v>-1.5095126857624692</v>
      </c>
      <c r="B22">
        <v>-0.62202261217942478</v>
      </c>
    </row>
    <row r="23" spans="1:2" x14ac:dyDescent="0.2">
      <c r="A23">
        <v>3.0140937892639013</v>
      </c>
      <c r="B23">
        <v>-1.231227095704239</v>
      </c>
    </row>
    <row r="24" spans="1:2" x14ac:dyDescent="0.2">
      <c r="A24">
        <v>4.3490007215127369</v>
      </c>
      <c r="B24">
        <v>-1.2620727891316381</v>
      </c>
    </row>
    <row r="25" spans="1:2" x14ac:dyDescent="0.2">
      <c r="A25">
        <v>-2.5540161561965538</v>
      </c>
      <c r="B25">
        <v>-0.28509006153539757</v>
      </c>
    </row>
    <row r="26" spans="1:2" x14ac:dyDescent="0.2">
      <c r="A26">
        <v>-1.4781573640887931</v>
      </c>
      <c r="B26">
        <v>-0.63444911702555795</v>
      </c>
    </row>
    <row r="27" spans="1:2" x14ac:dyDescent="0.2">
      <c r="A27">
        <v>-0.6626351919481519</v>
      </c>
      <c r="B27">
        <v>-0.78703345547884518</v>
      </c>
    </row>
    <row r="28" spans="1:2" x14ac:dyDescent="0.2">
      <c r="A28">
        <v>0.8947939227467504</v>
      </c>
      <c r="B28">
        <v>-0.45348520169233081</v>
      </c>
    </row>
    <row r="29" spans="1:2" x14ac:dyDescent="0.2">
      <c r="A29">
        <v>-0.82749902881246507</v>
      </c>
      <c r="B29">
        <v>-0.24327484711321409</v>
      </c>
    </row>
    <row r="30" spans="1:2" x14ac:dyDescent="0.2">
      <c r="A30">
        <v>-1.8410451179169967</v>
      </c>
      <c r="B30">
        <v>0.66610167078675397</v>
      </c>
    </row>
    <row r="31" spans="1:2" x14ac:dyDescent="0.2">
      <c r="A31">
        <v>-1.3300402518202366</v>
      </c>
      <c r="B31">
        <v>0.2446743906434406</v>
      </c>
    </row>
    <row r="32" spans="1:2" x14ac:dyDescent="0.2">
      <c r="A32">
        <v>-7.8638834881435721E-2</v>
      </c>
      <c r="B32">
        <v>0.54192459276391725</v>
      </c>
    </row>
    <row r="33" spans="1:2" x14ac:dyDescent="0.2">
      <c r="A33">
        <v>-0.44381565990726141</v>
      </c>
      <c r="B33">
        <v>0.5354161123085821</v>
      </c>
    </row>
    <row r="34" spans="1:2" x14ac:dyDescent="0.2">
      <c r="A34">
        <v>4.4601317404795831</v>
      </c>
      <c r="B34">
        <v>-1.8905561081159725</v>
      </c>
    </row>
    <row r="35" spans="1:2" x14ac:dyDescent="0.2">
      <c r="A35">
        <v>3.1227979980748577</v>
      </c>
      <c r="B35">
        <v>-1.8463583805826</v>
      </c>
    </row>
    <row r="36" spans="1:2" x14ac:dyDescent="0.2">
      <c r="A36">
        <v>-0.60597723052696795</v>
      </c>
      <c r="B36">
        <v>0.68593219593716348</v>
      </c>
    </row>
    <row r="37" spans="1:2" x14ac:dyDescent="0.2">
      <c r="A37">
        <v>-1.3010079253384679</v>
      </c>
      <c r="B37">
        <v>0.40537994850143289</v>
      </c>
    </row>
    <row r="38" spans="1:2" x14ac:dyDescent="0.2">
      <c r="A38">
        <v>-1.258147455292463</v>
      </c>
      <c r="B38">
        <v>1.2005665563161907</v>
      </c>
    </row>
    <row r="39" spans="1:2" x14ac:dyDescent="0.2">
      <c r="A39">
        <v>-1.7419471336001919</v>
      </c>
      <c r="B39">
        <v>0.96459726808179203</v>
      </c>
    </row>
    <row r="40" spans="1:2" x14ac:dyDescent="0.2">
      <c r="A40">
        <v>-1.4657521041157757</v>
      </c>
      <c r="B40">
        <v>0.35745327711896802</v>
      </c>
    </row>
    <row r="41" spans="1:2" x14ac:dyDescent="0.2">
      <c r="A41">
        <v>-0.17737070525313711</v>
      </c>
      <c r="B41">
        <v>0.2418263765535198</v>
      </c>
    </row>
    <row r="42" spans="1:2" x14ac:dyDescent="0.2">
      <c r="A42">
        <v>-1.5418026968811582</v>
      </c>
      <c r="B42">
        <v>0.44213501250012405</v>
      </c>
    </row>
    <row r="43" spans="1:2" x14ac:dyDescent="0.2">
      <c r="A43">
        <v>2.3221058740929035</v>
      </c>
      <c r="B43">
        <v>-0.47604619089909822</v>
      </c>
    </row>
    <row r="44" spans="1:2" x14ac:dyDescent="0.2">
      <c r="A44">
        <v>-1.0252301767674639</v>
      </c>
      <c r="B44">
        <v>0.4876509240630692</v>
      </c>
    </row>
    <row r="45" spans="1:2" x14ac:dyDescent="0.2">
      <c r="A45">
        <v>-0.99526816620067249</v>
      </c>
      <c r="B45">
        <v>0.50211927637429077</v>
      </c>
    </row>
    <row r="46" spans="1:2" x14ac:dyDescent="0.2">
      <c r="A46">
        <v>-1.9234489180213854</v>
      </c>
      <c r="B46">
        <v>-0.2206417962212025</v>
      </c>
    </row>
    <row r="47" spans="1:2" x14ac:dyDescent="0.2">
      <c r="A47">
        <v>-2.4880962807834246</v>
      </c>
      <c r="B47">
        <v>-0.42588761589997326</v>
      </c>
    </row>
    <row r="48" spans="1:2" x14ac:dyDescent="0.2">
      <c r="A48">
        <v>-1.2883127119498208</v>
      </c>
      <c r="B48">
        <v>-0.57169708425690013</v>
      </c>
    </row>
    <row r="49" spans="1:2" x14ac:dyDescent="0.2">
      <c r="A49">
        <v>-2.3543369397982645</v>
      </c>
      <c r="B49">
        <v>-0.32919756392693189</v>
      </c>
    </row>
    <row r="50" spans="1:2" x14ac:dyDescent="0.2">
      <c r="A50">
        <v>-0.16935389104200183</v>
      </c>
      <c r="B50">
        <v>-0.17594581962324612</v>
      </c>
    </row>
    <row r="51" spans="1:2" x14ac:dyDescent="0.2">
      <c r="A51">
        <v>-2.5833716016712374</v>
      </c>
      <c r="B51">
        <v>-0.24523975535200884</v>
      </c>
    </row>
    <row r="52" spans="1:2" x14ac:dyDescent="0.2">
      <c r="A52">
        <v>-2.6342370387353986</v>
      </c>
      <c r="B52">
        <v>-0.31995338222555264</v>
      </c>
    </row>
    <row r="53" spans="1:2" x14ac:dyDescent="0.2">
      <c r="A53">
        <v>-2.5727524728158691</v>
      </c>
      <c r="B53">
        <v>-0.18988324133027878</v>
      </c>
    </row>
    <row r="54" spans="1:2" x14ac:dyDescent="0.2">
      <c r="A54">
        <v>-1.5168255246892324</v>
      </c>
      <c r="B54">
        <v>-0.49280552582728027</v>
      </c>
    </row>
    <row r="55" spans="1:2" x14ac:dyDescent="0.2">
      <c r="A55">
        <v>-1.9685831308458341</v>
      </c>
      <c r="B55">
        <v>-0.376112956552212</v>
      </c>
    </row>
    <row r="56" spans="1:2" x14ac:dyDescent="0.2">
      <c r="A56">
        <v>-1.4685276807179934</v>
      </c>
      <c r="B56">
        <v>-0.43055323757744052</v>
      </c>
    </row>
    <row r="57" spans="1:2" x14ac:dyDescent="0.2">
      <c r="A57">
        <v>-1.1022448501140565</v>
      </c>
      <c r="B57">
        <v>-0.67789246910864065</v>
      </c>
    </row>
    <row r="58" spans="1:2" x14ac:dyDescent="0.2">
      <c r="A58">
        <v>-1.8173982990999653</v>
      </c>
      <c r="B58">
        <v>0.10528618178318956</v>
      </c>
    </row>
    <row r="59" spans="1:2" x14ac:dyDescent="0.2">
      <c r="A59">
        <v>-0.63605106701023117</v>
      </c>
      <c r="B59">
        <v>0.1575632053391503</v>
      </c>
    </row>
    <row r="60" spans="1:2" x14ac:dyDescent="0.2">
      <c r="A60">
        <v>1.1919943972995968</v>
      </c>
      <c r="B60">
        <v>-0.35328858504578275</v>
      </c>
    </row>
    <row r="61" spans="1:2" x14ac:dyDescent="0.2">
      <c r="A61">
        <v>-1.3179293644153407</v>
      </c>
      <c r="B61">
        <v>-0.68350441953807051</v>
      </c>
    </row>
    <row r="62" spans="1:2" x14ac:dyDescent="0.2">
      <c r="A62">
        <v>3.2095254184923547</v>
      </c>
      <c r="B62">
        <v>-1.3467755423106837</v>
      </c>
    </row>
    <row r="63" spans="1:2" x14ac:dyDescent="0.2">
      <c r="A63">
        <v>1.8254589363114972</v>
      </c>
      <c r="B63">
        <v>0.75756499680564748</v>
      </c>
    </row>
    <row r="64" spans="1:2" x14ac:dyDescent="0.2">
      <c r="A64">
        <v>1.1579731215696547</v>
      </c>
      <c r="B64">
        <v>0.76582720125376624</v>
      </c>
    </row>
    <row r="65" spans="1:2" x14ac:dyDescent="0.2">
      <c r="A65">
        <v>1.6767929750528896</v>
      </c>
      <c r="B65">
        <v>1.0016705891544124</v>
      </c>
    </row>
    <row r="66" spans="1:2" x14ac:dyDescent="0.2">
      <c r="A66">
        <v>0.47078260004986811</v>
      </c>
      <c r="B66">
        <v>0.86500094189916643</v>
      </c>
    </row>
    <row r="67" spans="1:2" x14ac:dyDescent="0.2">
      <c r="A67">
        <v>-1.7417909105979992</v>
      </c>
      <c r="B67">
        <v>-0.361846395545383</v>
      </c>
    </row>
    <row r="68" spans="1:2" x14ac:dyDescent="0.2">
      <c r="A68">
        <v>-2.2288557935669577</v>
      </c>
      <c r="B68">
        <v>1.3783037372207372E-2</v>
      </c>
    </row>
    <row r="69" spans="1:2" x14ac:dyDescent="0.2">
      <c r="A69">
        <v>-2.1366789274588465</v>
      </c>
      <c r="B69">
        <v>0.10425171869049518</v>
      </c>
    </row>
    <row r="70" spans="1:2" x14ac:dyDescent="0.2">
      <c r="A70">
        <v>0.22628590347363375</v>
      </c>
      <c r="B70">
        <v>6.0714580824318631E-2</v>
      </c>
    </row>
    <row r="71" spans="1:2" x14ac:dyDescent="0.2">
      <c r="A71">
        <v>-1.9244236108741271</v>
      </c>
      <c r="B71">
        <v>0.47088307497047432</v>
      </c>
    </row>
    <row r="72" spans="1:2" x14ac:dyDescent="0.2">
      <c r="A72">
        <v>-0.51479625800766049</v>
      </c>
      <c r="B72">
        <v>-1.0473377658084368</v>
      </c>
    </row>
    <row r="73" spans="1:2" x14ac:dyDescent="0.2">
      <c r="A73">
        <v>-0.32910637065850229</v>
      </c>
      <c r="B73">
        <v>-0.70974769368730251</v>
      </c>
    </row>
    <row r="74" spans="1:2" x14ac:dyDescent="0.2">
      <c r="A74">
        <v>1.6958791828908109</v>
      </c>
      <c r="B74">
        <v>-0.47759451477569453</v>
      </c>
    </row>
    <row r="75" spans="1:2" x14ac:dyDescent="0.2">
      <c r="A75">
        <v>-3.9673244865221259E-2</v>
      </c>
      <c r="B75">
        <v>-0.58759394502587015</v>
      </c>
    </row>
    <row r="76" spans="1:2" x14ac:dyDescent="0.2">
      <c r="A76">
        <v>0.93042699289644304</v>
      </c>
      <c r="B76">
        <v>-0.88505119057372361</v>
      </c>
    </row>
    <row r="77" spans="1:2" x14ac:dyDescent="0.2">
      <c r="A77">
        <v>-0.19529949672404184</v>
      </c>
      <c r="B77">
        <v>-0.70439439623454692</v>
      </c>
    </row>
    <row r="78" spans="1:2" x14ac:dyDescent="0.2">
      <c r="A78">
        <v>0.19637188383958143</v>
      </c>
      <c r="B78">
        <v>-0.62635384489958434</v>
      </c>
    </row>
    <row r="79" spans="1:2" x14ac:dyDescent="0.2">
      <c r="A79">
        <v>0.94343859146045739</v>
      </c>
      <c r="B79">
        <v>-0.89541906896416046</v>
      </c>
    </row>
    <row r="80" spans="1:2" x14ac:dyDescent="0.2">
      <c r="A80">
        <v>-0.95287126717473425</v>
      </c>
      <c r="B80">
        <v>0.8428482418351505</v>
      </c>
    </row>
    <row r="81" spans="1:2" x14ac:dyDescent="0.2">
      <c r="A81">
        <v>1.4106530288721029</v>
      </c>
      <c r="B81">
        <v>1.9997854224803717</v>
      </c>
    </row>
    <row r="82" spans="1:2" x14ac:dyDescent="0.2">
      <c r="A82">
        <v>-0.13646262859635913</v>
      </c>
      <c r="B82">
        <v>1.6794704669188187</v>
      </c>
    </row>
    <row r="83" spans="1:2" x14ac:dyDescent="0.2">
      <c r="A83">
        <v>-1.332947208367306</v>
      </c>
      <c r="B83">
        <v>0.50590805439421394</v>
      </c>
    </row>
    <row r="84" spans="1:2" x14ac:dyDescent="0.2">
      <c r="A84">
        <v>1.772901712222853</v>
      </c>
      <c r="B84">
        <v>-0.89494144810632825</v>
      </c>
    </row>
    <row r="85" spans="1:2" x14ac:dyDescent="0.2">
      <c r="A85">
        <v>-1.7961576976394391</v>
      </c>
      <c r="B85">
        <v>0.14730066593443333</v>
      </c>
    </row>
    <row r="86" spans="1:2" x14ac:dyDescent="0.2">
      <c r="A86">
        <v>0.32724923033473419</v>
      </c>
      <c r="B86">
        <v>0.40656458895353231</v>
      </c>
    </row>
    <row r="87" spans="1:2" x14ac:dyDescent="0.2">
      <c r="A87">
        <v>2.4734621070442744</v>
      </c>
      <c r="B87">
        <v>-1.432860575734916</v>
      </c>
    </row>
    <row r="88" spans="1:2" x14ac:dyDescent="0.2">
      <c r="A88">
        <v>-0.3688166977097444</v>
      </c>
      <c r="B88">
        <v>-0.63060720660887737</v>
      </c>
    </row>
    <row r="89" spans="1:2" x14ac:dyDescent="0.2">
      <c r="A89">
        <v>-0.81744023880458738</v>
      </c>
      <c r="B89">
        <v>-0.4803453720783179</v>
      </c>
    </row>
    <row r="90" spans="1:2" x14ac:dyDescent="0.2">
      <c r="A90">
        <v>5.0378296959463587</v>
      </c>
      <c r="B90">
        <v>0.21214024479886648</v>
      </c>
    </row>
    <row r="91" spans="1:2" x14ac:dyDescent="0.2">
      <c r="A91">
        <v>8.6019391873048949</v>
      </c>
      <c r="B91">
        <v>-0.83732335489098186</v>
      </c>
    </row>
    <row r="92" spans="1:2" x14ac:dyDescent="0.2">
      <c r="A92">
        <v>0.33702063393474896</v>
      </c>
      <c r="B92">
        <v>0.71633300107753006</v>
      </c>
    </row>
    <row r="93" spans="1:2" x14ac:dyDescent="0.2">
      <c r="A93">
        <v>4.4659706801236094</v>
      </c>
      <c r="B93">
        <v>14.062862163136179</v>
      </c>
    </row>
    <row r="94" spans="1:2" x14ac:dyDescent="0.2">
      <c r="A94">
        <v>-0.39767508193886209</v>
      </c>
      <c r="B94">
        <v>0.73409824255522482</v>
      </c>
    </row>
    <row r="95" spans="1:2" x14ac:dyDescent="0.2">
      <c r="A95">
        <v>1.8195912374339562</v>
      </c>
      <c r="B95">
        <v>-0.64101034832340698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2EF3-32E7-4D52-A037-BD69A75B3111}">
  <dimension ref="A1:B106"/>
  <sheetViews>
    <sheetView workbookViewId="0"/>
  </sheetViews>
  <sheetFormatPr baseColWidth="10" defaultColWidth="8.83203125" defaultRowHeight="15" x14ac:dyDescent="0.2"/>
  <sheetData>
    <row r="1" spans="1:2" x14ac:dyDescent="0.2">
      <c r="A1">
        <v>3.2452097628778498</v>
      </c>
      <c r="B1">
        <v>1.9798237091225908</v>
      </c>
    </row>
    <row r="2" spans="1:2" x14ac:dyDescent="0.2">
      <c r="A2">
        <v>2.4064975704766449</v>
      </c>
      <c r="B2">
        <v>6.5521254202097801</v>
      </c>
    </row>
    <row r="3" spans="1:2" x14ac:dyDescent="0.2">
      <c r="A3">
        <v>6.8815513498439156</v>
      </c>
      <c r="B3">
        <v>-7.3382078393359237E-2</v>
      </c>
    </row>
    <row r="4" spans="1:2" x14ac:dyDescent="0.2">
      <c r="A4">
        <v>4.3511645505942198</v>
      </c>
      <c r="B4">
        <v>-2.6010854331595139</v>
      </c>
    </row>
    <row r="5" spans="1:2" x14ac:dyDescent="0.2">
      <c r="A5">
        <v>5.6177234642915446</v>
      </c>
      <c r="B5">
        <v>-3.7274530726302322</v>
      </c>
    </row>
    <row r="6" spans="1:2" x14ac:dyDescent="0.2">
      <c r="A6">
        <v>6.0878691132684741</v>
      </c>
      <c r="B6">
        <v>-3.8704804598910503</v>
      </c>
    </row>
    <row r="7" spans="1:2" x14ac:dyDescent="0.2">
      <c r="A7">
        <v>6.4569540106577374</v>
      </c>
      <c r="B7">
        <v>-3.2616450166025253</v>
      </c>
    </row>
    <row r="8" spans="1:2" x14ac:dyDescent="0.2">
      <c r="A8">
        <v>6.6122894823583032</v>
      </c>
      <c r="B8">
        <v>0.10545411307778349</v>
      </c>
    </row>
    <row r="9" spans="1:2" x14ac:dyDescent="0.2">
      <c r="A9">
        <v>5.9935171864207097</v>
      </c>
      <c r="B9">
        <v>4.2160868386290558</v>
      </c>
    </row>
    <row r="10" spans="1:2" x14ac:dyDescent="0.2">
      <c r="A10">
        <v>1.6003145583392242</v>
      </c>
      <c r="B10">
        <v>9.1315500563719887</v>
      </c>
    </row>
    <row r="11" spans="1:2" x14ac:dyDescent="0.2">
      <c r="A11">
        <v>1.6003145583392242</v>
      </c>
      <c r="B11">
        <v>9.1315500563719887</v>
      </c>
    </row>
    <row r="12" spans="1:2" x14ac:dyDescent="0.2">
      <c r="A12">
        <v>-0.82949810331022789</v>
      </c>
      <c r="B12">
        <v>-7.7550679080772178E-2</v>
      </c>
    </row>
    <row r="13" spans="1:2" x14ac:dyDescent="0.2">
      <c r="A13">
        <v>-0.77141446060951091</v>
      </c>
      <c r="B13">
        <v>0.19117565966189745</v>
      </c>
    </row>
    <row r="14" spans="1:2" x14ac:dyDescent="0.2">
      <c r="A14">
        <v>-1.5218687711536063</v>
      </c>
      <c r="B14">
        <v>0.1251755868934257</v>
      </c>
    </row>
    <row r="15" spans="1:2" x14ac:dyDescent="0.2">
      <c r="A15">
        <v>-7.7981041827465111E-2</v>
      </c>
      <c r="B15">
        <v>-7.5620755830779499E-2</v>
      </c>
    </row>
    <row r="16" spans="1:2" x14ac:dyDescent="0.2">
      <c r="A16">
        <v>-1.4609602914806084</v>
      </c>
      <c r="B16">
        <v>0.17927067148997877</v>
      </c>
    </row>
    <row r="17" spans="1:2" x14ac:dyDescent="0.2">
      <c r="A17">
        <v>-1.4861569726344364</v>
      </c>
      <c r="B17">
        <v>0.56575987475329148</v>
      </c>
    </row>
    <row r="18" spans="1:2" x14ac:dyDescent="0.2">
      <c r="A18">
        <v>1.0221365586343818</v>
      </c>
      <c r="B18">
        <v>-1.1898591678152586</v>
      </c>
    </row>
    <row r="19" spans="1:2" x14ac:dyDescent="0.2">
      <c r="A19">
        <v>4.6821623162573465</v>
      </c>
      <c r="B19">
        <v>-1.2806140327397535</v>
      </c>
    </row>
    <row r="20" spans="1:2" x14ac:dyDescent="0.2">
      <c r="A20">
        <v>4.4560547002750495</v>
      </c>
      <c r="B20">
        <v>-1.1602694206662119</v>
      </c>
    </row>
    <row r="21" spans="1:2" x14ac:dyDescent="0.2">
      <c r="A21">
        <v>-0.55740412095519487</v>
      </c>
      <c r="B21">
        <v>0.55564602387558615</v>
      </c>
    </row>
    <row r="22" spans="1:2" x14ac:dyDescent="0.2">
      <c r="A22">
        <v>-1.0952791190741176</v>
      </c>
      <c r="B22">
        <v>0.77399903950099724</v>
      </c>
    </row>
    <row r="23" spans="1:2" x14ac:dyDescent="0.2">
      <c r="A23">
        <v>-2.006617807583269</v>
      </c>
      <c r="B23">
        <v>6.2328252277687998E-2</v>
      </c>
    </row>
    <row r="24" spans="1:2" x14ac:dyDescent="0.2">
      <c r="A24">
        <v>-1.4087572613050041</v>
      </c>
      <c r="B24">
        <v>0.64137906651887489</v>
      </c>
    </row>
    <row r="25" spans="1:2" x14ac:dyDescent="0.2">
      <c r="A25">
        <v>2.4452894133741965</v>
      </c>
      <c r="B25">
        <v>-0.31053497899371668</v>
      </c>
    </row>
    <row r="26" spans="1:2" x14ac:dyDescent="0.2">
      <c r="A26">
        <v>0.84149753419767226</v>
      </c>
      <c r="B26">
        <v>-0.22094660312479592</v>
      </c>
    </row>
    <row r="27" spans="1:2" x14ac:dyDescent="0.2">
      <c r="A27">
        <v>2.0540666458229739</v>
      </c>
      <c r="B27">
        <v>-0.70369699824895293</v>
      </c>
    </row>
    <row r="28" spans="1:2" x14ac:dyDescent="0.2">
      <c r="A28">
        <v>-0.82828256218390395</v>
      </c>
      <c r="B28">
        <v>-0.7327373565217109</v>
      </c>
    </row>
    <row r="29" spans="1:2" x14ac:dyDescent="0.2">
      <c r="A29">
        <v>6.5623729017600283</v>
      </c>
      <c r="B29">
        <v>-1.7870977028988975</v>
      </c>
    </row>
    <row r="30" spans="1:2" x14ac:dyDescent="0.2">
      <c r="A30">
        <v>-1.5618539948596364</v>
      </c>
      <c r="B30">
        <v>-0.21210031175247138</v>
      </c>
    </row>
    <row r="31" spans="1:2" x14ac:dyDescent="0.2">
      <c r="A31">
        <v>-2.344849867273973</v>
      </c>
      <c r="B31">
        <v>-7.0257839341558062E-2</v>
      </c>
    </row>
    <row r="32" spans="1:2" x14ac:dyDescent="0.2">
      <c r="A32">
        <v>-2.4547981687906288</v>
      </c>
      <c r="B32">
        <v>-0.37566057457117602</v>
      </c>
    </row>
    <row r="33" spans="1:2" x14ac:dyDescent="0.2">
      <c r="A33">
        <v>-1.5095126857624692</v>
      </c>
      <c r="B33">
        <v>-0.62202261217942478</v>
      </c>
    </row>
    <row r="34" spans="1:2" x14ac:dyDescent="0.2">
      <c r="A34">
        <v>3.0140937892639013</v>
      </c>
      <c r="B34">
        <v>-1.231227095704239</v>
      </c>
    </row>
    <row r="35" spans="1:2" x14ac:dyDescent="0.2">
      <c r="A35">
        <v>4.3490007215127369</v>
      </c>
      <c r="B35">
        <v>-1.2620727891316381</v>
      </c>
    </row>
    <row r="36" spans="1:2" x14ac:dyDescent="0.2">
      <c r="A36">
        <v>-2.5540161561965538</v>
      </c>
      <c r="B36">
        <v>-0.28509006153539757</v>
      </c>
    </row>
    <row r="37" spans="1:2" x14ac:dyDescent="0.2">
      <c r="A37">
        <v>-1.4781573640887931</v>
      </c>
      <c r="B37">
        <v>-0.63444911702555795</v>
      </c>
    </row>
    <row r="38" spans="1:2" x14ac:dyDescent="0.2">
      <c r="A38">
        <v>-0.6626351919481519</v>
      </c>
      <c r="B38">
        <v>-0.78703345547884518</v>
      </c>
    </row>
    <row r="39" spans="1:2" x14ac:dyDescent="0.2">
      <c r="A39">
        <v>0.8947939227467504</v>
      </c>
      <c r="B39">
        <v>-0.45348520169233081</v>
      </c>
    </row>
    <row r="40" spans="1:2" x14ac:dyDescent="0.2">
      <c r="A40">
        <v>-0.82749902881246507</v>
      </c>
      <c r="B40">
        <v>-0.24327484711321409</v>
      </c>
    </row>
    <row r="41" spans="1:2" x14ac:dyDescent="0.2">
      <c r="A41">
        <v>-1.8410451179169967</v>
      </c>
      <c r="B41">
        <v>0.66610167078675397</v>
      </c>
    </row>
    <row r="42" spans="1:2" x14ac:dyDescent="0.2">
      <c r="A42">
        <v>-1.3300402518202366</v>
      </c>
      <c r="B42">
        <v>0.2446743906434406</v>
      </c>
    </row>
    <row r="43" spans="1:2" x14ac:dyDescent="0.2">
      <c r="A43">
        <v>-7.8638834881435721E-2</v>
      </c>
      <c r="B43">
        <v>0.54192459276391725</v>
      </c>
    </row>
    <row r="44" spans="1:2" x14ac:dyDescent="0.2">
      <c r="A44">
        <v>-0.44381565990726141</v>
      </c>
      <c r="B44">
        <v>0.5354161123085821</v>
      </c>
    </row>
    <row r="45" spans="1:2" x14ac:dyDescent="0.2">
      <c r="A45">
        <v>4.4601317404795831</v>
      </c>
      <c r="B45">
        <v>-1.8905561081159725</v>
      </c>
    </row>
    <row r="46" spans="1:2" x14ac:dyDescent="0.2">
      <c r="A46">
        <v>3.1227979980748577</v>
      </c>
      <c r="B46">
        <v>-1.8463583805826</v>
      </c>
    </row>
    <row r="47" spans="1:2" x14ac:dyDescent="0.2">
      <c r="A47">
        <v>-0.60597723052696795</v>
      </c>
      <c r="B47">
        <v>0.68593219593716348</v>
      </c>
    </row>
    <row r="48" spans="1:2" x14ac:dyDescent="0.2">
      <c r="A48">
        <v>-1.3010079253384679</v>
      </c>
      <c r="B48">
        <v>0.40537994850143289</v>
      </c>
    </row>
    <row r="49" spans="1:2" x14ac:dyDescent="0.2">
      <c r="A49">
        <v>-1.258147455292463</v>
      </c>
      <c r="B49">
        <v>1.2005665563161907</v>
      </c>
    </row>
    <row r="50" spans="1:2" x14ac:dyDescent="0.2">
      <c r="A50">
        <v>-1.7419471336001919</v>
      </c>
      <c r="B50">
        <v>0.96459726808179203</v>
      </c>
    </row>
    <row r="51" spans="1:2" x14ac:dyDescent="0.2">
      <c r="A51">
        <v>-1.4657521041157757</v>
      </c>
      <c r="B51">
        <v>0.35745327711896802</v>
      </c>
    </row>
    <row r="52" spans="1:2" x14ac:dyDescent="0.2">
      <c r="A52">
        <v>-0.17737070525313711</v>
      </c>
      <c r="B52">
        <v>0.2418263765535198</v>
      </c>
    </row>
    <row r="53" spans="1:2" x14ac:dyDescent="0.2">
      <c r="A53">
        <v>-1.5418026968811582</v>
      </c>
      <c r="B53">
        <v>0.44213501250012405</v>
      </c>
    </row>
    <row r="54" spans="1:2" x14ac:dyDescent="0.2">
      <c r="A54">
        <v>2.3221058740929035</v>
      </c>
      <c r="B54">
        <v>-0.47604619089909822</v>
      </c>
    </row>
    <row r="55" spans="1:2" x14ac:dyDescent="0.2">
      <c r="A55">
        <v>-1.0252301767674639</v>
      </c>
      <c r="B55">
        <v>0.4876509240630692</v>
      </c>
    </row>
    <row r="56" spans="1:2" x14ac:dyDescent="0.2">
      <c r="A56">
        <v>-0.99526816620067249</v>
      </c>
      <c r="B56">
        <v>0.50211927637429077</v>
      </c>
    </row>
    <row r="57" spans="1:2" x14ac:dyDescent="0.2">
      <c r="A57">
        <v>-1.9234489180213854</v>
      </c>
      <c r="B57">
        <v>-0.2206417962212025</v>
      </c>
    </row>
    <row r="58" spans="1:2" x14ac:dyDescent="0.2">
      <c r="A58">
        <v>-2.4880962807834246</v>
      </c>
      <c r="B58">
        <v>-0.42588761589997326</v>
      </c>
    </row>
    <row r="59" spans="1:2" x14ac:dyDescent="0.2">
      <c r="A59">
        <v>-1.2883127119498208</v>
      </c>
      <c r="B59">
        <v>-0.57169708425690013</v>
      </c>
    </row>
    <row r="60" spans="1:2" x14ac:dyDescent="0.2">
      <c r="A60">
        <v>-2.3543369397982645</v>
      </c>
      <c r="B60">
        <v>-0.32919756392693189</v>
      </c>
    </row>
    <row r="61" spans="1:2" x14ac:dyDescent="0.2">
      <c r="A61">
        <v>-0.16935389104200183</v>
      </c>
      <c r="B61">
        <v>-0.17594581962324612</v>
      </c>
    </row>
    <row r="62" spans="1:2" x14ac:dyDescent="0.2">
      <c r="A62">
        <v>-2.5833716016712374</v>
      </c>
      <c r="B62">
        <v>-0.24523975535200884</v>
      </c>
    </row>
    <row r="63" spans="1:2" x14ac:dyDescent="0.2">
      <c r="A63">
        <v>-2.6342370387353986</v>
      </c>
      <c r="B63">
        <v>-0.31995338222555264</v>
      </c>
    </row>
    <row r="64" spans="1:2" x14ac:dyDescent="0.2">
      <c r="A64">
        <v>-2.5727524728158691</v>
      </c>
      <c r="B64">
        <v>-0.18988324133027878</v>
      </c>
    </row>
    <row r="65" spans="1:2" x14ac:dyDescent="0.2">
      <c r="A65">
        <v>-1.5168255246892324</v>
      </c>
      <c r="B65">
        <v>-0.49280552582728027</v>
      </c>
    </row>
    <row r="66" spans="1:2" x14ac:dyDescent="0.2">
      <c r="A66">
        <v>-1.9685831308458341</v>
      </c>
      <c r="B66">
        <v>-0.376112956552212</v>
      </c>
    </row>
    <row r="67" spans="1:2" x14ac:dyDescent="0.2">
      <c r="A67">
        <v>-1.4685276807179934</v>
      </c>
      <c r="B67">
        <v>-0.43055323757744052</v>
      </c>
    </row>
    <row r="68" spans="1:2" x14ac:dyDescent="0.2">
      <c r="A68">
        <v>-1.1022448501140565</v>
      </c>
      <c r="B68">
        <v>-0.67789246910864065</v>
      </c>
    </row>
    <row r="69" spans="1:2" x14ac:dyDescent="0.2">
      <c r="A69">
        <v>-1.8173982990999653</v>
      </c>
      <c r="B69">
        <v>0.10528618178318956</v>
      </c>
    </row>
    <row r="70" spans="1:2" x14ac:dyDescent="0.2">
      <c r="A70">
        <v>-0.63605106701023117</v>
      </c>
      <c r="B70">
        <v>0.1575632053391503</v>
      </c>
    </row>
    <row r="71" spans="1:2" x14ac:dyDescent="0.2">
      <c r="A71">
        <v>1.1919943972995968</v>
      </c>
      <c r="B71">
        <v>-0.35328858504578275</v>
      </c>
    </row>
    <row r="72" spans="1:2" x14ac:dyDescent="0.2">
      <c r="A72">
        <v>-1.3179293644153407</v>
      </c>
      <c r="B72">
        <v>-0.68350441953807051</v>
      </c>
    </row>
    <row r="73" spans="1:2" x14ac:dyDescent="0.2">
      <c r="A73">
        <v>3.2095254184923547</v>
      </c>
      <c r="B73">
        <v>-1.3467755423106837</v>
      </c>
    </row>
    <row r="74" spans="1:2" x14ac:dyDescent="0.2">
      <c r="A74">
        <v>1.8254589363114972</v>
      </c>
      <c r="B74">
        <v>0.75756499680564748</v>
      </c>
    </row>
    <row r="75" spans="1:2" x14ac:dyDescent="0.2">
      <c r="A75">
        <v>1.1579731215696547</v>
      </c>
      <c r="B75">
        <v>0.76582720125376624</v>
      </c>
    </row>
    <row r="76" spans="1:2" x14ac:dyDescent="0.2">
      <c r="A76">
        <v>1.6767929750528896</v>
      </c>
      <c r="B76">
        <v>1.0016705891544124</v>
      </c>
    </row>
    <row r="77" spans="1:2" x14ac:dyDescent="0.2">
      <c r="A77">
        <v>0.47078260004986811</v>
      </c>
      <c r="B77">
        <v>0.86500094189916643</v>
      </c>
    </row>
    <row r="78" spans="1:2" x14ac:dyDescent="0.2">
      <c r="A78">
        <v>-1.7417909105979992</v>
      </c>
      <c r="B78">
        <v>-0.361846395545383</v>
      </c>
    </row>
    <row r="79" spans="1:2" x14ac:dyDescent="0.2">
      <c r="A79">
        <v>-2.2288557935669577</v>
      </c>
      <c r="B79">
        <v>1.3783037372207372E-2</v>
      </c>
    </row>
    <row r="80" spans="1:2" x14ac:dyDescent="0.2">
      <c r="A80">
        <v>-2.1366789274588465</v>
      </c>
      <c r="B80">
        <v>0.10425171869049518</v>
      </c>
    </row>
    <row r="81" spans="1:2" x14ac:dyDescent="0.2">
      <c r="A81">
        <v>0.22628590347363375</v>
      </c>
      <c r="B81">
        <v>6.0714580824318631E-2</v>
      </c>
    </row>
    <row r="82" spans="1:2" x14ac:dyDescent="0.2">
      <c r="A82">
        <v>-1.9244236108741271</v>
      </c>
      <c r="B82">
        <v>0.47088307497047432</v>
      </c>
    </row>
    <row r="83" spans="1:2" x14ac:dyDescent="0.2">
      <c r="A83">
        <v>-0.51479625800766049</v>
      </c>
      <c r="B83">
        <v>-1.0473377658084368</v>
      </c>
    </row>
    <row r="84" spans="1:2" x14ac:dyDescent="0.2">
      <c r="A84">
        <v>-0.32910637065850229</v>
      </c>
      <c r="B84">
        <v>-0.70974769368730251</v>
      </c>
    </row>
    <row r="85" spans="1:2" x14ac:dyDescent="0.2">
      <c r="A85">
        <v>1.6958791828908109</v>
      </c>
      <c r="B85">
        <v>-0.47759451477569453</v>
      </c>
    </row>
    <row r="86" spans="1:2" x14ac:dyDescent="0.2">
      <c r="A86">
        <v>-3.9673244865221259E-2</v>
      </c>
      <c r="B86">
        <v>-0.58759394502587015</v>
      </c>
    </row>
    <row r="87" spans="1:2" x14ac:dyDescent="0.2">
      <c r="A87">
        <v>0.93042699289644304</v>
      </c>
      <c r="B87">
        <v>-0.88505119057372361</v>
      </c>
    </row>
    <row r="88" spans="1:2" x14ac:dyDescent="0.2">
      <c r="A88">
        <v>-0.19529949672404184</v>
      </c>
      <c r="B88">
        <v>-0.70439439623454692</v>
      </c>
    </row>
    <row r="89" spans="1:2" x14ac:dyDescent="0.2">
      <c r="A89">
        <v>0.19637188383958143</v>
      </c>
      <c r="B89">
        <v>-0.62635384489958434</v>
      </c>
    </row>
    <row r="90" spans="1:2" x14ac:dyDescent="0.2">
      <c r="A90">
        <v>0.94343859146045739</v>
      </c>
      <c r="B90">
        <v>-0.89541906896416046</v>
      </c>
    </row>
    <row r="91" spans="1:2" x14ac:dyDescent="0.2">
      <c r="A91">
        <v>-0.95287126717473425</v>
      </c>
      <c r="B91">
        <v>0.8428482418351505</v>
      </c>
    </row>
    <row r="92" spans="1:2" x14ac:dyDescent="0.2">
      <c r="A92">
        <v>1.4106530288721029</v>
      </c>
      <c r="B92">
        <v>1.9997854224803717</v>
      </c>
    </row>
    <row r="93" spans="1:2" x14ac:dyDescent="0.2">
      <c r="A93">
        <v>-0.13646262859635913</v>
      </c>
      <c r="B93">
        <v>1.6794704669188187</v>
      </c>
    </row>
    <row r="94" spans="1:2" x14ac:dyDescent="0.2">
      <c r="A94">
        <v>-1.332947208367306</v>
      </c>
      <c r="B94">
        <v>0.50590805439421394</v>
      </c>
    </row>
    <row r="95" spans="1:2" x14ac:dyDescent="0.2">
      <c r="A95">
        <v>1.772901712222853</v>
      </c>
      <c r="B95">
        <v>-0.89494144810632825</v>
      </c>
    </row>
    <row r="96" spans="1:2" x14ac:dyDescent="0.2">
      <c r="A96">
        <v>-1.7961576976394391</v>
      </c>
      <c r="B96">
        <v>0.14730066593443333</v>
      </c>
    </row>
    <row r="97" spans="1:2" x14ac:dyDescent="0.2">
      <c r="A97">
        <v>0.32724923033473419</v>
      </c>
      <c r="B97">
        <v>0.40656458895353231</v>
      </c>
    </row>
    <row r="98" spans="1:2" x14ac:dyDescent="0.2">
      <c r="A98">
        <v>2.4734621070442744</v>
      </c>
      <c r="B98">
        <v>-1.432860575734916</v>
      </c>
    </row>
    <row r="99" spans="1:2" x14ac:dyDescent="0.2">
      <c r="A99">
        <v>-0.3688166977097444</v>
      </c>
      <c r="B99">
        <v>-0.63060720660887737</v>
      </c>
    </row>
    <row r="100" spans="1:2" x14ac:dyDescent="0.2">
      <c r="A100">
        <v>-0.81744023880458738</v>
      </c>
      <c r="B100">
        <v>-0.4803453720783179</v>
      </c>
    </row>
    <row r="101" spans="1:2" x14ac:dyDescent="0.2">
      <c r="A101">
        <v>5.0378296959463587</v>
      </c>
      <c r="B101">
        <v>0.21214024479886648</v>
      </c>
    </row>
    <row r="102" spans="1:2" x14ac:dyDescent="0.2">
      <c r="A102">
        <v>8.6019391873048949</v>
      </c>
      <c r="B102">
        <v>-0.83732335489098186</v>
      </c>
    </row>
    <row r="103" spans="1:2" x14ac:dyDescent="0.2">
      <c r="A103">
        <v>0.33702063393474896</v>
      </c>
      <c r="B103">
        <v>0.71633300107753006</v>
      </c>
    </row>
    <row r="104" spans="1:2" x14ac:dyDescent="0.2">
      <c r="A104">
        <v>4.4659706801236094</v>
      </c>
      <c r="B104">
        <v>14.062862163136179</v>
      </c>
    </row>
    <row r="105" spans="1:2" x14ac:dyDescent="0.2">
      <c r="A105">
        <v>-0.39767508193886209</v>
      </c>
      <c r="B105">
        <v>0.73409824255522482</v>
      </c>
    </row>
    <row r="106" spans="1:2" x14ac:dyDescent="0.2">
      <c r="A106">
        <v>1.8195912374339562</v>
      </c>
      <c r="B106">
        <v>-0.64101034832340698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47FB-6A4A-4D23-95AC-6B622BCBF4F5}">
  <dimension ref="A1:AU142"/>
  <sheetViews>
    <sheetView topLeftCell="BC1" workbookViewId="0">
      <pane ySplit="1" topLeftCell="A2" activePane="bottomLeft" state="frozen"/>
      <selection activeCell="P1" sqref="P1"/>
      <selection pane="bottomLeft" activeCell="G1" sqref="G1:H1"/>
    </sheetView>
  </sheetViews>
  <sheetFormatPr baseColWidth="10" defaultColWidth="8.83203125" defaultRowHeight="15" x14ac:dyDescent="0.2"/>
  <cols>
    <col min="15" max="15" width="6" bestFit="1" customWidth="1"/>
    <col min="16" max="16" width="11.5" bestFit="1" customWidth="1"/>
  </cols>
  <sheetData>
    <row r="1" spans="1:47" x14ac:dyDescent="0.2">
      <c r="A1" s="12" t="s">
        <v>28</v>
      </c>
      <c r="B1" s="12"/>
      <c r="C1" s="13" t="s">
        <v>29</v>
      </c>
      <c r="D1" s="8" t="s">
        <v>30</v>
      </c>
      <c r="E1" s="14" t="s">
        <v>31</v>
      </c>
      <c r="F1" s="15" t="s">
        <v>32</v>
      </c>
      <c r="G1" s="16" t="s">
        <v>33</v>
      </c>
      <c r="H1" s="16" t="s">
        <v>33</v>
      </c>
      <c r="I1" s="6" t="s">
        <v>34</v>
      </c>
      <c r="K1" s="105" t="s">
        <v>28</v>
      </c>
      <c r="L1" s="106" t="s">
        <v>31</v>
      </c>
      <c r="M1" s="107" t="s">
        <v>32</v>
      </c>
      <c r="N1" s="108" t="s">
        <v>221</v>
      </c>
      <c r="O1" s="108" t="s">
        <v>221</v>
      </c>
      <c r="P1" s="7" t="s">
        <v>0</v>
      </c>
      <c r="Q1" s="103" t="s">
        <v>567</v>
      </c>
      <c r="R1" s="104" t="s">
        <v>308</v>
      </c>
      <c r="S1" s="10" t="s">
        <v>13</v>
      </c>
      <c r="T1" s="10" t="s">
        <v>16</v>
      </c>
      <c r="U1" s="10" t="s">
        <v>17</v>
      </c>
      <c r="V1" s="10" t="s">
        <v>18</v>
      </c>
      <c r="W1" s="10" t="s">
        <v>19</v>
      </c>
      <c r="X1" s="10" t="s">
        <v>20</v>
      </c>
      <c r="Y1" s="10" t="s">
        <v>21</v>
      </c>
      <c r="Z1" s="10" t="s">
        <v>22</v>
      </c>
      <c r="AA1" s="10" t="s">
        <v>23</v>
      </c>
      <c r="AB1" s="10" t="s">
        <v>554</v>
      </c>
      <c r="AC1" s="10" t="s">
        <v>499</v>
      </c>
      <c r="AE1" s="103" t="s">
        <v>567</v>
      </c>
      <c r="AF1" s="104" t="s">
        <v>308</v>
      </c>
      <c r="AG1" s="10" t="s">
        <v>13</v>
      </c>
      <c r="AH1" s="10" t="s">
        <v>16</v>
      </c>
      <c r="AI1" s="10" t="s">
        <v>17</v>
      </c>
      <c r="AJ1" s="10" t="s">
        <v>18</v>
      </c>
      <c r="AK1" s="10" t="s">
        <v>19</v>
      </c>
      <c r="AL1" s="10" t="s">
        <v>20</v>
      </c>
      <c r="AM1" s="10" t="s">
        <v>21</v>
      </c>
      <c r="AN1" s="10" t="s">
        <v>22</v>
      </c>
      <c r="AO1" s="10" t="s">
        <v>23</v>
      </c>
      <c r="AP1" s="10" t="s">
        <v>554</v>
      </c>
      <c r="AQ1" t="s">
        <v>566</v>
      </c>
      <c r="AR1" s="10" t="s">
        <v>769</v>
      </c>
      <c r="AS1" s="10" t="s">
        <v>770</v>
      </c>
      <c r="AT1" s="10" t="s">
        <v>772</v>
      </c>
      <c r="AU1" s="10" t="s">
        <v>771</v>
      </c>
    </row>
    <row r="2" spans="1:47" s="563" customFormat="1" x14ac:dyDescent="0.2">
      <c r="A2" s="558" t="s">
        <v>116</v>
      </c>
      <c r="B2" s="559" t="s">
        <v>38</v>
      </c>
      <c r="C2" s="560">
        <v>2016</v>
      </c>
      <c r="D2" s="559">
        <v>113</v>
      </c>
      <c r="E2" s="560">
        <v>0</v>
      </c>
      <c r="F2" s="561">
        <v>1</v>
      </c>
      <c r="G2" s="560">
        <v>28.3279</v>
      </c>
      <c r="H2" s="560">
        <v>78.151200000000003</v>
      </c>
      <c r="I2" s="562">
        <v>-306.60000000000002</v>
      </c>
      <c r="K2" s="564" t="s">
        <v>259</v>
      </c>
      <c r="L2" s="565">
        <v>0</v>
      </c>
      <c r="M2" s="564">
        <v>1</v>
      </c>
      <c r="N2" s="566">
        <v>14.2</v>
      </c>
      <c r="O2" s="566">
        <f>89.6-N2</f>
        <v>75.399999999999991</v>
      </c>
      <c r="P2" s="570" t="s">
        <v>117</v>
      </c>
      <c r="Q2" s="568">
        <f t="shared" ref="Q2:Q14" si="0">N2+O2</f>
        <v>89.6</v>
      </c>
      <c r="R2" s="569">
        <v>1.28</v>
      </c>
      <c r="S2" s="705">
        <v>0.20572332419609221</v>
      </c>
      <c r="T2" s="722">
        <v>4.4999999999999998E-2</v>
      </c>
      <c r="U2" s="722">
        <v>4.4999999999999998E-2</v>
      </c>
      <c r="V2" s="705">
        <v>0.46816589615140047</v>
      </c>
      <c r="W2" s="705">
        <v>0.12694184490335</v>
      </c>
      <c r="X2" s="722">
        <v>4.4999999999999998E-2</v>
      </c>
      <c r="Y2" s="722">
        <v>4.4999999999999998E-2</v>
      </c>
      <c r="Z2" s="722">
        <v>4.4999999999999998E-2</v>
      </c>
      <c r="AA2" s="722">
        <v>7.4999999999999997E-2</v>
      </c>
      <c r="AB2" s="573">
        <f t="shared" ref="AB2:AB33" si="1">SUM(S2:AA2)</f>
        <v>1.1008310652508428</v>
      </c>
      <c r="AC2" s="663">
        <f>IF(S2&gt;0,1,0)++IF(T2&gt;0,1,0)+IF(U2&gt;0,1,0)+IF(V2&gt;0,1,0)+IF(W2&gt;0,1,0)+IF(X2&gt;0,1,0)+IF(Y2&gt;0,1,0)+IF(Z2&gt;0,1,0)+IF(AA2&gt;0,1,0)</f>
        <v>9</v>
      </c>
      <c r="AD2" s="316" t="s">
        <v>494</v>
      </c>
      <c r="AE2" s="700">
        <f t="shared" ref="AE2:AF2" si="2">MIN(Q2:Q19)</f>
        <v>17.7</v>
      </c>
      <c r="AF2" s="302">
        <f t="shared" si="2"/>
        <v>0.34599999999999997</v>
      </c>
      <c r="AG2" s="302">
        <f>MIN(S2:S19)</f>
        <v>2.5000000000000001E-2</v>
      </c>
      <c r="AH2" s="302">
        <f t="shared" ref="AH2:AP2" si="3">MIN(T2:T19)</f>
        <v>2.5000000000000001E-2</v>
      </c>
      <c r="AI2" s="302">
        <f t="shared" si="3"/>
        <v>2.5000000000000001E-2</v>
      </c>
      <c r="AJ2" s="302">
        <f t="shared" si="3"/>
        <v>2.5000000000000001E-2</v>
      </c>
      <c r="AK2" s="302">
        <f t="shared" si="3"/>
        <v>2.5000000000000001E-2</v>
      </c>
      <c r="AL2" s="302">
        <f t="shared" si="3"/>
        <v>2.5000000000000001E-2</v>
      </c>
      <c r="AM2" s="302">
        <f t="shared" si="3"/>
        <v>2.5000000000000001E-2</v>
      </c>
      <c r="AN2" s="302">
        <f t="shared" si="3"/>
        <v>2.5000000000000001E-2</v>
      </c>
      <c r="AO2" s="302">
        <f t="shared" si="3"/>
        <v>2.5000000000000001E-2</v>
      </c>
      <c r="AP2" s="302">
        <f t="shared" si="3"/>
        <v>0.22499999999999998</v>
      </c>
      <c r="AQ2" s="563">
        <f t="shared" ref="AQ2:AQ65" si="4">AB2/Q2</f>
        <v>1.2286060996103158E-2</v>
      </c>
      <c r="AR2" s="702">
        <f>S2/AB2*100</f>
        <v>18.688001337354581</v>
      </c>
      <c r="AS2" s="702">
        <f>V2/AC2*100</f>
        <v>5.2018432905711158</v>
      </c>
      <c r="AT2" s="34">
        <v>0.17785702894987235</v>
      </c>
      <c r="AU2" s="663">
        <f>AT2/S2*100</f>
        <v>86.454479405719624</v>
      </c>
    </row>
    <row r="3" spans="1:47" s="563" customFormat="1" x14ac:dyDescent="0.2">
      <c r="A3" s="574" t="s">
        <v>138</v>
      </c>
      <c r="B3" s="559" t="s">
        <v>38</v>
      </c>
      <c r="C3" s="559">
        <v>2017</v>
      </c>
      <c r="D3" s="559">
        <v>115</v>
      </c>
      <c r="E3" s="575">
        <v>0</v>
      </c>
      <c r="F3" s="575">
        <v>1</v>
      </c>
      <c r="G3" s="576">
        <f>11.2495</f>
        <v>11.249499999999999</v>
      </c>
      <c r="H3" s="577">
        <f>77.6855</f>
        <v>77.685500000000005</v>
      </c>
      <c r="I3" s="578">
        <v>-303.44</v>
      </c>
      <c r="K3" s="564" t="s">
        <v>138</v>
      </c>
      <c r="L3" s="579">
        <v>0</v>
      </c>
      <c r="M3" s="580">
        <v>1</v>
      </c>
      <c r="N3" s="581">
        <v>12.4</v>
      </c>
      <c r="O3" s="582">
        <v>82.4</v>
      </c>
      <c r="P3" s="584" t="s">
        <v>139</v>
      </c>
      <c r="Q3" s="568">
        <f t="shared" si="0"/>
        <v>94.800000000000011</v>
      </c>
      <c r="R3" s="583">
        <v>1.88</v>
      </c>
      <c r="S3" s="705">
        <v>0.14075345668087061</v>
      </c>
      <c r="T3" s="724">
        <v>2.5000000000000001E-2</v>
      </c>
      <c r="U3" s="724">
        <v>2.5000000000000001E-2</v>
      </c>
      <c r="V3" s="705">
        <v>0.35543132279195555</v>
      </c>
      <c r="W3" s="705">
        <v>0.20975601896297241</v>
      </c>
      <c r="X3" s="724">
        <v>2.5000000000000001E-2</v>
      </c>
      <c r="Y3" s="724">
        <v>2.5000000000000001E-2</v>
      </c>
      <c r="Z3" s="724">
        <v>2.5000000000000001E-2</v>
      </c>
      <c r="AA3" s="724">
        <v>2.5000000000000001E-2</v>
      </c>
      <c r="AB3" s="573">
        <f t="shared" si="1"/>
        <v>0.85594079843579873</v>
      </c>
      <c r="AC3" s="663">
        <f t="shared" ref="AC3:AC66" si="5">IF(S3&gt;0,1,0)++IF(T3&gt;0,1,0)+IF(U3&gt;0,1,0)+IF(V3&gt;0,1,0)+IF(W3&gt;0,1,0)+IF(X3&gt;0,1,0)+IF(Y3&gt;0,1,0)+IF(Z3&gt;0,1,0)+IF(AA3&gt;0,1,0)</f>
        <v>9</v>
      </c>
      <c r="AD3" s="316" t="s">
        <v>495</v>
      </c>
      <c r="AE3" s="700">
        <f t="shared" ref="AE3:AF3" si="6">AVERAGE(Q2:Q19)</f>
        <v>88.876111111111101</v>
      </c>
      <c r="AF3" s="302">
        <f t="shared" si="6"/>
        <v>1.4299444444444442</v>
      </c>
      <c r="AG3" s="302">
        <f>AVERAGE(S2:S19)</f>
        <v>0.31420246382817979</v>
      </c>
      <c r="AH3" s="302">
        <f t="shared" ref="AH3:AP3" si="7">AVERAGE(T2:T19)</f>
        <v>4.1388888888888899E-2</v>
      </c>
      <c r="AI3" s="302">
        <f t="shared" si="7"/>
        <v>7.6174979759100231E-2</v>
      </c>
      <c r="AJ3" s="302">
        <f t="shared" si="7"/>
        <v>0.46354074285887287</v>
      </c>
      <c r="AK3" s="302">
        <f t="shared" si="7"/>
        <v>0.32149362354932903</v>
      </c>
      <c r="AL3" s="302">
        <f t="shared" si="7"/>
        <v>6.1927980653324312E-2</v>
      </c>
      <c r="AM3" s="302">
        <f t="shared" si="7"/>
        <v>9.6978581590540416E-2</v>
      </c>
      <c r="AN3" s="302">
        <f t="shared" si="7"/>
        <v>4.1388888888888899E-2</v>
      </c>
      <c r="AO3" s="302">
        <f t="shared" si="7"/>
        <v>4.9999999999999989E-2</v>
      </c>
      <c r="AP3" s="302">
        <f t="shared" si="7"/>
        <v>1.4670961500171247</v>
      </c>
      <c r="AQ3" s="563">
        <f t="shared" si="4"/>
        <v>9.028911375905049E-3</v>
      </c>
      <c r="AR3" s="702">
        <f t="shared" ref="AR3:AR66" si="8">S3/AB3*100</f>
        <v>16.444298126470024</v>
      </c>
      <c r="AS3" s="702">
        <f t="shared" ref="AS3:AS66" si="9">V3/AC3*100</f>
        <v>3.9492369199106174</v>
      </c>
      <c r="AT3" s="34">
        <v>0.14075345668087061</v>
      </c>
      <c r="AU3" s="663">
        <f t="shared" ref="AU3:AU66" si="10">AT3/S3*100</f>
        <v>100</v>
      </c>
    </row>
    <row r="4" spans="1:47" s="563" customFormat="1" x14ac:dyDescent="0.2">
      <c r="A4" s="574" t="s">
        <v>140</v>
      </c>
      <c r="B4" s="559" t="s">
        <v>38</v>
      </c>
      <c r="C4" s="559">
        <v>2017</v>
      </c>
      <c r="D4" s="559">
        <v>115</v>
      </c>
      <c r="E4" s="575">
        <v>0</v>
      </c>
      <c r="F4" s="575">
        <v>1</v>
      </c>
      <c r="G4" s="585">
        <v>14.58117</v>
      </c>
      <c r="H4" s="586">
        <v>76.521500000000003</v>
      </c>
      <c r="I4" s="578">
        <v>11.249499999999999</v>
      </c>
      <c r="K4" s="587" t="s">
        <v>268</v>
      </c>
      <c r="L4" s="588">
        <v>0</v>
      </c>
      <c r="M4" s="589">
        <v>2</v>
      </c>
      <c r="N4" s="590">
        <v>8.85</v>
      </c>
      <c r="O4" s="591">
        <v>59.6</v>
      </c>
      <c r="P4" s="593" t="s">
        <v>141</v>
      </c>
      <c r="Q4" s="568">
        <f t="shared" si="0"/>
        <v>68.45</v>
      </c>
      <c r="R4" s="592">
        <v>1.42</v>
      </c>
      <c r="S4" s="705">
        <v>7.8385464199611163E-2</v>
      </c>
      <c r="T4" s="724">
        <v>2.5000000000000001E-2</v>
      </c>
      <c r="U4" s="724">
        <v>2.5000000000000001E-2</v>
      </c>
      <c r="V4" s="705">
        <v>0.15716171358766393</v>
      </c>
      <c r="W4" s="705">
        <v>0.12650842946110391</v>
      </c>
      <c r="X4" s="724">
        <v>2.5000000000000001E-2</v>
      </c>
      <c r="Y4" s="724">
        <v>2.5000000000000001E-2</v>
      </c>
      <c r="Z4" s="724">
        <v>2.5000000000000001E-2</v>
      </c>
      <c r="AA4" s="724">
        <v>2.5000000000000001E-2</v>
      </c>
      <c r="AB4" s="573">
        <f t="shared" si="1"/>
        <v>0.51205560724837906</v>
      </c>
      <c r="AC4" s="663">
        <f t="shared" si="5"/>
        <v>9</v>
      </c>
      <c r="AD4" s="316" t="s">
        <v>496</v>
      </c>
      <c r="AE4" s="700">
        <f t="shared" ref="AE4:AF4" si="11">MEDIAN(Q2:Q19)</f>
        <v>95.65</v>
      </c>
      <c r="AF4" s="302">
        <f t="shared" si="11"/>
        <v>1.42</v>
      </c>
      <c r="AG4" s="302">
        <f>MEDIAN(S2:S19)</f>
        <v>0.17242479695497043</v>
      </c>
      <c r="AH4" s="302">
        <f t="shared" ref="AH4:AP4" si="12">MEDIAN(T2:T19)</f>
        <v>0.05</v>
      </c>
      <c r="AI4" s="302">
        <f t="shared" si="12"/>
        <v>3.5000000000000003E-2</v>
      </c>
      <c r="AJ4" s="302">
        <f t="shared" si="12"/>
        <v>0.34326586496969314</v>
      </c>
      <c r="AK4" s="302">
        <f t="shared" si="12"/>
        <v>0.20927362231382121</v>
      </c>
      <c r="AL4" s="302">
        <f t="shared" si="12"/>
        <v>2.5000000000000001E-2</v>
      </c>
      <c r="AM4" s="302">
        <f t="shared" si="12"/>
        <v>5.9225473061224505E-2</v>
      </c>
      <c r="AN4" s="302">
        <f t="shared" si="12"/>
        <v>0.05</v>
      </c>
      <c r="AO4" s="302">
        <f t="shared" si="12"/>
        <v>0.05</v>
      </c>
      <c r="AP4" s="302">
        <f t="shared" si="12"/>
        <v>1.0788129226260001</v>
      </c>
      <c r="AQ4" s="563">
        <f t="shared" si="4"/>
        <v>7.480724722401447E-3</v>
      </c>
      <c r="AR4" s="702">
        <f t="shared" si="8"/>
        <v>15.30799840681938</v>
      </c>
      <c r="AS4" s="702">
        <f t="shared" si="9"/>
        <v>1.7462412620851548</v>
      </c>
      <c r="AT4" s="34">
        <v>7.8385464199611163E-2</v>
      </c>
      <c r="AU4" s="663">
        <f t="shared" si="10"/>
        <v>100</v>
      </c>
    </row>
    <row r="5" spans="1:47" s="563" customFormat="1" x14ac:dyDescent="0.2">
      <c r="A5" s="574" t="s">
        <v>142</v>
      </c>
      <c r="B5" s="559" t="s">
        <v>38</v>
      </c>
      <c r="C5" s="575">
        <v>2018</v>
      </c>
      <c r="D5" s="575">
        <v>109</v>
      </c>
      <c r="E5" s="575">
        <v>0</v>
      </c>
      <c r="F5" s="575">
        <v>1</v>
      </c>
      <c r="G5" s="594">
        <f>11.70747</f>
        <v>11.707470000000001</v>
      </c>
      <c r="H5" s="577">
        <f>78.9848</f>
        <v>78.984800000000007</v>
      </c>
      <c r="I5" s="578">
        <v>-311.42</v>
      </c>
      <c r="K5" s="587" t="s">
        <v>269</v>
      </c>
      <c r="L5" s="588">
        <v>0</v>
      </c>
      <c r="M5" s="589">
        <v>1</v>
      </c>
      <c r="N5" s="595">
        <v>11.4</v>
      </c>
      <c r="O5" s="591">
        <v>85.2</v>
      </c>
      <c r="P5" s="593" t="s">
        <v>143</v>
      </c>
      <c r="Q5" s="568">
        <f t="shared" si="0"/>
        <v>96.600000000000009</v>
      </c>
      <c r="R5" s="592">
        <v>1.42</v>
      </c>
      <c r="S5" s="705">
        <v>0.17852752467917157</v>
      </c>
      <c r="T5" s="724">
        <v>0.05</v>
      </c>
      <c r="U5" s="724">
        <v>2.5000000000000001E-2</v>
      </c>
      <c r="V5" s="705">
        <v>0.28831865546225377</v>
      </c>
      <c r="W5" s="705">
        <v>0.36402338904124626</v>
      </c>
      <c r="X5" s="705">
        <v>8.06654868191157E-2</v>
      </c>
      <c r="Y5" s="724">
        <v>2.5000000000000001E-2</v>
      </c>
      <c r="Z5" s="724">
        <v>0.05</v>
      </c>
      <c r="AA5" s="724">
        <v>0.05</v>
      </c>
      <c r="AB5" s="573">
        <f t="shared" si="1"/>
        <v>1.1115350560017874</v>
      </c>
      <c r="AC5" s="663">
        <f t="shared" si="5"/>
        <v>9</v>
      </c>
      <c r="AD5" s="316" t="s">
        <v>497</v>
      </c>
      <c r="AE5" s="700">
        <f t="shared" ref="AE5:AF5" si="13">MAX(Q2:Q19)</f>
        <v>97.8</v>
      </c>
      <c r="AF5" s="302">
        <f t="shared" si="13"/>
        <v>2.15</v>
      </c>
      <c r="AG5" s="302">
        <f>MAX(S2:S19)</f>
        <v>1.0595707875089015</v>
      </c>
      <c r="AH5" s="302">
        <f t="shared" ref="AH5:AP5" si="14">MAX(T2:T19)</f>
        <v>0.05</v>
      </c>
      <c r="AI5" s="302">
        <f t="shared" si="14"/>
        <v>0.28737324397584785</v>
      </c>
      <c r="AJ5" s="302">
        <f t="shared" si="14"/>
        <v>1.4129038826418108</v>
      </c>
      <c r="AK5" s="302">
        <f t="shared" si="14"/>
        <v>0.88848269260189638</v>
      </c>
      <c r="AL5" s="302">
        <f t="shared" si="14"/>
        <v>0.17514776040556046</v>
      </c>
      <c r="AM5" s="302">
        <f t="shared" si="14"/>
        <v>0.27581659490294319</v>
      </c>
      <c r="AN5" s="302">
        <f t="shared" si="14"/>
        <v>0.05</v>
      </c>
      <c r="AO5" s="302">
        <f t="shared" si="14"/>
        <v>7.4999999999999997E-2</v>
      </c>
      <c r="AP5" s="302">
        <f t="shared" si="14"/>
        <v>4.2742949620369597</v>
      </c>
      <c r="AQ5" s="563">
        <f t="shared" si="4"/>
        <v>1.150657407869345E-2</v>
      </c>
      <c r="AR5" s="702">
        <f t="shared" si="8"/>
        <v>16.061349006961461</v>
      </c>
      <c r="AS5" s="702">
        <f t="shared" si="9"/>
        <v>3.2035406162472642</v>
      </c>
      <c r="AT5" s="34">
        <v>0.17852752467917157</v>
      </c>
      <c r="AU5" s="663">
        <f t="shared" si="10"/>
        <v>100</v>
      </c>
    </row>
    <row r="6" spans="1:47" s="563" customFormat="1" x14ac:dyDescent="0.2">
      <c r="A6" s="574" t="s">
        <v>145</v>
      </c>
      <c r="B6" s="559" t="s">
        <v>38</v>
      </c>
      <c r="C6" s="575">
        <v>2018</v>
      </c>
      <c r="D6" s="575">
        <v>109</v>
      </c>
      <c r="E6" s="575">
        <v>0</v>
      </c>
      <c r="F6" s="575">
        <v>1</v>
      </c>
      <c r="G6" s="594">
        <f>11.64824</f>
        <v>11.648239999999999</v>
      </c>
      <c r="H6" s="596">
        <f>79.10483</f>
        <v>79.104830000000007</v>
      </c>
      <c r="I6" s="578">
        <v>-274.63</v>
      </c>
      <c r="K6" s="587" t="s">
        <v>270</v>
      </c>
      <c r="L6" s="588">
        <v>0</v>
      </c>
      <c r="M6" s="589">
        <v>1</v>
      </c>
      <c r="N6" s="595">
        <v>10.4</v>
      </c>
      <c r="O6" s="591">
        <v>79.400000000000006</v>
      </c>
      <c r="P6" s="593" t="s">
        <v>146</v>
      </c>
      <c r="Q6" s="568">
        <f t="shared" si="0"/>
        <v>89.800000000000011</v>
      </c>
      <c r="R6" s="592">
        <v>1.08</v>
      </c>
      <c r="S6" s="705">
        <v>0.1626846448764479</v>
      </c>
      <c r="T6" s="724">
        <v>0.05</v>
      </c>
      <c r="U6" s="724">
        <v>2.5000000000000001E-2</v>
      </c>
      <c r="V6" s="705">
        <v>8.7022113269498463E-2</v>
      </c>
      <c r="W6" s="705">
        <v>8.5078866693999167E-2</v>
      </c>
      <c r="X6" s="724">
        <v>2.5000000000000001E-2</v>
      </c>
      <c r="Y6" s="724">
        <v>2.5000000000000001E-2</v>
      </c>
      <c r="Z6" s="724">
        <v>0.05</v>
      </c>
      <c r="AA6" s="724">
        <v>0.05</v>
      </c>
      <c r="AB6" s="573">
        <f t="shared" si="1"/>
        <v>0.55978562483994565</v>
      </c>
      <c r="AC6" s="663">
        <f t="shared" si="5"/>
        <v>9</v>
      </c>
      <c r="AD6" s="316" t="s">
        <v>498</v>
      </c>
      <c r="AE6" s="302">
        <f t="shared" ref="AE6:AF6" si="15">STDEV(Q2:Q19)</f>
        <v>19.129516195379512</v>
      </c>
      <c r="AF6" s="302">
        <f t="shared" si="15"/>
        <v>0.50096289309831965</v>
      </c>
      <c r="AG6" s="302">
        <f>STDEV(S2:S19)</f>
        <v>0.33406701730402455</v>
      </c>
      <c r="AH6" s="302">
        <f t="shared" ref="AH6:AP6" si="16">STDEV(T2:T19)</f>
        <v>1.1981058034830943E-2</v>
      </c>
      <c r="AI6" s="302">
        <f t="shared" si="16"/>
        <v>7.2708152991871999E-2</v>
      </c>
      <c r="AJ6" s="302">
        <f t="shared" si="16"/>
        <v>0.42636666585885025</v>
      </c>
      <c r="AK6" s="302">
        <f t="shared" si="16"/>
        <v>0.29486088495539631</v>
      </c>
      <c r="AL6" s="302">
        <f t="shared" si="16"/>
        <v>5.1889104989755352E-2</v>
      </c>
      <c r="AM6" s="302">
        <f t="shared" si="16"/>
        <v>8.7927942695284533E-2</v>
      </c>
      <c r="AN6" s="302">
        <f t="shared" si="16"/>
        <v>1.1981058034830943E-2</v>
      </c>
      <c r="AO6" s="302">
        <f t="shared" si="16"/>
        <v>2.1004201260420175E-2</v>
      </c>
      <c r="AP6" s="302">
        <f t="shared" si="16"/>
        <v>1.2251001929562013</v>
      </c>
      <c r="AQ6" s="563">
        <f t="shared" si="4"/>
        <v>6.2336929269481691E-3</v>
      </c>
      <c r="AR6" s="702">
        <f t="shared" si="8"/>
        <v>29.061954730074184</v>
      </c>
      <c r="AS6" s="702">
        <f t="shared" si="9"/>
        <v>0.96691236966109406</v>
      </c>
      <c r="AT6" s="34">
        <v>0.1626846448764479</v>
      </c>
      <c r="AU6" s="663">
        <f t="shared" si="10"/>
        <v>100</v>
      </c>
    </row>
    <row r="7" spans="1:47" s="563" customFormat="1" x14ac:dyDescent="0.2">
      <c r="A7" s="574" t="s">
        <v>147</v>
      </c>
      <c r="B7" s="559" t="s">
        <v>38</v>
      </c>
      <c r="C7" s="575">
        <v>2018</v>
      </c>
      <c r="D7" s="575">
        <v>109</v>
      </c>
      <c r="E7" s="575">
        <v>0</v>
      </c>
      <c r="F7" s="575">
        <v>1</v>
      </c>
      <c r="G7" s="594">
        <f>11.4153</f>
        <v>11.4153</v>
      </c>
      <c r="H7" s="577">
        <f>79.01981</f>
        <v>79.019810000000007</v>
      </c>
      <c r="I7" s="578">
        <v>-345.53</v>
      </c>
      <c r="K7" s="587" t="s">
        <v>271</v>
      </c>
      <c r="L7" s="588">
        <v>0</v>
      </c>
      <c r="M7" s="589">
        <v>1</v>
      </c>
      <c r="N7" s="595">
        <v>11.1</v>
      </c>
      <c r="O7" s="591">
        <v>86.7</v>
      </c>
      <c r="P7" s="593" t="s">
        <v>148</v>
      </c>
      <c r="Q7" s="568">
        <f t="shared" si="0"/>
        <v>97.8</v>
      </c>
      <c r="R7" s="592">
        <v>1.79</v>
      </c>
      <c r="S7" s="705">
        <v>0.11558367365250799</v>
      </c>
      <c r="T7" s="724">
        <v>0.05</v>
      </c>
      <c r="U7" s="724">
        <v>2.5000000000000001E-2</v>
      </c>
      <c r="V7" s="705">
        <v>4.7230980911597047E-2</v>
      </c>
      <c r="W7" s="705">
        <v>4.724481758656715E-2</v>
      </c>
      <c r="X7" s="724">
        <v>2.5000000000000001E-2</v>
      </c>
      <c r="Y7" s="724">
        <v>2.5000000000000001E-2</v>
      </c>
      <c r="Z7" s="724">
        <v>0.05</v>
      </c>
      <c r="AA7" s="724">
        <v>0.05</v>
      </c>
      <c r="AB7" s="573">
        <f t="shared" si="1"/>
        <v>0.4350594721506722</v>
      </c>
      <c r="AC7" s="663">
        <f t="shared" si="5"/>
        <v>9</v>
      </c>
      <c r="AD7" s="634" t="s">
        <v>499</v>
      </c>
      <c r="AE7">
        <f>COUNTIF(Q2:Q19,"&gt;0")</f>
        <v>18</v>
      </c>
      <c r="AF7">
        <f t="shared" ref="AF7:AP7" si="17">COUNTIF(R2:R19,"&gt;0")</f>
        <v>18</v>
      </c>
      <c r="AG7">
        <f t="shared" si="17"/>
        <v>18</v>
      </c>
      <c r="AH7">
        <f t="shared" si="17"/>
        <v>18</v>
      </c>
      <c r="AI7">
        <f t="shared" si="17"/>
        <v>18</v>
      </c>
      <c r="AJ7">
        <f t="shared" si="17"/>
        <v>18</v>
      </c>
      <c r="AK7">
        <f t="shared" si="17"/>
        <v>18</v>
      </c>
      <c r="AL7">
        <f t="shared" si="17"/>
        <v>18</v>
      </c>
      <c r="AM7">
        <f t="shared" si="17"/>
        <v>18</v>
      </c>
      <c r="AN7">
        <f t="shared" si="17"/>
        <v>18</v>
      </c>
      <c r="AO7">
        <f t="shared" si="17"/>
        <v>18</v>
      </c>
      <c r="AP7">
        <f t="shared" si="17"/>
        <v>18</v>
      </c>
      <c r="AQ7" s="563">
        <f t="shared" si="4"/>
        <v>4.4484608604363216E-3</v>
      </c>
      <c r="AR7" s="702">
        <f t="shared" si="8"/>
        <v>26.567327239453466</v>
      </c>
      <c r="AS7" s="702">
        <f t="shared" si="9"/>
        <v>0.52478867679552277</v>
      </c>
      <c r="AT7" s="34">
        <v>0.11558367365250799</v>
      </c>
      <c r="AU7" s="663">
        <f t="shared" si="10"/>
        <v>100</v>
      </c>
    </row>
    <row r="8" spans="1:47" s="563" customFormat="1" x14ac:dyDescent="0.2">
      <c r="A8" s="574" t="s">
        <v>149</v>
      </c>
      <c r="B8" s="559" t="s">
        <v>38</v>
      </c>
      <c r="C8" s="575">
        <v>2018</v>
      </c>
      <c r="D8" s="575">
        <v>109</v>
      </c>
      <c r="E8" s="575">
        <v>0</v>
      </c>
      <c r="F8" s="575">
        <v>1</v>
      </c>
      <c r="G8" s="594">
        <f>22.2533</f>
        <v>22.253299999999999</v>
      </c>
      <c r="H8" s="577">
        <f>80.0396</f>
        <v>80.039599999999993</v>
      </c>
      <c r="I8" s="578">
        <v>-144.65</v>
      </c>
      <c r="K8" s="587" t="s">
        <v>272</v>
      </c>
      <c r="L8" s="588">
        <v>0</v>
      </c>
      <c r="M8" s="589">
        <v>1</v>
      </c>
      <c r="N8" s="597">
        <v>9.32</v>
      </c>
      <c r="O8" s="591">
        <v>84.6</v>
      </c>
      <c r="P8" s="593" t="s">
        <v>150</v>
      </c>
      <c r="Q8" s="568">
        <f t="shared" si="0"/>
        <v>93.919999999999987</v>
      </c>
      <c r="R8" s="592">
        <v>1.08</v>
      </c>
      <c r="S8" s="705">
        <v>0.25101821852172773</v>
      </c>
      <c r="T8" s="724">
        <v>0.05</v>
      </c>
      <c r="U8" s="705">
        <v>0.11495447557152533</v>
      </c>
      <c r="V8" s="705">
        <v>0.78573757539902123</v>
      </c>
      <c r="W8" s="705">
        <v>0.52601611913926449</v>
      </c>
      <c r="X8" s="724">
        <v>2.5000000000000001E-2</v>
      </c>
      <c r="Y8" s="724">
        <v>2.5000000000000001E-2</v>
      </c>
      <c r="Z8" s="724">
        <v>0.05</v>
      </c>
      <c r="AA8" s="724">
        <v>0.05</v>
      </c>
      <c r="AB8" s="573">
        <f t="shared" si="1"/>
        <v>1.8777263886315387</v>
      </c>
      <c r="AC8" s="663">
        <f t="shared" si="5"/>
        <v>9</v>
      </c>
      <c r="AQ8" s="563">
        <f t="shared" si="4"/>
        <v>1.999282781762712E-2</v>
      </c>
      <c r="AR8" s="702">
        <f t="shared" si="8"/>
        <v>13.368199970000227</v>
      </c>
      <c r="AS8" s="702">
        <f t="shared" si="9"/>
        <v>8.7304175044335679</v>
      </c>
      <c r="AT8" s="34">
        <v>0.25101821852172773</v>
      </c>
      <c r="AU8" s="663">
        <f t="shared" si="10"/>
        <v>100</v>
      </c>
    </row>
    <row r="9" spans="1:47" s="563" customFormat="1" x14ac:dyDescent="0.2">
      <c r="A9" s="574" t="s">
        <v>151</v>
      </c>
      <c r="B9" s="559" t="s">
        <v>38</v>
      </c>
      <c r="C9" s="575">
        <v>2018</v>
      </c>
      <c r="D9" s="575">
        <v>109</v>
      </c>
      <c r="E9" s="575">
        <v>0</v>
      </c>
      <c r="F9" s="575">
        <v>1</v>
      </c>
      <c r="G9" s="594">
        <f>22.1535</f>
        <v>22.153500000000001</v>
      </c>
      <c r="H9" s="577">
        <f>80.09196</f>
        <v>80.09196</v>
      </c>
      <c r="I9" s="578">
        <v>-212.87</v>
      </c>
      <c r="K9" s="587" t="s">
        <v>273</v>
      </c>
      <c r="L9" s="588">
        <v>0</v>
      </c>
      <c r="M9" s="589">
        <v>1</v>
      </c>
      <c r="N9" s="598">
        <v>14.1</v>
      </c>
      <c r="O9" s="591">
        <v>83.5</v>
      </c>
      <c r="P9" s="593" t="s">
        <v>152</v>
      </c>
      <c r="Q9" s="568">
        <f t="shared" si="0"/>
        <v>97.6</v>
      </c>
      <c r="R9" s="592">
        <v>1.33</v>
      </c>
      <c r="S9" s="705">
        <v>1.0005302865932495</v>
      </c>
      <c r="T9" s="724">
        <v>0.05</v>
      </c>
      <c r="U9" s="705">
        <v>0.15756795792160677</v>
      </c>
      <c r="V9" s="705">
        <v>1.1387985908127369</v>
      </c>
      <c r="W9" s="705">
        <v>0.81066009388518467</v>
      </c>
      <c r="X9" s="705">
        <v>0.104870850010472</v>
      </c>
      <c r="Y9" s="705">
        <v>0.23195253226909401</v>
      </c>
      <c r="Z9" s="724">
        <v>0.05</v>
      </c>
      <c r="AA9" s="724">
        <v>0.05</v>
      </c>
      <c r="AB9" s="650">
        <f t="shared" si="1"/>
        <v>3.5943803114923427</v>
      </c>
      <c r="AC9" s="663">
        <f t="shared" si="5"/>
        <v>9</v>
      </c>
      <c r="AQ9" s="563">
        <f t="shared" si="4"/>
        <v>3.6827667125946137E-2</v>
      </c>
      <c r="AR9" s="702">
        <f t="shared" si="8"/>
        <v>27.835960579748491</v>
      </c>
      <c r="AS9" s="702">
        <f t="shared" si="9"/>
        <v>12.653317675697076</v>
      </c>
      <c r="AT9" s="34">
        <v>1.0005302865932495</v>
      </c>
      <c r="AU9" s="663">
        <f t="shared" si="10"/>
        <v>100</v>
      </c>
    </row>
    <row r="10" spans="1:47" s="563" customFormat="1" x14ac:dyDescent="0.2">
      <c r="A10" s="574" t="s">
        <v>153</v>
      </c>
      <c r="B10" s="559" t="s">
        <v>38</v>
      </c>
      <c r="C10" s="575">
        <v>2018</v>
      </c>
      <c r="D10" s="575">
        <v>109</v>
      </c>
      <c r="E10" s="575">
        <v>0</v>
      </c>
      <c r="F10" s="575">
        <v>1</v>
      </c>
      <c r="G10" s="594">
        <f>22.13446</f>
        <v>22.134460000000001</v>
      </c>
      <c r="H10" s="596">
        <f>80.1715</f>
        <v>80.171499999999995</v>
      </c>
      <c r="I10" s="578">
        <v>-208</v>
      </c>
      <c r="K10" s="587" t="s">
        <v>274</v>
      </c>
      <c r="L10" s="588">
        <v>0</v>
      </c>
      <c r="M10" s="589">
        <v>1</v>
      </c>
      <c r="N10" s="598">
        <v>15.4</v>
      </c>
      <c r="O10" s="591">
        <v>80.599999999999994</v>
      </c>
      <c r="P10" s="593" t="s">
        <v>154</v>
      </c>
      <c r="Q10" s="568">
        <f t="shared" si="0"/>
        <v>96</v>
      </c>
      <c r="R10" s="592">
        <v>1.23</v>
      </c>
      <c r="S10" s="705">
        <v>0.9680490553111204</v>
      </c>
      <c r="T10" s="724">
        <v>0.05</v>
      </c>
      <c r="U10" s="705">
        <v>5.2420062720587496E-2</v>
      </c>
      <c r="V10" s="705">
        <v>1.2217896437809643</v>
      </c>
      <c r="W10" s="705">
        <v>0.868284649536466</v>
      </c>
      <c r="X10" s="705">
        <v>0.16395256917532053</v>
      </c>
      <c r="Y10" s="705">
        <v>0.18578558405825857</v>
      </c>
      <c r="Z10" s="724">
        <v>0.05</v>
      </c>
      <c r="AA10" s="724">
        <v>0.05</v>
      </c>
      <c r="AB10" s="650">
        <f t="shared" si="1"/>
        <v>3.6102815645827171</v>
      </c>
      <c r="AC10" s="663">
        <f t="shared" si="5"/>
        <v>9</v>
      </c>
      <c r="AQ10" s="563">
        <f t="shared" si="4"/>
        <v>3.7607099631069972E-2</v>
      </c>
      <c r="AR10" s="702">
        <f t="shared" si="8"/>
        <v>26.813671953118405</v>
      </c>
      <c r="AS10" s="702">
        <f t="shared" si="9"/>
        <v>13.575440486455159</v>
      </c>
      <c r="AT10" s="34">
        <v>0.9680490553111204</v>
      </c>
      <c r="AU10" s="663">
        <f t="shared" si="10"/>
        <v>100</v>
      </c>
    </row>
    <row r="11" spans="1:47" s="563" customFormat="1" ht="16" thickBot="1" x14ac:dyDescent="0.25">
      <c r="A11" s="574" t="s">
        <v>161</v>
      </c>
      <c r="B11" s="559" t="s">
        <v>38</v>
      </c>
      <c r="C11" s="575">
        <v>2019</v>
      </c>
      <c r="D11" s="575">
        <v>115</v>
      </c>
      <c r="E11" s="575">
        <v>0</v>
      </c>
      <c r="F11" s="599">
        <v>2</v>
      </c>
      <c r="G11" s="600">
        <v>31.676839999999999</v>
      </c>
      <c r="H11" s="600">
        <v>79.821169999999995</v>
      </c>
      <c r="I11" s="578">
        <v>-207</v>
      </c>
      <c r="K11" s="587" t="s">
        <v>278</v>
      </c>
      <c r="L11" s="588">
        <v>0</v>
      </c>
      <c r="M11" s="589">
        <v>1</v>
      </c>
      <c r="N11" s="591">
        <v>13.3</v>
      </c>
      <c r="O11" s="601">
        <f>95.3-N11</f>
        <v>82</v>
      </c>
      <c r="P11" s="593" t="s">
        <v>162</v>
      </c>
      <c r="Q11" s="568">
        <f t="shared" si="0"/>
        <v>95.3</v>
      </c>
      <c r="R11" s="602">
        <v>2.09</v>
      </c>
      <c r="S11" s="706">
        <v>0.16632206923076925</v>
      </c>
      <c r="T11" s="729">
        <v>2.5000000000000001E-2</v>
      </c>
      <c r="U11" s="729">
        <v>2.5000000000000001E-2</v>
      </c>
      <c r="V11" s="706">
        <v>0.22275780500000003</v>
      </c>
      <c r="W11" s="706">
        <v>0.22573873000000003</v>
      </c>
      <c r="X11" s="729">
        <v>2.5000000000000001E-2</v>
      </c>
      <c r="Y11" s="706">
        <v>8.9367941153846164E-2</v>
      </c>
      <c r="Z11" s="729">
        <v>2.5000000000000001E-2</v>
      </c>
      <c r="AA11" s="729">
        <v>2.5000000000000001E-2</v>
      </c>
      <c r="AB11" s="573">
        <f t="shared" si="1"/>
        <v>0.82918654538461556</v>
      </c>
      <c r="AC11" s="663">
        <f t="shared" si="5"/>
        <v>9</v>
      </c>
      <c r="AQ11" s="563">
        <f t="shared" si="4"/>
        <v>8.7008032044555671E-3</v>
      </c>
      <c r="AR11" s="702">
        <f t="shared" si="8"/>
        <v>20.058462134551554</v>
      </c>
      <c r="AS11" s="702">
        <f t="shared" si="9"/>
        <v>2.4750867222222226</v>
      </c>
      <c r="AT11" s="77">
        <v>0.16632206923076925</v>
      </c>
      <c r="AU11" s="663">
        <f t="shared" si="10"/>
        <v>100</v>
      </c>
    </row>
    <row r="12" spans="1:47" s="563" customFormat="1" ht="16" thickBot="1" x14ac:dyDescent="0.25">
      <c r="A12" s="574" t="s">
        <v>163</v>
      </c>
      <c r="B12" s="559" t="s">
        <v>38</v>
      </c>
      <c r="C12" s="575">
        <v>2019</v>
      </c>
      <c r="D12" s="575">
        <v>115</v>
      </c>
      <c r="E12" s="575">
        <v>0</v>
      </c>
      <c r="F12" s="599">
        <v>2</v>
      </c>
      <c r="G12" s="604">
        <v>10.73554</v>
      </c>
      <c r="H12" s="604">
        <v>79.039460000000005</v>
      </c>
      <c r="I12" s="605">
        <v>-321</v>
      </c>
      <c r="K12" s="587" t="s">
        <v>279</v>
      </c>
      <c r="L12" s="588">
        <v>0</v>
      </c>
      <c r="M12" s="606">
        <v>1</v>
      </c>
      <c r="N12" s="591">
        <v>10.1</v>
      </c>
      <c r="O12" s="601">
        <f>96.3-N12</f>
        <v>86.2</v>
      </c>
      <c r="P12" s="593" t="s">
        <v>164</v>
      </c>
      <c r="Q12" s="568">
        <f t="shared" si="0"/>
        <v>96.3</v>
      </c>
      <c r="R12" s="602">
        <v>2.15</v>
      </c>
      <c r="S12" s="706">
        <v>0.11577932693877555</v>
      </c>
      <c r="T12" s="729">
        <v>2.5000000000000001E-2</v>
      </c>
      <c r="U12" s="729">
        <v>2.5000000000000001E-2</v>
      </c>
      <c r="V12" s="706">
        <v>7.9235368571428599E-2</v>
      </c>
      <c r="W12" s="706">
        <v>9.9262913469387787E-2</v>
      </c>
      <c r="X12" s="729">
        <v>2.5000000000000001E-2</v>
      </c>
      <c r="Y12" s="706">
        <v>6.8450946122449008E-2</v>
      </c>
      <c r="Z12" s="729">
        <v>2.5000000000000001E-2</v>
      </c>
      <c r="AA12" s="729">
        <v>2.5000000000000001E-2</v>
      </c>
      <c r="AB12" s="573">
        <f t="shared" si="1"/>
        <v>0.48772855510204099</v>
      </c>
      <c r="AC12" s="663">
        <f t="shared" si="5"/>
        <v>9</v>
      </c>
      <c r="AQ12" s="563">
        <f t="shared" si="4"/>
        <v>5.0646786614957527E-3</v>
      </c>
      <c r="AR12" s="702">
        <f t="shared" si="8"/>
        <v>23.738476192879986</v>
      </c>
      <c r="AS12" s="702">
        <f t="shared" si="9"/>
        <v>0.88039298412698441</v>
      </c>
      <c r="AT12" s="77">
        <v>0.11577932693877555</v>
      </c>
      <c r="AU12" s="663">
        <f t="shared" si="10"/>
        <v>100</v>
      </c>
    </row>
    <row r="13" spans="1:47" s="563" customFormat="1" x14ac:dyDescent="0.2">
      <c r="A13" s="574" t="s">
        <v>165</v>
      </c>
      <c r="B13" s="559" t="s">
        <v>38</v>
      </c>
      <c r="C13" s="575">
        <v>2019</v>
      </c>
      <c r="D13" s="575">
        <v>115</v>
      </c>
      <c r="E13" s="575">
        <v>0</v>
      </c>
      <c r="F13" s="599">
        <v>2</v>
      </c>
      <c r="G13" s="607">
        <v>12.261200000000001</v>
      </c>
      <c r="H13" s="607">
        <v>78.911299999999997</v>
      </c>
      <c r="I13" s="605">
        <v>-82</v>
      </c>
      <c r="K13" s="587" t="s">
        <v>280</v>
      </c>
      <c r="L13" s="588">
        <v>0</v>
      </c>
      <c r="M13" s="606">
        <v>1</v>
      </c>
      <c r="N13" s="591">
        <v>9.5399999999999991</v>
      </c>
      <c r="O13" s="601">
        <f>96.4-N13</f>
        <v>86.860000000000014</v>
      </c>
      <c r="P13" s="593" t="s">
        <v>166</v>
      </c>
      <c r="Q13" s="568">
        <f t="shared" si="0"/>
        <v>96.4</v>
      </c>
      <c r="R13" s="608">
        <v>0.34599999999999997</v>
      </c>
      <c r="S13" s="728">
        <v>2.5000000000000001E-2</v>
      </c>
      <c r="T13" s="729">
        <v>2.5000000000000001E-2</v>
      </c>
      <c r="U13" s="729">
        <v>2.5000000000000001E-2</v>
      </c>
      <c r="V13" s="728">
        <v>2.5000000000000001E-2</v>
      </c>
      <c r="W13" s="729">
        <v>2.5000000000000001E-2</v>
      </c>
      <c r="X13" s="729">
        <v>2.5000000000000001E-2</v>
      </c>
      <c r="Y13" s="729">
        <v>2.5000000000000001E-2</v>
      </c>
      <c r="Z13" s="729">
        <v>2.5000000000000001E-2</v>
      </c>
      <c r="AA13" s="729">
        <v>2.5000000000000001E-2</v>
      </c>
      <c r="AB13" s="573">
        <f t="shared" si="1"/>
        <v>0.22499999999999998</v>
      </c>
      <c r="AC13" s="663">
        <f t="shared" si="5"/>
        <v>9</v>
      </c>
      <c r="AQ13" s="563">
        <f t="shared" si="4"/>
        <v>2.3340248962655597E-3</v>
      </c>
      <c r="AR13" s="702">
        <f t="shared" si="8"/>
        <v>11.111111111111112</v>
      </c>
      <c r="AS13" s="702">
        <f t="shared" si="9"/>
        <v>0.27777777777777779</v>
      </c>
      <c r="AT13" s="76">
        <v>0</v>
      </c>
      <c r="AU13" s="663" t="s">
        <v>773</v>
      </c>
    </row>
    <row r="14" spans="1:47" s="563" customFormat="1" x14ac:dyDescent="0.2">
      <c r="A14" s="574" t="s">
        <v>167</v>
      </c>
      <c r="B14" s="611" t="s">
        <v>38</v>
      </c>
      <c r="C14" s="575">
        <v>2019</v>
      </c>
      <c r="D14" s="575">
        <v>115</v>
      </c>
      <c r="E14" s="575">
        <v>0</v>
      </c>
      <c r="F14" s="575">
        <v>2</v>
      </c>
      <c r="G14" s="600">
        <v>6.1577200000000003</v>
      </c>
      <c r="H14" s="612">
        <v>79.104799999999997</v>
      </c>
      <c r="I14" s="613">
        <v>-1221</v>
      </c>
      <c r="K14" s="614" t="s">
        <v>281</v>
      </c>
      <c r="L14" s="653">
        <v>0</v>
      </c>
      <c r="M14" s="615">
        <v>1</v>
      </c>
      <c r="N14" s="568">
        <v>12.9</v>
      </c>
      <c r="O14" s="601">
        <f>95.2-N14</f>
        <v>82.3</v>
      </c>
      <c r="P14" s="575" t="s">
        <v>168</v>
      </c>
      <c r="Q14" s="568">
        <f t="shared" si="0"/>
        <v>95.2</v>
      </c>
      <c r="R14" s="602">
        <v>1.52</v>
      </c>
      <c r="S14" s="707">
        <v>7.0656443346007639E-2</v>
      </c>
      <c r="T14" s="729">
        <v>2.5000000000000001E-2</v>
      </c>
      <c r="U14" s="729">
        <v>2.5000000000000001E-2</v>
      </c>
      <c r="V14" s="707">
        <v>8.2139910266159716E-2</v>
      </c>
      <c r="W14" s="729">
        <v>2.5000000000000001E-2</v>
      </c>
      <c r="X14" s="729">
        <v>2.5000000000000001E-2</v>
      </c>
      <c r="Y14" s="707">
        <v>8.1082207984790905E-2</v>
      </c>
      <c r="Z14" s="729">
        <v>2.5000000000000001E-2</v>
      </c>
      <c r="AA14" s="729">
        <v>2.5000000000000001E-2</v>
      </c>
      <c r="AB14" s="573">
        <f t="shared" si="1"/>
        <v>0.38387856159695832</v>
      </c>
      <c r="AC14" s="663">
        <f t="shared" si="5"/>
        <v>9</v>
      </c>
      <c r="AQ14" s="563">
        <f t="shared" si="4"/>
        <v>4.032337831900823E-3</v>
      </c>
      <c r="AR14" s="702">
        <f t="shared" si="8"/>
        <v>18.405936255484679</v>
      </c>
      <c r="AS14" s="702">
        <f t="shared" si="9"/>
        <v>0.91266566962399687</v>
      </c>
      <c r="AT14" s="77">
        <v>5.9923807984790897E-2</v>
      </c>
      <c r="AU14" s="663">
        <f t="shared" si="10"/>
        <v>84.810110935447796</v>
      </c>
    </row>
    <row r="15" spans="1:47" s="563" customFormat="1" x14ac:dyDescent="0.2">
      <c r="B15" s="611" t="s">
        <v>38</v>
      </c>
      <c r="C15" s="563">
        <v>2022</v>
      </c>
      <c r="G15" s="731" t="s">
        <v>774</v>
      </c>
      <c r="H15" s="563">
        <v>81.405970116666666</v>
      </c>
      <c r="K15" s="618"/>
      <c r="L15" s="619"/>
      <c r="M15" s="567"/>
      <c r="N15" s="567"/>
      <c r="O15" s="567"/>
      <c r="P15" s="621" t="s">
        <v>775</v>
      </c>
      <c r="Q15" s="647">
        <v>96.3</v>
      </c>
      <c r="R15" s="620">
        <v>1.58</v>
      </c>
      <c r="S15" s="708">
        <v>0.40993472393371361</v>
      </c>
      <c r="T15" s="730">
        <v>0.05</v>
      </c>
      <c r="U15" s="708">
        <v>0.16255079281223203</v>
      </c>
      <c r="V15" s="708">
        <v>0.66459289633277507</v>
      </c>
      <c r="W15" s="708">
        <v>0.32644643253061667</v>
      </c>
      <c r="X15" s="708">
        <v>0.1023883174590893</v>
      </c>
      <c r="Y15" s="708">
        <v>0.25375226133790757</v>
      </c>
      <c r="Z15" s="724">
        <v>0.05</v>
      </c>
      <c r="AA15" s="724">
        <v>7.4999999999999997E-2</v>
      </c>
      <c r="AB15" s="573">
        <f t="shared" si="1"/>
        <v>2.0946654244063345</v>
      </c>
      <c r="AC15" s="663">
        <f t="shared" si="5"/>
        <v>9</v>
      </c>
      <c r="AQ15" s="563">
        <f t="shared" si="4"/>
        <v>2.1751458197365882E-2</v>
      </c>
      <c r="AR15" s="702">
        <f t="shared" si="8"/>
        <v>19.570415358810653</v>
      </c>
      <c r="AS15" s="702">
        <f t="shared" si="9"/>
        <v>7.3843655148086125</v>
      </c>
      <c r="AT15" s="703">
        <v>0.40993472393371361</v>
      </c>
      <c r="AU15" s="663">
        <f t="shared" si="10"/>
        <v>100</v>
      </c>
    </row>
    <row r="16" spans="1:47" s="563" customFormat="1" x14ac:dyDescent="0.2">
      <c r="B16" s="611" t="s">
        <v>38</v>
      </c>
      <c r="C16" s="563">
        <v>2022</v>
      </c>
      <c r="G16" s="731" t="s">
        <v>776</v>
      </c>
      <c r="H16" s="563">
        <v>81.495077216666672</v>
      </c>
      <c r="K16" s="618"/>
      <c r="L16" s="619"/>
      <c r="M16" s="567"/>
      <c r="N16" s="567"/>
      <c r="O16" s="567"/>
      <c r="P16" s="624" t="s">
        <v>546</v>
      </c>
      <c r="Q16" s="647">
        <v>83.8</v>
      </c>
      <c r="R16" s="620">
        <v>1.31</v>
      </c>
      <c r="S16" s="708">
        <v>0.20271635177217426</v>
      </c>
      <c r="T16" s="730">
        <v>0.05</v>
      </c>
      <c r="U16" s="708">
        <v>0.11836350162454214</v>
      </c>
      <c r="V16" s="708">
        <v>0.47400003804745444</v>
      </c>
      <c r="W16" s="708">
        <v>0.20879122566467001</v>
      </c>
      <c r="X16" s="708">
        <v>6.1550025809080464E-2</v>
      </c>
      <c r="Y16" s="708">
        <v>0.17562184818306281</v>
      </c>
      <c r="Z16" s="724">
        <v>0.05</v>
      </c>
      <c r="AA16" s="724">
        <v>7.4999999999999997E-2</v>
      </c>
      <c r="AB16" s="573">
        <f t="shared" si="1"/>
        <v>1.416042991100984</v>
      </c>
      <c r="AC16" s="663">
        <f t="shared" si="5"/>
        <v>9</v>
      </c>
      <c r="AQ16" s="563">
        <f t="shared" si="4"/>
        <v>1.6897887721968784E-2</v>
      </c>
      <c r="AR16" s="702">
        <f t="shared" si="8"/>
        <v>14.315691899619573</v>
      </c>
      <c r="AS16" s="702">
        <f t="shared" si="9"/>
        <v>5.2666670894161607</v>
      </c>
      <c r="AT16" s="703">
        <v>0.20271635177217426</v>
      </c>
      <c r="AU16" s="663">
        <f t="shared" si="10"/>
        <v>100</v>
      </c>
    </row>
    <row r="17" spans="1:47" s="563" customFormat="1" x14ac:dyDescent="0.2">
      <c r="B17" s="611" t="s">
        <v>38</v>
      </c>
      <c r="C17" s="563">
        <v>2022</v>
      </c>
      <c r="G17" s="731" t="s">
        <v>777</v>
      </c>
      <c r="H17" s="563">
        <v>80.397921449999998</v>
      </c>
      <c r="K17" s="618"/>
      <c r="L17" s="619"/>
      <c r="M17" s="567"/>
      <c r="N17" s="567"/>
      <c r="O17" s="567"/>
      <c r="P17" s="624" t="s">
        <v>547</v>
      </c>
      <c r="Q17" s="647">
        <v>96.6</v>
      </c>
      <c r="R17" s="620">
        <v>2.0699999999999998</v>
      </c>
      <c r="S17" s="708">
        <v>0.36911171697097217</v>
      </c>
      <c r="T17" s="730">
        <v>0.05</v>
      </c>
      <c r="U17" s="708">
        <v>0.12891960103746258</v>
      </c>
      <c r="V17" s="708">
        <v>0.50234657128556082</v>
      </c>
      <c r="W17" s="708">
        <v>0.62603646066996954</v>
      </c>
      <c r="X17" s="708">
        <v>0.13112864208119923</v>
      </c>
      <c r="Y17" s="724">
        <v>0.05</v>
      </c>
      <c r="Z17" s="724">
        <v>0.05</v>
      </c>
      <c r="AA17" s="724">
        <v>7.4999999999999997E-2</v>
      </c>
      <c r="AB17" s="573">
        <f t="shared" si="1"/>
        <v>1.9825429920451643</v>
      </c>
      <c r="AC17" s="663">
        <f t="shared" si="5"/>
        <v>9</v>
      </c>
      <c r="AQ17" s="563">
        <f t="shared" si="4"/>
        <v>2.0523219379349526E-2</v>
      </c>
      <c r="AR17" s="702">
        <f t="shared" si="8"/>
        <v>18.618093955692814</v>
      </c>
      <c r="AS17" s="702">
        <f t="shared" si="9"/>
        <v>5.5816285698395651</v>
      </c>
      <c r="AT17" s="703">
        <v>0.36911171697097217</v>
      </c>
      <c r="AU17" s="663">
        <f t="shared" si="10"/>
        <v>100</v>
      </c>
    </row>
    <row r="18" spans="1:47" s="563" customFormat="1" x14ac:dyDescent="0.2">
      <c r="B18" s="611" t="s">
        <v>38</v>
      </c>
      <c r="C18" s="563">
        <v>2022</v>
      </c>
      <c r="G18" s="731" t="s">
        <v>778</v>
      </c>
      <c r="H18" s="563">
        <v>79.661333333333332</v>
      </c>
      <c r="K18" s="618"/>
      <c r="L18" s="619"/>
      <c r="M18" s="567"/>
      <c r="N18" s="567"/>
      <c r="O18" s="567"/>
      <c r="P18" s="624" t="s">
        <v>548</v>
      </c>
      <c r="Q18" s="647">
        <v>17.7</v>
      </c>
      <c r="R18" s="625">
        <v>0.45300000000000001</v>
      </c>
      <c r="S18" s="708">
        <v>0.13529728049512285</v>
      </c>
      <c r="T18" s="730">
        <v>0.05</v>
      </c>
      <c r="U18" s="709">
        <v>7.9000000000000001E-2</v>
      </c>
      <c r="V18" s="708">
        <v>0.33110040714743078</v>
      </c>
      <c r="W18" s="708">
        <v>0.19761253974122833</v>
      </c>
      <c r="X18" s="724">
        <v>2.5000000000000001E-2</v>
      </c>
      <c r="Y18" s="708">
        <v>0.11378455261737534</v>
      </c>
      <c r="Z18" s="724">
        <v>0.05</v>
      </c>
      <c r="AA18" s="724">
        <v>7.4999999999999997E-2</v>
      </c>
      <c r="AB18" s="573">
        <f t="shared" si="1"/>
        <v>1.0567947800011575</v>
      </c>
      <c r="AC18" s="663">
        <f t="shared" si="5"/>
        <v>9</v>
      </c>
      <c r="AQ18" s="563">
        <f t="shared" si="4"/>
        <v>5.9705919774076695E-2</v>
      </c>
      <c r="AR18" s="702">
        <f t="shared" si="8"/>
        <v>12.802606812173567</v>
      </c>
      <c r="AS18" s="702">
        <f t="shared" si="9"/>
        <v>3.6788934127492312</v>
      </c>
      <c r="AT18" s="703">
        <v>0.13529728049512285</v>
      </c>
      <c r="AU18" s="663">
        <f t="shared" si="10"/>
        <v>100</v>
      </c>
    </row>
    <row r="19" spans="1:47" s="626" customFormat="1" x14ac:dyDescent="0.2">
      <c r="B19" s="627" t="s">
        <v>38</v>
      </c>
      <c r="C19" s="626">
        <v>2022</v>
      </c>
      <c r="G19" s="731" t="s">
        <v>779</v>
      </c>
      <c r="H19" s="626">
        <v>80.49766666666666</v>
      </c>
      <c r="K19" s="628"/>
      <c r="L19" s="629"/>
      <c r="M19" s="630"/>
      <c r="N19" s="630"/>
      <c r="O19" s="630"/>
      <c r="P19" s="624" t="s">
        <v>549</v>
      </c>
      <c r="Q19" s="647">
        <v>97.6</v>
      </c>
      <c r="R19" s="631">
        <v>1.71</v>
      </c>
      <c r="S19" s="710">
        <v>1.0595707875089015</v>
      </c>
      <c r="T19" s="730">
        <v>0.05</v>
      </c>
      <c r="U19" s="710">
        <v>0.28737324397584785</v>
      </c>
      <c r="V19" s="710">
        <v>1.4129038826418108</v>
      </c>
      <c r="W19" s="710">
        <v>0.88848269260189638</v>
      </c>
      <c r="X19" s="710">
        <v>0.17514776040556046</v>
      </c>
      <c r="Y19" s="710">
        <v>0.27581659490294319</v>
      </c>
      <c r="Z19" s="724">
        <v>0.05</v>
      </c>
      <c r="AA19" s="724">
        <v>7.4999999999999997E-2</v>
      </c>
      <c r="AB19" s="651">
        <f t="shared" si="1"/>
        <v>4.2742949620369597</v>
      </c>
      <c r="AC19" s="663">
        <f t="shared" si="5"/>
        <v>9</v>
      </c>
      <c r="AQ19" s="563">
        <f t="shared" si="4"/>
        <v>4.3794005758575408E-2</v>
      </c>
      <c r="AR19" s="702">
        <f t="shared" si="8"/>
        <v>24.789369870813786</v>
      </c>
      <c r="AS19" s="702">
        <f t="shared" si="9"/>
        <v>15.698932029353452</v>
      </c>
      <c r="AT19" s="703">
        <v>1.0595707875089015</v>
      </c>
      <c r="AU19" s="663">
        <f t="shared" si="10"/>
        <v>100</v>
      </c>
    </row>
    <row r="20" spans="1:47" s="475" customFormat="1" x14ac:dyDescent="0.2">
      <c r="A20" s="469" t="s">
        <v>55</v>
      </c>
      <c r="B20" s="470" t="s">
        <v>38</v>
      </c>
      <c r="C20" s="470">
        <v>2009</v>
      </c>
      <c r="D20" s="470">
        <v>105</v>
      </c>
      <c r="E20" s="471">
        <v>0</v>
      </c>
      <c r="F20" s="471">
        <v>1</v>
      </c>
      <c r="G20" s="472">
        <v>15.495666666666667</v>
      </c>
      <c r="H20" s="473">
        <v>72.423500000000004</v>
      </c>
      <c r="I20" s="474">
        <v>-610.99</v>
      </c>
      <c r="K20" s="476" t="s">
        <v>229</v>
      </c>
      <c r="L20" s="477">
        <v>0</v>
      </c>
      <c r="M20" s="478">
        <v>1</v>
      </c>
      <c r="N20" s="479">
        <v>3.31</v>
      </c>
      <c r="O20" s="479">
        <v>26.09</v>
      </c>
      <c r="P20" s="482" t="s">
        <v>56</v>
      </c>
      <c r="Q20" s="480">
        <f t="shared" ref="Q20:Q67" si="18">N20+O20</f>
        <v>29.4</v>
      </c>
      <c r="R20" s="481">
        <v>0.44779999999999998</v>
      </c>
      <c r="S20" s="711">
        <v>0.11557233378988876</v>
      </c>
      <c r="T20" s="722">
        <v>4.4999999999999998E-2</v>
      </c>
      <c r="U20" s="722">
        <v>4.4999999999999998E-2</v>
      </c>
      <c r="V20" s="711">
        <v>0.20554597499891678</v>
      </c>
      <c r="W20" s="712">
        <v>9.8088142427691399E-2</v>
      </c>
      <c r="X20" s="722">
        <v>4.4999999999999998E-2</v>
      </c>
      <c r="Y20" s="711">
        <v>0.10891158580322609</v>
      </c>
      <c r="Z20" s="722">
        <v>4.4999999999999998E-2</v>
      </c>
      <c r="AA20" s="722">
        <v>7.4999999999999997E-2</v>
      </c>
      <c r="AB20" s="486">
        <f t="shared" si="1"/>
        <v>0.78311803701972305</v>
      </c>
      <c r="AC20" s="663">
        <f t="shared" si="5"/>
        <v>9</v>
      </c>
      <c r="AD20" s="316" t="s">
        <v>494</v>
      </c>
      <c r="AE20" s="700">
        <f t="shared" ref="AE20:AF20" si="19">MIN(Q20:Q46)</f>
        <v>21.6</v>
      </c>
      <c r="AF20" s="302">
        <f t="shared" si="19"/>
        <v>0.25409999999999999</v>
      </c>
      <c r="AG20" s="302">
        <f>MIN(S20:S46)</f>
        <v>1.4999999999999999E-2</v>
      </c>
      <c r="AH20" s="302">
        <f t="shared" ref="AH20:AP20" si="20">MIN(T20:T46)</f>
        <v>1.5E-3</v>
      </c>
      <c r="AI20" s="302">
        <f t="shared" si="20"/>
        <v>1.5E-3</v>
      </c>
      <c r="AJ20" s="302">
        <f t="shared" si="20"/>
        <v>2.5000000000000001E-2</v>
      </c>
      <c r="AK20" s="302">
        <f t="shared" si="20"/>
        <v>1.5E-3</v>
      </c>
      <c r="AL20" s="302">
        <f t="shared" si="20"/>
        <v>1.5E-3</v>
      </c>
      <c r="AM20" s="302">
        <f t="shared" si="20"/>
        <v>2.5000000000000001E-2</v>
      </c>
      <c r="AN20" s="302">
        <f t="shared" si="20"/>
        <v>2.5000000000000001E-2</v>
      </c>
      <c r="AO20" s="302">
        <f t="shared" si="20"/>
        <v>2.5000000000000001E-2</v>
      </c>
      <c r="AP20" s="302">
        <f t="shared" si="20"/>
        <v>0.22499999999999998</v>
      </c>
      <c r="AQ20" s="563">
        <f t="shared" si="4"/>
        <v>2.6636667925840921E-2</v>
      </c>
      <c r="AR20" s="702">
        <f t="shared" si="8"/>
        <v>14.75797112651334</v>
      </c>
      <c r="AS20" s="702">
        <f t="shared" si="9"/>
        <v>2.2838441666546307</v>
      </c>
      <c r="AT20" s="34">
        <v>0.11557233378988876</v>
      </c>
      <c r="AU20" s="663">
        <f t="shared" si="10"/>
        <v>100</v>
      </c>
    </row>
    <row r="21" spans="1:47" s="475" customFormat="1" x14ac:dyDescent="0.2">
      <c r="A21" s="469" t="s">
        <v>57</v>
      </c>
      <c r="B21" s="470" t="s">
        <v>38</v>
      </c>
      <c r="C21" s="470">
        <v>2009</v>
      </c>
      <c r="D21" s="470">
        <v>105</v>
      </c>
      <c r="E21" s="471">
        <v>0</v>
      </c>
      <c r="F21" s="471">
        <v>1</v>
      </c>
      <c r="G21" s="472">
        <v>14.604166666666666</v>
      </c>
      <c r="H21" s="473">
        <v>72.274833333333333</v>
      </c>
      <c r="I21" s="474">
        <v>-1036.93</v>
      </c>
      <c r="K21" s="476" t="s">
        <v>230</v>
      </c>
      <c r="L21" s="477">
        <v>0</v>
      </c>
      <c r="M21" s="478">
        <v>1</v>
      </c>
      <c r="N21" s="479">
        <v>5.12</v>
      </c>
      <c r="O21" s="479">
        <v>43.18</v>
      </c>
      <c r="P21" s="482" t="s">
        <v>58</v>
      </c>
      <c r="Q21" s="480">
        <f t="shared" si="18"/>
        <v>48.3</v>
      </c>
      <c r="R21" s="481">
        <v>0.53695000000000004</v>
      </c>
      <c r="S21" s="722">
        <v>4.4999999999999998E-2</v>
      </c>
      <c r="T21" s="722">
        <v>4.4999999999999998E-2</v>
      </c>
      <c r="U21" s="722">
        <v>4.4999999999999998E-2</v>
      </c>
      <c r="V21" s="722">
        <v>4.4999999999999998E-2</v>
      </c>
      <c r="W21" s="722">
        <v>4.4999999999999998E-2</v>
      </c>
      <c r="X21" s="722">
        <v>4.4999999999999998E-2</v>
      </c>
      <c r="Y21" s="722">
        <v>4.4999999999999998E-2</v>
      </c>
      <c r="Z21" s="722">
        <v>4.4999999999999998E-2</v>
      </c>
      <c r="AA21" s="722">
        <v>7.4999999999999997E-2</v>
      </c>
      <c r="AB21" s="486">
        <f t="shared" si="1"/>
        <v>0.43499999999999994</v>
      </c>
      <c r="AC21" s="663">
        <f t="shared" si="5"/>
        <v>9</v>
      </c>
      <c r="AD21" s="316" t="s">
        <v>495</v>
      </c>
      <c r="AE21" s="700">
        <f t="shared" ref="AE21:AF21" si="21">AVERAGE(Q20:Q46)</f>
        <v>65.875629629629628</v>
      </c>
      <c r="AF21" s="317">
        <f t="shared" si="21"/>
        <v>1.600775925925926</v>
      </c>
      <c r="AG21" s="302">
        <f>AVERAGE(S20:S46)</f>
        <v>0.21097677277817486</v>
      </c>
      <c r="AH21" s="302">
        <f t="shared" ref="AH21:AP21" si="22">AVERAGE(T20:T46)</f>
        <v>4.7988460343134705E-2</v>
      </c>
      <c r="AI21" s="302">
        <f t="shared" si="22"/>
        <v>5.538613919724597E-2</v>
      </c>
      <c r="AJ21" s="302">
        <f t="shared" si="22"/>
        <v>0.36423757906638171</v>
      </c>
      <c r="AK21" s="302">
        <f t="shared" si="22"/>
        <v>0.20275775789639372</v>
      </c>
      <c r="AL21" s="302">
        <f t="shared" si="22"/>
        <v>5.0677377878031261E-2</v>
      </c>
      <c r="AM21" s="302">
        <f t="shared" si="22"/>
        <v>8.0691282945070275E-2</v>
      </c>
      <c r="AN21" s="302">
        <f t="shared" si="22"/>
        <v>4.2777777777777769E-2</v>
      </c>
      <c r="AO21" s="302">
        <f t="shared" si="22"/>
        <v>6.1111111111111081E-2</v>
      </c>
      <c r="AP21" s="302">
        <f t="shared" si="22"/>
        <v>1.1166042589933214</v>
      </c>
      <c r="AQ21" s="563">
        <f t="shared" si="4"/>
        <v>9.0062111801242229E-3</v>
      </c>
      <c r="AR21" s="702">
        <f t="shared" si="8"/>
        <v>10.344827586206899</v>
      </c>
      <c r="AS21" s="702">
        <f t="shared" si="9"/>
        <v>0.5</v>
      </c>
      <c r="AT21" s="38">
        <v>0</v>
      </c>
      <c r="AU21" s="663" t="s">
        <v>773</v>
      </c>
    </row>
    <row r="22" spans="1:47" s="475" customFormat="1" x14ac:dyDescent="0.2">
      <c r="A22" s="469" t="s">
        <v>59</v>
      </c>
      <c r="B22" s="470" t="s">
        <v>38</v>
      </c>
      <c r="C22" s="470">
        <v>2009</v>
      </c>
      <c r="D22" s="470">
        <v>105</v>
      </c>
      <c r="E22" s="471">
        <v>0</v>
      </c>
      <c r="F22" s="471">
        <v>1</v>
      </c>
      <c r="G22" s="472">
        <v>15.666499999999999</v>
      </c>
      <c r="H22" s="473">
        <v>72.277666666666661</v>
      </c>
      <c r="I22" s="474">
        <v>-728.43</v>
      </c>
      <c r="K22" s="476" t="s">
        <v>231</v>
      </c>
      <c r="L22" s="477">
        <v>0</v>
      </c>
      <c r="M22" s="478">
        <v>1</v>
      </c>
      <c r="N22" s="479">
        <v>2.44</v>
      </c>
      <c r="O22" s="479">
        <v>19.16</v>
      </c>
      <c r="P22" s="482" t="s">
        <v>60</v>
      </c>
      <c r="Q22" s="480">
        <f t="shared" si="18"/>
        <v>21.6</v>
      </c>
      <c r="R22" s="481">
        <v>0.27100000000000002</v>
      </c>
      <c r="S22" s="722">
        <v>4.4999999999999998E-2</v>
      </c>
      <c r="T22" s="722">
        <v>4.4999999999999998E-2</v>
      </c>
      <c r="U22" s="722">
        <v>4.4999999999999998E-2</v>
      </c>
      <c r="V22" s="713">
        <v>0.10347170368735979</v>
      </c>
      <c r="W22" s="722">
        <v>4.4999999999999998E-2</v>
      </c>
      <c r="X22" s="722">
        <v>4.4999999999999998E-2</v>
      </c>
      <c r="Y22" s="722">
        <v>4.4999999999999998E-2</v>
      </c>
      <c r="Z22" s="722">
        <v>4.4999999999999998E-2</v>
      </c>
      <c r="AA22" s="722">
        <v>7.4999999999999997E-2</v>
      </c>
      <c r="AB22" s="486">
        <f t="shared" si="1"/>
        <v>0.49347170368735976</v>
      </c>
      <c r="AC22" s="663">
        <f t="shared" si="5"/>
        <v>9</v>
      </c>
      <c r="AD22" s="316" t="s">
        <v>496</v>
      </c>
      <c r="AE22" s="700">
        <f t="shared" ref="AE22:AF22" si="23">MEDIAN(Q20:Q46)</f>
        <v>74.2</v>
      </c>
      <c r="AF22" s="317">
        <f t="shared" si="23"/>
        <v>1.69</v>
      </c>
      <c r="AG22" s="302">
        <f>MEDIAN(S20:S46)</f>
        <v>0.1602401828625547</v>
      </c>
      <c r="AH22" s="302">
        <f t="shared" ref="AH22:AP22" si="24">MEDIAN(T20:T46)</f>
        <v>4.4999999999999998E-2</v>
      </c>
      <c r="AI22" s="302">
        <f t="shared" si="24"/>
        <v>4.4999999999999998E-2</v>
      </c>
      <c r="AJ22" s="302">
        <f t="shared" si="24"/>
        <v>0.28000000000000003</v>
      </c>
      <c r="AK22" s="302">
        <f t="shared" si="24"/>
        <v>0.15446360503659975</v>
      </c>
      <c r="AL22" s="302">
        <f t="shared" si="24"/>
        <v>4.4999999999999998E-2</v>
      </c>
      <c r="AM22" s="302">
        <f t="shared" si="24"/>
        <v>4.4999999999999998E-2</v>
      </c>
      <c r="AN22" s="302">
        <f t="shared" si="24"/>
        <v>4.4999999999999998E-2</v>
      </c>
      <c r="AO22" s="302">
        <f t="shared" si="24"/>
        <v>7.4999999999999997E-2</v>
      </c>
      <c r="AP22" s="302">
        <f t="shared" si="24"/>
        <v>0.78311803701972305</v>
      </c>
      <c r="AQ22" s="563">
        <f t="shared" si="4"/>
        <v>2.2845912207748134E-2</v>
      </c>
      <c r="AR22" s="702">
        <f t="shared" si="8"/>
        <v>9.1190639024988265</v>
      </c>
      <c r="AS22" s="702">
        <f t="shared" si="9"/>
        <v>1.1496855965262198</v>
      </c>
      <c r="AT22" s="38">
        <v>0</v>
      </c>
      <c r="AU22" s="663" t="s">
        <v>773</v>
      </c>
    </row>
    <row r="23" spans="1:47" s="475" customFormat="1" x14ac:dyDescent="0.2">
      <c r="A23" s="469" t="s">
        <v>61</v>
      </c>
      <c r="B23" s="470" t="s">
        <v>38</v>
      </c>
      <c r="C23" s="470">
        <v>2009</v>
      </c>
      <c r="D23" s="470">
        <v>105</v>
      </c>
      <c r="E23" s="471">
        <v>0</v>
      </c>
      <c r="F23" s="471">
        <v>1</v>
      </c>
      <c r="G23" s="472">
        <v>16.546833333333332</v>
      </c>
      <c r="H23" s="473">
        <v>72.146166666666673</v>
      </c>
      <c r="I23" s="474">
        <v>-385.34</v>
      </c>
      <c r="K23" s="476" t="s">
        <v>232</v>
      </c>
      <c r="L23" s="477">
        <v>0</v>
      </c>
      <c r="M23" s="478">
        <v>1</v>
      </c>
      <c r="N23" s="479">
        <v>3.54</v>
      </c>
      <c r="O23" s="479">
        <v>31.46</v>
      </c>
      <c r="P23" s="482" t="s">
        <v>62</v>
      </c>
      <c r="Q23" s="480">
        <f>N23+O23</f>
        <v>35</v>
      </c>
      <c r="R23" s="481">
        <v>0.4869</v>
      </c>
      <c r="S23" s="714">
        <v>0.08</v>
      </c>
      <c r="T23" s="714">
        <v>0.02</v>
      </c>
      <c r="U23" s="715">
        <v>2.5000000000000001E-2</v>
      </c>
      <c r="V23" s="714">
        <v>0.28000000000000003</v>
      </c>
      <c r="W23" s="713">
        <v>7.3999999999999996E-2</v>
      </c>
      <c r="X23" s="715">
        <v>8.9999999999999993E-3</v>
      </c>
      <c r="Y23" s="722">
        <v>7.5000000000000011E-2</v>
      </c>
      <c r="Z23" s="722">
        <v>7.5000000000000011E-2</v>
      </c>
      <c r="AA23" s="722">
        <v>7.5000000000000011E-2</v>
      </c>
      <c r="AB23" s="486">
        <f>SUM(S23:AA23)</f>
        <v>0.71300000000000008</v>
      </c>
      <c r="AC23" s="663">
        <f>IF(S23&gt;0,1,0)++IF(T23&gt;0,1,0)+IF(U23&gt;0,1,0)+IF(V23&gt;0,1,0)+IF(W23&gt;0,1,0)+IF(X23&gt;0,1,0)+IF(Y23&gt;0,1,0)+IF(Z23&gt;0,1,0)+IF(AA23&gt;0,1,0)</f>
        <v>9</v>
      </c>
      <c r="AD23" s="316" t="s">
        <v>497</v>
      </c>
      <c r="AE23" s="700">
        <f t="shared" ref="AE23:AP23" si="25">MAX(Q20:Q46)</f>
        <v>95.7</v>
      </c>
      <c r="AF23" s="317">
        <f t="shared" si="25"/>
        <v>3.6</v>
      </c>
      <c r="AG23" s="302">
        <f t="shared" si="25"/>
        <v>0.86684222061070848</v>
      </c>
      <c r="AH23" s="302">
        <f t="shared" si="25"/>
        <v>0.13428267086720613</v>
      </c>
      <c r="AI23" s="302">
        <f t="shared" si="25"/>
        <v>0.18938978653489902</v>
      </c>
      <c r="AJ23" s="302">
        <f t="shared" si="25"/>
        <v>1.2751109448291666</v>
      </c>
      <c r="AK23" s="302">
        <f t="shared" si="25"/>
        <v>0.52518956147679441</v>
      </c>
      <c r="AL23" s="302">
        <f t="shared" si="25"/>
        <v>0.14741770102434801</v>
      </c>
      <c r="AM23" s="302">
        <f t="shared" si="25"/>
        <v>0.35203148079541102</v>
      </c>
      <c r="AN23" s="302">
        <f t="shared" si="25"/>
        <v>7.5000000000000011E-2</v>
      </c>
      <c r="AO23" s="302">
        <f t="shared" si="25"/>
        <v>7.5000000000000011E-2</v>
      </c>
      <c r="AP23" s="317">
        <f t="shared" si="25"/>
        <v>3.0725634407422762</v>
      </c>
      <c r="AQ23" s="563">
        <f>AB23/Q23</f>
        <v>2.0371428571428575E-2</v>
      </c>
      <c r="AR23" s="702">
        <f>S23/AB23*100</f>
        <v>11.220196353436185</v>
      </c>
      <c r="AS23" s="702">
        <f>V23/AC23*100</f>
        <v>3.1111111111111112</v>
      </c>
      <c r="AT23" s="22">
        <v>0</v>
      </c>
      <c r="AU23" s="663" t="s">
        <v>773</v>
      </c>
    </row>
    <row r="24" spans="1:47" s="475" customFormat="1" x14ac:dyDescent="0.2">
      <c r="A24" s="469" t="s">
        <v>64</v>
      </c>
      <c r="B24" s="470" t="s">
        <v>38</v>
      </c>
      <c r="C24" s="470">
        <v>2009</v>
      </c>
      <c r="D24" s="470">
        <v>105</v>
      </c>
      <c r="E24" s="471">
        <v>0</v>
      </c>
      <c r="F24" s="471">
        <v>1</v>
      </c>
      <c r="G24" s="472">
        <v>16.912333333333333</v>
      </c>
      <c r="H24" s="473">
        <v>72.035166666666669</v>
      </c>
      <c r="I24" s="474">
        <v>-342.55</v>
      </c>
      <c r="K24" s="476" t="s">
        <v>233</v>
      </c>
      <c r="L24" s="477">
        <v>0</v>
      </c>
      <c r="M24" s="478">
        <v>1</v>
      </c>
      <c r="N24" s="479">
        <v>3.47</v>
      </c>
      <c r="O24" s="479">
        <v>37.43</v>
      </c>
      <c r="P24" s="482" t="s">
        <v>65</v>
      </c>
      <c r="Q24" s="480">
        <f t="shared" si="18"/>
        <v>40.9</v>
      </c>
      <c r="R24" s="481">
        <v>0.74460000000000004</v>
      </c>
      <c r="S24" s="713">
        <v>0.64333600879574504</v>
      </c>
      <c r="T24" s="713">
        <v>0.10774954409069952</v>
      </c>
      <c r="U24" s="713">
        <v>0.10572603056910448</v>
      </c>
      <c r="V24" s="713">
        <v>0.67265777651771153</v>
      </c>
      <c r="W24" s="713">
        <v>0.33442270929913809</v>
      </c>
      <c r="X24" s="713">
        <v>0.14672349285180225</v>
      </c>
      <c r="Y24" s="713">
        <v>0.2391569046148784</v>
      </c>
      <c r="Z24" s="722">
        <v>7.5000000000000011E-2</v>
      </c>
      <c r="AA24" s="722">
        <v>7.5000000000000011E-2</v>
      </c>
      <c r="AB24" s="486">
        <f t="shared" si="1"/>
        <v>2.3997724667390798</v>
      </c>
      <c r="AC24" s="663">
        <f t="shared" si="5"/>
        <v>9</v>
      </c>
      <c r="AD24" s="316" t="s">
        <v>498</v>
      </c>
      <c r="AE24" s="317">
        <f t="shared" ref="AE24:AF24" si="26">STDEV(Q20:Q46)</f>
        <v>23.086045059496168</v>
      </c>
      <c r="AF24" s="302">
        <f t="shared" si="26"/>
        <v>0.97323667069557585</v>
      </c>
      <c r="AG24" s="302">
        <f>STDEV(S20:S46)</f>
        <v>0.21095958155108865</v>
      </c>
      <c r="AH24" s="302">
        <f t="shared" ref="AH24:AP24" si="27">STDEV(T20:T46)</f>
        <v>3.3180692972232938E-2</v>
      </c>
      <c r="AI24" s="302">
        <f t="shared" si="27"/>
        <v>4.7118937194412132E-2</v>
      </c>
      <c r="AJ24" s="302">
        <f t="shared" si="27"/>
        <v>0.33530123268158313</v>
      </c>
      <c r="AK24" s="302">
        <f t="shared" si="27"/>
        <v>0.15538252577423978</v>
      </c>
      <c r="AL24" s="302">
        <f t="shared" si="27"/>
        <v>3.6251228105524724E-2</v>
      </c>
      <c r="AM24" s="302">
        <f t="shared" si="27"/>
        <v>7.2138738059164084E-2</v>
      </c>
      <c r="AN24" s="302">
        <f t="shared" si="27"/>
        <v>1.6486202467362588E-2</v>
      </c>
      <c r="AO24" s="302">
        <f t="shared" si="27"/>
        <v>2.1182963643408204E-2</v>
      </c>
      <c r="AP24" s="302">
        <f t="shared" si="27"/>
        <v>0.83096111975304299</v>
      </c>
      <c r="AQ24" s="563">
        <f t="shared" si="4"/>
        <v>5.8674143441053296E-2</v>
      </c>
      <c r="AR24" s="702">
        <f t="shared" si="8"/>
        <v>26.808208599456901</v>
      </c>
      <c r="AS24" s="702">
        <f t="shared" si="9"/>
        <v>7.4739752946412388</v>
      </c>
      <c r="AT24" s="34">
        <v>0.60968489477883836</v>
      </c>
      <c r="AU24" s="663">
        <f t="shared" si="10"/>
        <v>94.769278641825466</v>
      </c>
    </row>
    <row r="25" spans="1:47" s="475" customFormat="1" x14ac:dyDescent="0.2">
      <c r="A25" s="469" t="s">
        <v>66</v>
      </c>
      <c r="B25" s="470" t="s">
        <v>38</v>
      </c>
      <c r="C25" s="470">
        <v>2009</v>
      </c>
      <c r="D25" s="470">
        <v>105</v>
      </c>
      <c r="E25" s="471">
        <v>0</v>
      </c>
      <c r="F25" s="471">
        <v>1</v>
      </c>
      <c r="G25" s="472">
        <v>16.752040000000001</v>
      </c>
      <c r="H25" s="473">
        <v>71.862274999999997</v>
      </c>
      <c r="I25" s="474">
        <v>-357.25</v>
      </c>
      <c r="K25" s="476" t="s">
        <v>234</v>
      </c>
      <c r="L25" s="477">
        <v>0</v>
      </c>
      <c r="M25" s="478">
        <v>1</v>
      </c>
      <c r="N25" s="479">
        <v>4.99</v>
      </c>
      <c r="O25" s="479">
        <v>46.91</v>
      </c>
      <c r="P25" s="482" t="s">
        <v>67</v>
      </c>
      <c r="Q25" s="480">
        <f t="shared" si="18"/>
        <v>51.9</v>
      </c>
      <c r="R25" s="481">
        <v>0.81710000000000005</v>
      </c>
      <c r="S25" s="713">
        <v>0.86684222061070848</v>
      </c>
      <c r="T25" s="713">
        <v>0.11789014224853392</v>
      </c>
      <c r="U25" s="713">
        <v>0.1215506438663186</v>
      </c>
      <c r="V25" s="713">
        <v>0.89577912218069844</v>
      </c>
      <c r="W25" s="713">
        <v>0.40848914829979471</v>
      </c>
      <c r="X25" s="713">
        <v>0.14741770102434801</v>
      </c>
      <c r="Y25" s="713">
        <v>0.35203148079541102</v>
      </c>
      <c r="Z25" s="722">
        <v>7.5000000000000011E-2</v>
      </c>
      <c r="AA25" s="722">
        <v>7.5000000000000011E-2</v>
      </c>
      <c r="AB25" s="652">
        <f t="shared" si="1"/>
        <v>3.0600004590258134</v>
      </c>
      <c r="AC25" s="663">
        <f t="shared" si="5"/>
        <v>9</v>
      </c>
      <c r="AD25" s="634" t="s">
        <v>499</v>
      </c>
      <c r="AE25">
        <f>COUNTIF(Q20:Q46,"&gt;0")</f>
        <v>27</v>
      </c>
      <c r="AF25">
        <f t="shared" ref="AF25:AP25" si="28">COUNTIF(R20:R46,"&gt;0")</f>
        <v>27</v>
      </c>
      <c r="AG25">
        <f t="shared" si="28"/>
        <v>27</v>
      </c>
      <c r="AH25">
        <f t="shared" si="28"/>
        <v>27</v>
      </c>
      <c r="AI25">
        <f t="shared" si="28"/>
        <v>27</v>
      </c>
      <c r="AJ25">
        <f t="shared" si="28"/>
        <v>27</v>
      </c>
      <c r="AK25">
        <f t="shared" si="28"/>
        <v>27</v>
      </c>
      <c r="AL25">
        <f t="shared" si="28"/>
        <v>27</v>
      </c>
      <c r="AM25">
        <f t="shared" si="28"/>
        <v>27</v>
      </c>
      <c r="AN25">
        <f t="shared" si="28"/>
        <v>27</v>
      </c>
      <c r="AO25">
        <f t="shared" si="28"/>
        <v>27</v>
      </c>
      <c r="AP25">
        <f t="shared" si="28"/>
        <v>27</v>
      </c>
      <c r="AQ25" s="563">
        <f t="shared" si="4"/>
        <v>5.8959546416682343E-2</v>
      </c>
      <c r="AR25" s="702">
        <f t="shared" si="8"/>
        <v>28.328172894675895</v>
      </c>
      <c r="AS25" s="702">
        <f t="shared" si="9"/>
        <v>9.953101357563316</v>
      </c>
      <c r="AT25" s="34">
        <v>0.86684222061070848</v>
      </c>
      <c r="AU25" s="663">
        <f t="shared" si="10"/>
        <v>100</v>
      </c>
    </row>
    <row r="26" spans="1:47" s="475" customFormat="1" x14ac:dyDescent="0.2">
      <c r="A26" s="469" t="s">
        <v>68</v>
      </c>
      <c r="B26" s="470" t="s">
        <v>38</v>
      </c>
      <c r="C26" s="470">
        <v>2009</v>
      </c>
      <c r="D26" s="470">
        <v>105</v>
      </c>
      <c r="E26" s="471">
        <v>0</v>
      </c>
      <c r="F26" s="471">
        <v>1</v>
      </c>
      <c r="G26" s="472">
        <v>15.751166666666666</v>
      </c>
      <c r="H26" s="473">
        <v>71.706000000000003</v>
      </c>
      <c r="I26" s="474">
        <v>-778.06</v>
      </c>
      <c r="K26" s="476" t="s">
        <v>235</v>
      </c>
      <c r="L26" s="477">
        <v>0</v>
      </c>
      <c r="M26" s="478">
        <v>1</v>
      </c>
      <c r="N26" s="479">
        <v>1.82</v>
      </c>
      <c r="O26" s="479">
        <v>23.68</v>
      </c>
      <c r="P26" s="482" t="s">
        <v>69</v>
      </c>
      <c r="Q26" s="480">
        <f t="shared" si="18"/>
        <v>25.5</v>
      </c>
      <c r="R26" s="481">
        <v>0.25409999999999999</v>
      </c>
      <c r="S26" s="722">
        <v>4.4999999999999998E-2</v>
      </c>
      <c r="T26" s="722">
        <v>4.4999999999999998E-2</v>
      </c>
      <c r="U26" s="722">
        <v>4.4999999999999998E-2</v>
      </c>
      <c r="V26" s="722">
        <v>4.4999999999999998E-2</v>
      </c>
      <c r="W26" s="722">
        <v>4.4999999999999998E-2</v>
      </c>
      <c r="X26" s="722">
        <v>4.4999999999999998E-2</v>
      </c>
      <c r="Y26" s="722">
        <v>4.4999999999999998E-2</v>
      </c>
      <c r="Z26" s="722">
        <v>4.4999999999999998E-2</v>
      </c>
      <c r="AA26" s="722">
        <v>7.4999999999999997E-2</v>
      </c>
      <c r="AB26" s="486">
        <f t="shared" si="1"/>
        <v>0.43499999999999994</v>
      </c>
      <c r="AC26" s="663">
        <f t="shared" si="5"/>
        <v>9</v>
      </c>
      <c r="AQ26" s="563">
        <f t="shared" si="4"/>
        <v>1.7058823529411762E-2</v>
      </c>
      <c r="AR26" s="702">
        <f t="shared" si="8"/>
        <v>10.344827586206899</v>
      </c>
      <c r="AS26" s="702">
        <f t="shared" si="9"/>
        <v>0.5</v>
      </c>
      <c r="AT26" s="38">
        <v>0</v>
      </c>
      <c r="AU26" s="663" t="s">
        <v>773</v>
      </c>
    </row>
    <row r="27" spans="1:47" s="475" customFormat="1" x14ac:dyDescent="0.2">
      <c r="A27" s="469" t="s">
        <v>70</v>
      </c>
      <c r="B27" s="470" t="s">
        <v>38</v>
      </c>
      <c r="C27" s="470">
        <v>2010</v>
      </c>
      <c r="D27" s="470">
        <v>110</v>
      </c>
      <c r="E27" s="471">
        <v>0</v>
      </c>
      <c r="F27" s="471">
        <v>1</v>
      </c>
      <c r="G27" s="472">
        <v>25.787285000000001</v>
      </c>
      <c r="H27" s="473">
        <v>72.344314999999995</v>
      </c>
      <c r="I27" s="474">
        <v>-249.51</v>
      </c>
      <c r="K27" s="476" t="s">
        <v>236</v>
      </c>
      <c r="L27" s="477">
        <v>0</v>
      </c>
      <c r="M27" s="478">
        <v>1</v>
      </c>
      <c r="N27" s="479">
        <v>2.66</v>
      </c>
      <c r="O27" s="479">
        <v>32.540000000000006</v>
      </c>
      <c r="P27" s="482" t="s">
        <v>71</v>
      </c>
      <c r="Q27" s="480">
        <f t="shared" si="18"/>
        <v>35.200000000000003</v>
      </c>
      <c r="R27" s="481">
        <v>0.41139999999999999</v>
      </c>
      <c r="S27" s="713">
        <v>0.14725678264968886</v>
      </c>
      <c r="T27" s="722">
        <v>4.4999999999999998E-2</v>
      </c>
      <c r="U27" s="722">
        <v>4.4999999999999998E-2</v>
      </c>
      <c r="V27" s="713">
        <v>0.39200763433196817</v>
      </c>
      <c r="W27" s="713">
        <v>0.15446360503659975</v>
      </c>
      <c r="X27" s="722">
        <v>4.4999999999999998E-2</v>
      </c>
      <c r="Y27" s="722">
        <v>4.4999999999999998E-2</v>
      </c>
      <c r="Z27" s="722">
        <v>4.4999999999999998E-2</v>
      </c>
      <c r="AA27" s="722">
        <v>7.4999999999999997E-2</v>
      </c>
      <c r="AB27" s="486">
        <f t="shared" si="1"/>
        <v>0.99372802201825683</v>
      </c>
      <c r="AC27" s="663">
        <f t="shared" si="5"/>
        <v>9</v>
      </c>
      <c r="AQ27" s="563">
        <f t="shared" si="4"/>
        <v>2.8230909716427749E-2</v>
      </c>
      <c r="AR27" s="702">
        <f t="shared" si="8"/>
        <v>14.818620325369414</v>
      </c>
      <c r="AS27" s="702">
        <f t="shared" si="9"/>
        <v>4.3556403814663129</v>
      </c>
      <c r="AT27" s="34">
        <v>0.14725678264968886</v>
      </c>
      <c r="AU27" s="663">
        <f t="shared" si="10"/>
        <v>100</v>
      </c>
    </row>
    <row r="28" spans="1:47" s="475" customFormat="1" x14ac:dyDescent="0.2">
      <c r="A28" s="469" t="s">
        <v>72</v>
      </c>
      <c r="B28" s="470" t="s">
        <v>38</v>
      </c>
      <c r="C28" s="470">
        <v>2010</v>
      </c>
      <c r="D28" s="470">
        <v>110</v>
      </c>
      <c r="E28" s="471">
        <v>0</v>
      </c>
      <c r="F28" s="471">
        <v>1</v>
      </c>
      <c r="G28" s="472">
        <v>25.843166666666669</v>
      </c>
      <c r="H28" s="473">
        <v>72.096166666666662</v>
      </c>
      <c r="I28" s="474">
        <v>-236.26</v>
      </c>
      <c r="K28" s="476" t="s">
        <v>237</v>
      </c>
      <c r="L28" s="477">
        <v>0</v>
      </c>
      <c r="M28" s="478">
        <v>1</v>
      </c>
      <c r="N28" s="479">
        <v>3.52</v>
      </c>
      <c r="O28" s="479">
        <v>44.379999999999995</v>
      </c>
      <c r="P28" s="482" t="s">
        <v>73</v>
      </c>
      <c r="Q28" s="480">
        <f t="shared" si="18"/>
        <v>47.9</v>
      </c>
      <c r="R28" s="481">
        <v>0.47110000000000002</v>
      </c>
      <c r="S28" s="713">
        <v>0.36954234341850234</v>
      </c>
      <c r="T28" s="722">
        <v>4.4999999999999998E-2</v>
      </c>
      <c r="U28" s="722">
        <v>4.4999999999999998E-2</v>
      </c>
      <c r="V28" s="713">
        <v>0.56663322174756303</v>
      </c>
      <c r="W28" s="713">
        <v>0.25203402983471035</v>
      </c>
      <c r="X28" s="722">
        <v>4.4999999999999998E-2</v>
      </c>
      <c r="Y28" s="722">
        <v>4.4999999999999998E-2</v>
      </c>
      <c r="Z28" s="722">
        <v>4.4999999999999998E-2</v>
      </c>
      <c r="AA28" s="722">
        <v>7.4999999999999997E-2</v>
      </c>
      <c r="AB28" s="486">
        <f t="shared" si="1"/>
        <v>1.4882095950007754</v>
      </c>
      <c r="AC28" s="663">
        <f t="shared" si="5"/>
        <v>9</v>
      </c>
      <c r="AQ28" s="563">
        <f t="shared" si="4"/>
        <v>3.1069093841352306E-2</v>
      </c>
      <c r="AR28" s="702">
        <f t="shared" si="8"/>
        <v>24.831337243078977</v>
      </c>
      <c r="AS28" s="702">
        <f t="shared" si="9"/>
        <v>6.2959246860840343</v>
      </c>
      <c r="AT28" s="34">
        <v>0.36954234341850234</v>
      </c>
      <c r="AU28" s="663">
        <f t="shared" si="10"/>
        <v>100</v>
      </c>
    </row>
    <row r="29" spans="1:47" s="475" customFormat="1" x14ac:dyDescent="0.2">
      <c r="A29" s="489" t="s">
        <v>108</v>
      </c>
      <c r="B29" s="470" t="s">
        <v>38</v>
      </c>
      <c r="C29" s="470">
        <v>2015</v>
      </c>
      <c r="D29" s="470">
        <v>109</v>
      </c>
      <c r="E29" s="490">
        <v>0</v>
      </c>
      <c r="F29" s="491">
        <v>1</v>
      </c>
      <c r="G29" s="473">
        <v>34.303641599999999</v>
      </c>
      <c r="H29" s="473">
        <v>73.212119999999999</v>
      </c>
      <c r="I29" s="491">
        <v>-206.52</v>
      </c>
      <c r="K29" s="476" t="s">
        <v>255</v>
      </c>
      <c r="L29" s="477">
        <v>0</v>
      </c>
      <c r="M29" s="478">
        <v>1</v>
      </c>
      <c r="N29" s="479">
        <v>8</v>
      </c>
      <c r="O29" s="479">
        <v>51.6</v>
      </c>
      <c r="P29" s="490" t="s">
        <v>109</v>
      </c>
      <c r="Q29" s="480">
        <f t="shared" si="18"/>
        <v>59.6</v>
      </c>
      <c r="R29" s="492">
        <v>1.17</v>
      </c>
      <c r="S29" s="713">
        <v>0.40076202089832874</v>
      </c>
      <c r="T29" s="722">
        <v>4.4999999999999998E-2</v>
      </c>
      <c r="U29" s="722">
        <v>4.4999999999999998E-2</v>
      </c>
      <c r="V29" s="713">
        <v>0.68387096825019955</v>
      </c>
      <c r="W29" s="713">
        <v>0.40259069952416365</v>
      </c>
      <c r="X29" s="713">
        <v>9.4959651196977024E-2</v>
      </c>
      <c r="Y29" s="713">
        <v>0.10786380531771439</v>
      </c>
      <c r="Z29" s="722">
        <v>4.4999999999999998E-2</v>
      </c>
      <c r="AA29" s="722">
        <v>7.4999999999999997E-2</v>
      </c>
      <c r="AB29" s="486">
        <f t="shared" si="1"/>
        <v>1.9000471451873833</v>
      </c>
      <c r="AC29" s="663">
        <f t="shared" si="5"/>
        <v>9</v>
      </c>
      <c r="AQ29" s="563">
        <f t="shared" si="4"/>
        <v>3.1879985657506431E-2</v>
      </c>
      <c r="AR29" s="702">
        <f t="shared" si="8"/>
        <v>21.092214575486519</v>
      </c>
      <c r="AS29" s="702">
        <f t="shared" si="9"/>
        <v>7.5985663138911059</v>
      </c>
      <c r="AT29" s="34">
        <v>0.39002232482344523</v>
      </c>
      <c r="AU29" s="663">
        <f t="shared" si="10"/>
        <v>97.320181176147898</v>
      </c>
    </row>
    <row r="30" spans="1:47" s="475" customFormat="1" x14ac:dyDescent="0.2">
      <c r="A30" s="489" t="s">
        <v>110</v>
      </c>
      <c r="B30" s="470" t="s">
        <v>38</v>
      </c>
      <c r="C30" s="470">
        <v>2015</v>
      </c>
      <c r="D30" s="470">
        <v>109</v>
      </c>
      <c r="E30" s="490">
        <v>0</v>
      </c>
      <c r="F30" s="491">
        <v>1</v>
      </c>
      <c r="G30" s="473">
        <v>36.257750000000001</v>
      </c>
      <c r="H30" s="473">
        <v>73.346493300000006</v>
      </c>
      <c r="I30" s="491">
        <v>-229.55</v>
      </c>
      <c r="K30" s="476" t="s">
        <v>256</v>
      </c>
      <c r="L30" s="477">
        <v>0</v>
      </c>
      <c r="M30" s="478">
        <v>1</v>
      </c>
      <c r="N30" s="479">
        <v>7.11</v>
      </c>
      <c r="O30" s="479">
        <v>49.99</v>
      </c>
      <c r="P30" s="490" t="s">
        <v>111</v>
      </c>
      <c r="Q30" s="480">
        <f t="shared" si="18"/>
        <v>57.1</v>
      </c>
      <c r="R30" s="492">
        <v>1.52</v>
      </c>
      <c r="S30" s="713">
        <v>0.18531376053759754</v>
      </c>
      <c r="T30" s="722">
        <v>4.4999999999999998E-2</v>
      </c>
      <c r="U30" s="722">
        <v>4.4999999999999998E-2</v>
      </c>
      <c r="V30" s="713">
        <v>0.44750710726835397</v>
      </c>
      <c r="W30" s="713">
        <v>0.26127377841665028</v>
      </c>
      <c r="X30" s="722">
        <v>4.4999999999999998E-2</v>
      </c>
      <c r="Y30" s="722">
        <v>4.4999999999999998E-2</v>
      </c>
      <c r="Z30" s="722">
        <v>4.4999999999999998E-2</v>
      </c>
      <c r="AA30" s="722">
        <v>7.4999999999999997E-2</v>
      </c>
      <c r="AB30" s="486">
        <f t="shared" si="1"/>
        <v>1.1940946462226016</v>
      </c>
      <c r="AC30" s="663">
        <f t="shared" si="5"/>
        <v>9</v>
      </c>
      <c r="AQ30" s="563">
        <f t="shared" si="4"/>
        <v>2.0912340564318767E-2</v>
      </c>
      <c r="AR30" s="702">
        <f t="shared" si="8"/>
        <v>15.519185277634314</v>
      </c>
      <c r="AS30" s="702">
        <f t="shared" si="9"/>
        <v>4.9723011918706002</v>
      </c>
      <c r="AT30" s="34">
        <v>0.1673251806636995</v>
      </c>
      <c r="AU30" s="663">
        <f t="shared" si="10"/>
        <v>90.292906570071779</v>
      </c>
    </row>
    <row r="31" spans="1:47" s="475" customFormat="1" x14ac:dyDescent="0.2">
      <c r="A31" s="489" t="s">
        <v>112</v>
      </c>
      <c r="B31" s="470" t="s">
        <v>38</v>
      </c>
      <c r="C31" s="470">
        <v>2015</v>
      </c>
      <c r="D31" s="470">
        <v>109</v>
      </c>
      <c r="E31" s="490">
        <v>0</v>
      </c>
      <c r="F31" s="491">
        <v>1</v>
      </c>
      <c r="G31" s="473">
        <v>36.576666600000003</v>
      </c>
      <c r="H31" s="473">
        <v>73.5998333</v>
      </c>
      <c r="I31" s="491">
        <v>-257.55</v>
      </c>
      <c r="K31" s="476" t="s">
        <v>257</v>
      </c>
      <c r="L31" s="477">
        <v>0</v>
      </c>
      <c r="M31" s="478">
        <v>1</v>
      </c>
      <c r="N31" s="479">
        <v>7.33</v>
      </c>
      <c r="O31" s="479">
        <v>60.870000000000005</v>
      </c>
      <c r="P31" s="490" t="s">
        <v>113</v>
      </c>
      <c r="Q31" s="480">
        <f>N31+O31</f>
        <v>68.2</v>
      </c>
      <c r="R31" s="492">
        <v>2.3199999999999998</v>
      </c>
      <c r="S31" s="722">
        <v>1.4999999999999999E-2</v>
      </c>
      <c r="T31" s="722">
        <v>1.5E-3</v>
      </c>
      <c r="U31" s="722">
        <v>1.5E-3</v>
      </c>
      <c r="V31">
        <v>0.08</v>
      </c>
      <c r="W31" s="722">
        <v>1.5E-3</v>
      </c>
      <c r="X31" s="722">
        <v>1.5E-3</v>
      </c>
      <c r="Y31" s="722">
        <v>7.5000000000000011E-2</v>
      </c>
      <c r="Z31" s="722">
        <v>7.5000000000000011E-2</v>
      </c>
      <c r="AA31" s="722">
        <v>7.5000000000000011E-2</v>
      </c>
      <c r="AB31" s="486">
        <f>SUM(S31:AA31)</f>
        <v>0.32600000000000001</v>
      </c>
      <c r="AC31" s="663">
        <f>IF(S31&gt;0,1,0)++IF(T31&gt;0,1,0)+IF(U31&gt;0,1,0)+IF(V31&gt;0,1,0)+IF(W31&gt;0,1,0)+IF(X31&gt;0,1,0)+IF(Y31&gt;0,1,0)+IF(Z31&gt;0,1,0)+IF(AA31&gt;0,1,0)</f>
        <v>9</v>
      </c>
      <c r="AQ31" s="563">
        <f>AB31/Q31</f>
        <v>4.7800586510263927E-3</v>
      </c>
      <c r="AR31" s="702">
        <f>S31/AB31*100</f>
        <v>4.6012269938650308</v>
      </c>
      <c r="AS31" s="702">
        <f>V31/AC31*100</f>
        <v>0.88888888888888884</v>
      </c>
      <c r="AT31" s="22" t="s">
        <v>37</v>
      </c>
      <c r="AU31" s="663" t="s">
        <v>773</v>
      </c>
    </row>
    <row r="32" spans="1:47" s="475" customFormat="1" x14ac:dyDescent="0.2">
      <c r="A32" s="493" t="s">
        <v>118</v>
      </c>
      <c r="B32" s="470" t="s">
        <v>38</v>
      </c>
      <c r="C32" s="470">
        <v>2016</v>
      </c>
      <c r="D32" s="470">
        <v>113</v>
      </c>
      <c r="E32" s="470">
        <v>0</v>
      </c>
      <c r="F32" s="494">
        <v>1</v>
      </c>
      <c r="G32" s="470">
        <v>27.366599999999998</v>
      </c>
      <c r="H32" s="470">
        <v>71</v>
      </c>
      <c r="I32" s="474">
        <v>-133.80000000000001</v>
      </c>
      <c r="K32" s="476" t="s">
        <v>118</v>
      </c>
      <c r="L32" s="495">
        <v>0</v>
      </c>
      <c r="M32" s="476">
        <v>1</v>
      </c>
      <c r="N32" s="496">
        <v>7.15</v>
      </c>
      <c r="O32" s="497">
        <f>81.1-N32</f>
        <v>73.949999999999989</v>
      </c>
      <c r="P32" s="498" t="s">
        <v>119</v>
      </c>
      <c r="Q32" s="480">
        <f t="shared" si="18"/>
        <v>81.099999999999994</v>
      </c>
      <c r="R32" s="492">
        <v>1.65</v>
      </c>
      <c r="S32" s="713">
        <v>9.1889203140287756E-2</v>
      </c>
      <c r="T32" s="722">
        <v>4.4999999999999998E-2</v>
      </c>
      <c r="U32" s="722">
        <v>4.4999999999999998E-2</v>
      </c>
      <c r="V32" s="713">
        <v>0.19022354943219549</v>
      </c>
      <c r="W32" s="713">
        <v>0.1296219696096855</v>
      </c>
      <c r="X32" s="722">
        <v>4.4999999999999998E-2</v>
      </c>
      <c r="Y32" s="722">
        <v>4.4999999999999998E-2</v>
      </c>
      <c r="Z32" s="722">
        <v>4.4999999999999998E-2</v>
      </c>
      <c r="AA32" s="722">
        <v>7.4999999999999997E-2</v>
      </c>
      <c r="AB32" s="486">
        <f t="shared" si="1"/>
        <v>0.71173472218216882</v>
      </c>
      <c r="AC32" s="663">
        <f t="shared" si="5"/>
        <v>9</v>
      </c>
      <c r="AQ32" s="563">
        <f t="shared" si="4"/>
        <v>8.776013837018112E-3</v>
      </c>
      <c r="AR32" s="702">
        <f t="shared" si="8"/>
        <v>12.910597203766697</v>
      </c>
      <c r="AS32" s="702">
        <f t="shared" si="9"/>
        <v>2.113594993691061</v>
      </c>
      <c r="AT32" s="34">
        <v>9.1889203140287756E-2</v>
      </c>
      <c r="AU32" s="663">
        <f t="shared" si="10"/>
        <v>100</v>
      </c>
    </row>
    <row r="33" spans="1:47" s="475" customFormat="1" x14ac:dyDescent="0.2">
      <c r="A33" s="493" t="s">
        <v>121</v>
      </c>
      <c r="B33" s="470" t="s">
        <v>38</v>
      </c>
      <c r="C33" s="470">
        <v>2016</v>
      </c>
      <c r="D33" s="470">
        <v>113</v>
      </c>
      <c r="E33" s="470">
        <v>0</v>
      </c>
      <c r="F33" s="494">
        <v>1</v>
      </c>
      <c r="G33" s="470">
        <v>26.416799999999999</v>
      </c>
      <c r="H33" s="470">
        <v>76.019199999999998</v>
      </c>
      <c r="I33" s="474">
        <v>-181.8</v>
      </c>
      <c r="K33" s="476" t="s">
        <v>260</v>
      </c>
      <c r="L33" s="495">
        <v>0</v>
      </c>
      <c r="M33" s="476">
        <v>1</v>
      </c>
      <c r="N33" s="496">
        <v>10.6</v>
      </c>
      <c r="O33" s="497">
        <f>84.4-N33</f>
        <v>73.800000000000011</v>
      </c>
      <c r="P33" s="498" t="s">
        <v>122</v>
      </c>
      <c r="Q33" s="480">
        <f t="shared" si="18"/>
        <v>84.4</v>
      </c>
      <c r="R33" s="492">
        <v>2.35</v>
      </c>
      <c r="S33" s="713">
        <v>0.26634694815268667</v>
      </c>
      <c r="T33" s="722">
        <v>4.4999999999999998E-2</v>
      </c>
      <c r="U33" s="722">
        <v>4.4999999999999998E-2</v>
      </c>
      <c r="V33" s="713">
        <v>0.3350395739686633</v>
      </c>
      <c r="W33" s="713">
        <v>0.29063591998431659</v>
      </c>
      <c r="X33" s="722">
        <v>4.4999999999999998E-2</v>
      </c>
      <c r="Y33" s="715">
        <v>0.12809942645102865</v>
      </c>
      <c r="Z33" s="722">
        <v>4.4999999999999998E-2</v>
      </c>
      <c r="AA33" s="722">
        <v>7.4999999999999997E-2</v>
      </c>
      <c r="AB33" s="486">
        <f t="shared" si="1"/>
        <v>1.2751218685566952</v>
      </c>
      <c r="AC33" s="663">
        <f t="shared" si="5"/>
        <v>9</v>
      </c>
      <c r="AQ33" s="563">
        <f t="shared" si="4"/>
        <v>1.510807901133525E-2</v>
      </c>
      <c r="AR33" s="702">
        <f t="shared" si="8"/>
        <v>20.887960180164082</v>
      </c>
      <c r="AS33" s="702">
        <f t="shared" si="9"/>
        <v>3.7226619329851474</v>
      </c>
      <c r="AT33" s="34">
        <v>0.24842096444376205</v>
      </c>
      <c r="AU33" s="663">
        <f t="shared" si="10"/>
        <v>93.26968683769249</v>
      </c>
    </row>
    <row r="34" spans="1:47" s="475" customFormat="1" x14ac:dyDescent="0.2">
      <c r="A34" s="500" t="s">
        <v>123</v>
      </c>
      <c r="B34" s="470" t="s">
        <v>38</v>
      </c>
      <c r="C34" s="470">
        <v>2016</v>
      </c>
      <c r="D34" s="470">
        <v>113</v>
      </c>
      <c r="E34" s="470">
        <v>0</v>
      </c>
      <c r="F34" s="494">
        <v>1</v>
      </c>
      <c r="G34" s="470">
        <v>25.599299999999999</v>
      </c>
      <c r="H34" s="470">
        <v>75.001199999999997</v>
      </c>
      <c r="I34" s="474">
        <v>-208.1</v>
      </c>
      <c r="K34" s="501" t="s">
        <v>261</v>
      </c>
      <c r="L34" s="495">
        <v>0</v>
      </c>
      <c r="M34" s="476">
        <v>1</v>
      </c>
      <c r="N34" s="496">
        <v>10.1</v>
      </c>
      <c r="O34" s="497">
        <f>86.7-N34</f>
        <v>76.600000000000009</v>
      </c>
      <c r="P34" s="498" t="s">
        <v>124</v>
      </c>
      <c r="Q34" s="480">
        <f t="shared" si="18"/>
        <v>86.7</v>
      </c>
      <c r="R34" s="492">
        <v>2.9</v>
      </c>
      <c r="S34" s="713">
        <v>0.27311297049328376</v>
      </c>
      <c r="T34" s="722">
        <v>4.4999999999999998E-2</v>
      </c>
      <c r="U34" s="722">
        <v>4.4999999999999998E-2</v>
      </c>
      <c r="V34" s="713">
        <v>0.33282933054188152</v>
      </c>
      <c r="W34" s="713">
        <v>0.2508624431454613</v>
      </c>
      <c r="X34" s="722">
        <v>4.4999999999999998E-2</v>
      </c>
      <c r="Y34" s="722">
        <v>4.4999999999999998E-2</v>
      </c>
      <c r="Z34" s="722">
        <v>4.4999999999999998E-2</v>
      </c>
      <c r="AA34" s="722">
        <v>7.4999999999999997E-2</v>
      </c>
      <c r="AB34" s="486">
        <f t="shared" ref="AB34:AB65" si="29">SUM(S34:AA34)</f>
        <v>1.1568047441806266</v>
      </c>
      <c r="AC34" s="663">
        <f t="shared" si="5"/>
        <v>9</v>
      </c>
      <c r="AQ34" s="563">
        <f t="shared" si="4"/>
        <v>1.3342615273132947E-2</v>
      </c>
      <c r="AR34" s="702">
        <f t="shared" si="8"/>
        <v>23.609254013453384</v>
      </c>
      <c r="AS34" s="702">
        <f t="shared" si="9"/>
        <v>3.698103672687572</v>
      </c>
      <c r="AT34" s="22" t="s">
        <v>37</v>
      </c>
      <c r="AU34" s="663">
        <v>100</v>
      </c>
    </row>
    <row r="35" spans="1:47" s="475" customFormat="1" x14ac:dyDescent="0.2">
      <c r="A35" s="500" t="s">
        <v>125</v>
      </c>
      <c r="B35" s="470" t="s">
        <v>38</v>
      </c>
      <c r="C35" s="470">
        <v>2016</v>
      </c>
      <c r="D35" s="470">
        <v>113</v>
      </c>
      <c r="E35" s="470">
        <v>0</v>
      </c>
      <c r="F35" s="494">
        <v>1</v>
      </c>
      <c r="G35" s="470">
        <v>25.525700000000001</v>
      </c>
      <c r="H35" s="470">
        <v>74.390299999999996</v>
      </c>
      <c r="I35" s="474">
        <v>-296.7</v>
      </c>
      <c r="K35" s="501" t="s">
        <v>262</v>
      </c>
      <c r="L35" s="495">
        <v>0</v>
      </c>
      <c r="M35" s="476">
        <v>1</v>
      </c>
      <c r="N35" s="502">
        <v>8.8792200000000001</v>
      </c>
      <c r="O35" s="503">
        <f>72.9049-N35</f>
        <v>64.025679999999994</v>
      </c>
      <c r="P35" s="498" t="s">
        <v>126</v>
      </c>
      <c r="Q35" s="480">
        <f t="shared" si="18"/>
        <v>72.904899999999998</v>
      </c>
      <c r="R35" s="492">
        <v>1.92</v>
      </c>
      <c r="S35" s="713">
        <v>0.61329167284221142</v>
      </c>
      <c r="T35" s="713">
        <v>0.12160435252717991</v>
      </c>
      <c r="U35" s="713">
        <v>0.18938978653489902</v>
      </c>
      <c r="V35" s="716">
        <v>1.2751109448291666</v>
      </c>
      <c r="W35" s="713">
        <v>0.52117878723069322</v>
      </c>
      <c r="X35" s="713">
        <v>0.11012007784410931</v>
      </c>
      <c r="Y35" s="713">
        <v>0.12186781893401642</v>
      </c>
      <c r="Z35" s="722">
        <v>4.4999999999999998E-2</v>
      </c>
      <c r="AA35" s="722">
        <v>7.4999999999999997E-2</v>
      </c>
      <c r="AB35" s="652">
        <f t="shared" si="29"/>
        <v>3.0725634407422762</v>
      </c>
      <c r="AC35" s="663">
        <f t="shared" si="5"/>
        <v>9</v>
      </c>
      <c r="AQ35" s="563">
        <f t="shared" si="4"/>
        <v>4.2144813870429509E-2</v>
      </c>
      <c r="AR35" s="702">
        <f t="shared" si="8"/>
        <v>19.960260696653059</v>
      </c>
      <c r="AS35" s="702">
        <f t="shared" si="9"/>
        <v>14.16789938699074</v>
      </c>
      <c r="AT35" s="22" t="s">
        <v>37</v>
      </c>
      <c r="AU35" s="663">
        <v>100</v>
      </c>
    </row>
    <row r="36" spans="1:47" s="475" customFormat="1" x14ac:dyDescent="0.2">
      <c r="A36" s="500" t="s">
        <v>127</v>
      </c>
      <c r="B36" s="470" t="s">
        <v>38</v>
      </c>
      <c r="C36" s="470">
        <v>2016</v>
      </c>
      <c r="D36" s="470">
        <v>113</v>
      </c>
      <c r="E36" s="470">
        <v>0</v>
      </c>
      <c r="F36" s="494">
        <v>1</v>
      </c>
      <c r="G36" s="470">
        <v>26.110399999999998</v>
      </c>
      <c r="H36" s="470">
        <v>74.153199999999998</v>
      </c>
      <c r="I36" s="474">
        <v>-409.5</v>
      </c>
      <c r="K36" s="501" t="s">
        <v>263</v>
      </c>
      <c r="L36" s="495">
        <v>0</v>
      </c>
      <c r="M36" s="476">
        <v>1</v>
      </c>
      <c r="N36" s="502">
        <v>8.9842300000000002</v>
      </c>
      <c r="O36" s="503">
        <f>77.6571-N36</f>
        <v>68.672870000000003</v>
      </c>
      <c r="P36" s="498" t="s">
        <v>128</v>
      </c>
      <c r="Q36" s="480">
        <f t="shared" si="18"/>
        <v>77.6571</v>
      </c>
      <c r="R36" s="492">
        <v>1.69</v>
      </c>
      <c r="S36" s="713">
        <v>0.25959863051664411</v>
      </c>
      <c r="T36" s="713">
        <v>0.13428267086720613</v>
      </c>
      <c r="U36" s="713">
        <v>0.16111368870591317</v>
      </c>
      <c r="V36" s="716">
        <v>1.164460487401644</v>
      </c>
      <c r="W36" s="713">
        <v>0.52518956147679441</v>
      </c>
      <c r="X36" s="722">
        <v>4.4999999999999998E-2</v>
      </c>
      <c r="Y36" s="713">
        <v>0.11929012379609587</v>
      </c>
      <c r="Z36" s="722">
        <v>4.4999999999999998E-2</v>
      </c>
      <c r="AA36" s="722">
        <v>7.4999999999999997E-2</v>
      </c>
      <c r="AB36" s="486">
        <f t="shared" si="29"/>
        <v>2.5289351627642978</v>
      </c>
      <c r="AC36" s="663">
        <f t="shared" si="5"/>
        <v>9</v>
      </c>
      <c r="AQ36" s="563">
        <f t="shared" si="4"/>
        <v>3.2565408221067974E-2</v>
      </c>
      <c r="AR36" s="702">
        <f t="shared" si="8"/>
        <v>10.265135869789766</v>
      </c>
      <c r="AS36" s="702">
        <f t="shared" si="9"/>
        <v>12.938449860018267</v>
      </c>
      <c r="AT36" s="22" t="s">
        <v>37</v>
      </c>
      <c r="AU36" s="663">
        <v>100</v>
      </c>
    </row>
    <row r="37" spans="1:47" s="475" customFormat="1" ht="18.75" customHeight="1" x14ac:dyDescent="0.2">
      <c r="A37" s="493" t="s">
        <v>129</v>
      </c>
      <c r="B37" s="470" t="s">
        <v>38</v>
      </c>
      <c r="C37" s="470">
        <v>2017</v>
      </c>
      <c r="D37" s="470">
        <v>103</v>
      </c>
      <c r="E37" s="470">
        <v>0</v>
      </c>
      <c r="F37" s="494">
        <v>1</v>
      </c>
      <c r="G37" s="470">
        <v>21.491869999999999</v>
      </c>
      <c r="H37" s="470">
        <v>74.302890000000005</v>
      </c>
      <c r="I37" s="474">
        <v>-202.7</v>
      </c>
      <c r="K37" s="476" t="s">
        <v>264</v>
      </c>
      <c r="L37" s="495">
        <v>0</v>
      </c>
      <c r="M37" s="476">
        <v>1</v>
      </c>
      <c r="N37" s="496">
        <v>9.5399999999999991</v>
      </c>
      <c r="O37" s="497">
        <f>88.7-N37</f>
        <v>79.16</v>
      </c>
      <c r="P37" s="498" t="s">
        <v>130</v>
      </c>
      <c r="Q37" s="480">
        <f t="shared" si="18"/>
        <v>88.699999999999989</v>
      </c>
      <c r="R37" s="492">
        <v>3.14</v>
      </c>
      <c r="S37" s="713">
        <v>0.18097506548856726</v>
      </c>
      <c r="T37" s="722">
        <v>4.4999999999999998E-2</v>
      </c>
      <c r="U37" s="722">
        <v>4.4999999999999998E-2</v>
      </c>
      <c r="V37" s="713">
        <v>0.31271008085702617</v>
      </c>
      <c r="W37" s="713">
        <v>0.22094208118100053</v>
      </c>
      <c r="X37" s="722">
        <v>4.4999999999999998E-2</v>
      </c>
      <c r="Y37" s="722">
        <v>4.4999999999999998E-2</v>
      </c>
      <c r="Z37" s="722">
        <v>4.4999999999999998E-2</v>
      </c>
      <c r="AA37" s="722">
        <v>7.4999999999999997E-2</v>
      </c>
      <c r="AB37" s="486">
        <f t="shared" si="29"/>
        <v>1.0146272275265942</v>
      </c>
      <c r="AC37" s="663">
        <f t="shared" si="5"/>
        <v>9</v>
      </c>
      <c r="AQ37" s="563">
        <f t="shared" si="4"/>
        <v>1.1438863895452022E-2</v>
      </c>
      <c r="AR37" s="702">
        <f t="shared" si="8"/>
        <v>17.836606448038943</v>
      </c>
      <c r="AS37" s="702">
        <f t="shared" si="9"/>
        <v>3.4745564539669571</v>
      </c>
      <c r="AT37" s="34">
        <v>0.16136995462566675</v>
      </c>
      <c r="AU37" s="663">
        <f t="shared" si="10"/>
        <v>89.166954679655007</v>
      </c>
    </row>
    <row r="38" spans="1:47" s="475" customFormat="1" x14ac:dyDescent="0.2">
      <c r="A38" s="469" t="s">
        <v>131</v>
      </c>
      <c r="B38" s="470" t="s">
        <v>38</v>
      </c>
      <c r="C38" s="470">
        <v>2017</v>
      </c>
      <c r="D38" s="470">
        <v>115</v>
      </c>
      <c r="E38" s="471">
        <v>0</v>
      </c>
      <c r="F38" s="505">
        <v>1</v>
      </c>
      <c r="G38" s="506">
        <v>33.775669999999998</v>
      </c>
      <c r="H38" s="507">
        <v>73.968670000000003</v>
      </c>
      <c r="I38" s="508">
        <v>-336.02</v>
      </c>
      <c r="K38" s="509" t="s">
        <v>265</v>
      </c>
      <c r="L38" s="510">
        <v>0</v>
      </c>
      <c r="M38" s="511">
        <v>1</v>
      </c>
      <c r="N38" s="512">
        <v>9.2799999999999994</v>
      </c>
      <c r="O38" s="512">
        <v>76.099999999999994</v>
      </c>
      <c r="P38" s="498" t="s">
        <v>132</v>
      </c>
      <c r="Q38" s="480">
        <f t="shared" si="18"/>
        <v>85.38</v>
      </c>
      <c r="R38" s="513">
        <v>2.1</v>
      </c>
      <c r="S38" s="722">
        <v>2.5000000000000001E-2</v>
      </c>
      <c r="T38" s="722">
        <v>2.5000000000000001E-2</v>
      </c>
      <c r="U38" s="722">
        <v>2.5000000000000001E-2</v>
      </c>
      <c r="V38" s="717">
        <v>0.24</v>
      </c>
      <c r="W38" s="717">
        <v>0.13</v>
      </c>
      <c r="X38" s="722">
        <v>2.5000000000000001E-2</v>
      </c>
      <c r="Y38" s="722">
        <v>2.5000000000000001E-2</v>
      </c>
      <c r="Z38" s="722">
        <v>2.5000000000000001E-2</v>
      </c>
      <c r="AA38" s="722">
        <v>2.5000000000000001E-2</v>
      </c>
      <c r="AB38" s="486">
        <f t="shared" si="29"/>
        <v>0.54500000000000004</v>
      </c>
      <c r="AC38" s="663">
        <f t="shared" si="5"/>
        <v>9</v>
      </c>
      <c r="AQ38" s="563">
        <f t="shared" si="4"/>
        <v>6.3832279222300311E-3</v>
      </c>
      <c r="AR38" s="702">
        <f t="shared" si="8"/>
        <v>4.5871559633027523</v>
      </c>
      <c r="AS38" s="702">
        <f t="shared" si="9"/>
        <v>2.6666666666666665</v>
      </c>
      <c r="AT38" s="37">
        <v>0</v>
      </c>
      <c r="AU38" s="663" t="s">
        <v>773</v>
      </c>
    </row>
    <row r="39" spans="1:47" s="475" customFormat="1" x14ac:dyDescent="0.2">
      <c r="A39" s="469" t="s">
        <v>134</v>
      </c>
      <c r="B39" s="470" t="s">
        <v>38</v>
      </c>
      <c r="C39" s="470">
        <v>2017</v>
      </c>
      <c r="D39" s="470">
        <v>115</v>
      </c>
      <c r="E39" s="471">
        <v>0</v>
      </c>
      <c r="F39" s="505">
        <v>1</v>
      </c>
      <c r="G39" s="490">
        <v>36.103169999999999</v>
      </c>
      <c r="H39" s="490">
        <v>74.682329999999993</v>
      </c>
      <c r="I39" s="515">
        <v>-264.73</v>
      </c>
      <c r="K39" s="476" t="s">
        <v>266</v>
      </c>
      <c r="L39" s="477">
        <v>0</v>
      </c>
      <c r="M39" s="478">
        <v>1</v>
      </c>
      <c r="N39" s="479">
        <v>10.5</v>
      </c>
      <c r="O39" s="479">
        <v>85.2</v>
      </c>
      <c r="P39" s="498" t="s">
        <v>135</v>
      </c>
      <c r="Q39" s="480">
        <f t="shared" si="18"/>
        <v>95.7</v>
      </c>
      <c r="R39" s="516">
        <v>3.6</v>
      </c>
      <c r="S39" s="722">
        <v>2.5000000000000001E-2</v>
      </c>
      <c r="T39" s="722">
        <v>2.5000000000000001E-2</v>
      </c>
      <c r="U39" s="722">
        <v>2.5000000000000001E-2</v>
      </c>
      <c r="V39" s="718">
        <v>0.08</v>
      </c>
      <c r="W39" s="717">
        <v>0.1</v>
      </c>
      <c r="X39" s="722">
        <v>2.5000000000000001E-2</v>
      </c>
      <c r="Y39" s="722">
        <v>2.5000000000000001E-2</v>
      </c>
      <c r="Z39" s="722">
        <v>2.5000000000000001E-2</v>
      </c>
      <c r="AA39" s="722">
        <v>2.5000000000000001E-2</v>
      </c>
      <c r="AB39" s="486">
        <f t="shared" si="29"/>
        <v>0.35500000000000009</v>
      </c>
      <c r="AC39" s="663">
        <f t="shared" si="5"/>
        <v>9</v>
      </c>
      <c r="AQ39" s="563">
        <f t="shared" si="4"/>
        <v>3.7095088819226758E-3</v>
      </c>
      <c r="AR39" s="702">
        <f t="shared" si="8"/>
        <v>7.0422535211267592</v>
      </c>
      <c r="AS39" s="702">
        <f t="shared" si="9"/>
        <v>0.88888888888888884</v>
      </c>
      <c r="AT39" s="37">
        <v>0</v>
      </c>
      <c r="AU39" s="663" t="s">
        <v>773</v>
      </c>
    </row>
    <row r="40" spans="1:47" s="475" customFormat="1" x14ac:dyDescent="0.2">
      <c r="A40" s="469" t="s">
        <v>136</v>
      </c>
      <c r="B40" s="470" t="s">
        <v>38</v>
      </c>
      <c r="C40" s="470">
        <v>2017</v>
      </c>
      <c r="D40" s="470">
        <v>115</v>
      </c>
      <c r="E40" s="471">
        <v>0</v>
      </c>
      <c r="F40" s="505">
        <v>1</v>
      </c>
      <c r="G40" s="517">
        <v>36.677669999999999</v>
      </c>
      <c r="H40" s="517">
        <v>74.885000000000005</v>
      </c>
      <c r="I40" s="515">
        <v>-204.47</v>
      </c>
      <c r="K40" s="476" t="s">
        <v>267</v>
      </c>
      <c r="L40" s="477">
        <v>0</v>
      </c>
      <c r="M40" s="478">
        <v>1</v>
      </c>
      <c r="N40" s="479">
        <v>7.1</v>
      </c>
      <c r="O40" s="479">
        <v>80.2</v>
      </c>
      <c r="P40" s="498" t="s">
        <v>137</v>
      </c>
      <c r="Q40" s="480">
        <f t="shared" si="18"/>
        <v>87.3</v>
      </c>
      <c r="R40" s="516">
        <v>2.7</v>
      </c>
      <c r="S40" s="722">
        <v>2.5000000000000001E-2</v>
      </c>
      <c r="T40" s="722">
        <v>2.5000000000000001E-2</v>
      </c>
      <c r="U40" s="722">
        <v>2.5000000000000001E-2</v>
      </c>
      <c r="V40" s="725">
        <v>2.5000000000000001E-2</v>
      </c>
      <c r="W40" s="725">
        <v>2.5000000000000001E-2</v>
      </c>
      <c r="X40" s="722">
        <v>2.5000000000000001E-2</v>
      </c>
      <c r="Y40" s="722">
        <v>2.5000000000000001E-2</v>
      </c>
      <c r="Z40" s="722">
        <v>2.5000000000000001E-2</v>
      </c>
      <c r="AA40" s="722">
        <v>2.5000000000000001E-2</v>
      </c>
      <c r="AB40" s="486">
        <f t="shared" si="29"/>
        <v>0.22499999999999998</v>
      </c>
      <c r="AC40" s="663">
        <f t="shared" si="5"/>
        <v>9</v>
      </c>
      <c r="AQ40" s="563">
        <f t="shared" si="4"/>
        <v>2.5773195876288659E-3</v>
      </c>
      <c r="AR40" s="702">
        <f t="shared" si="8"/>
        <v>11.111111111111112</v>
      </c>
      <c r="AS40" s="702">
        <f t="shared" si="9"/>
        <v>0.27777777777777779</v>
      </c>
      <c r="AT40" s="37">
        <v>0</v>
      </c>
      <c r="AU40" s="663" t="s">
        <v>773</v>
      </c>
    </row>
    <row r="41" spans="1:47" s="475" customFormat="1" x14ac:dyDescent="0.2">
      <c r="A41" s="518" t="s">
        <v>155</v>
      </c>
      <c r="B41" s="519" t="s">
        <v>38</v>
      </c>
      <c r="C41" s="490">
        <v>2019</v>
      </c>
      <c r="D41" s="490">
        <v>106</v>
      </c>
      <c r="E41" s="490">
        <v>0</v>
      </c>
      <c r="F41" s="520">
        <v>2</v>
      </c>
      <c r="G41" s="490">
        <v>18.567540000000001</v>
      </c>
      <c r="H41" s="521">
        <v>74.787700000000001</v>
      </c>
      <c r="I41" s="522">
        <v>-246</v>
      </c>
      <c r="K41" s="476" t="s">
        <v>275</v>
      </c>
      <c r="L41" s="477">
        <v>0</v>
      </c>
      <c r="M41" s="478">
        <v>1</v>
      </c>
      <c r="N41" s="480">
        <v>6.36</v>
      </c>
      <c r="O41" s="480">
        <f>74.2-N41</f>
        <v>67.84</v>
      </c>
      <c r="P41" s="524" t="s">
        <v>156</v>
      </c>
      <c r="Q41" s="480">
        <f t="shared" si="18"/>
        <v>74.2</v>
      </c>
      <c r="R41" s="523">
        <v>1.79</v>
      </c>
      <c r="S41" s="719">
        <v>0.12287202911877397</v>
      </c>
      <c r="T41" s="722">
        <v>2.5000000000000001E-2</v>
      </c>
      <c r="U41" s="722">
        <v>2.5000000000000001E-2</v>
      </c>
      <c r="V41" s="719">
        <v>0.10581364636015328</v>
      </c>
      <c r="W41" s="719">
        <v>0.10556253333333335</v>
      </c>
      <c r="X41" s="722">
        <v>2.5000000000000001E-2</v>
      </c>
      <c r="Y41" s="722">
        <v>2.5000000000000001E-2</v>
      </c>
      <c r="Z41" s="722">
        <v>2.5000000000000001E-2</v>
      </c>
      <c r="AA41" s="722">
        <v>2.5000000000000001E-2</v>
      </c>
      <c r="AB41" s="486">
        <f t="shared" si="29"/>
        <v>0.48424820881226072</v>
      </c>
      <c r="AC41" s="663">
        <f t="shared" si="5"/>
        <v>9</v>
      </c>
      <c r="AQ41" s="563">
        <f t="shared" si="4"/>
        <v>6.5262561834536484E-3</v>
      </c>
      <c r="AR41" s="702">
        <f t="shared" si="8"/>
        <v>25.373770492646365</v>
      </c>
      <c r="AS41" s="702">
        <f t="shared" si="9"/>
        <v>1.1757071817794809</v>
      </c>
      <c r="AT41" s="77">
        <v>0.12287202911877397</v>
      </c>
      <c r="AU41" s="663">
        <f t="shared" si="10"/>
        <v>100</v>
      </c>
    </row>
    <row r="42" spans="1:47" s="475" customFormat="1" x14ac:dyDescent="0.2">
      <c r="A42" s="518" t="s">
        <v>157</v>
      </c>
      <c r="B42" s="519" t="s">
        <v>38</v>
      </c>
      <c r="C42" s="490">
        <v>2019</v>
      </c>
      <c r="D42" s="490">
        <v>106</v>
      </c>
      <c r="E42" s="490">
        <v>0</v>
      </c>
      <c r="F42" s="491">
        <v>2</v>
      </c>
      <c r="G42" s="521">
        <v>17.6372</v>
      </c>
      <c r="H42" s="490">
        <v>74.807689999999994</v>
      </c>
      <c r="I42" s="522">
        <v>-301</v>
      </c>
      <c r="K42" s="476" t="s">
        <v>276</v>
      </c>
      <c r="L42" s="477">
        <v>0</v>
      </c>
      <c r="M42" s="526">
        <v>1</v>
      </c>
      <c r="N42" s="480">
        <v>6.93</v>
      </c>
      <c r="O42" s="480">
        <f>82.4-N42</f>
        <v>75.47</v>
      </c>
      <c r="P42" s="528" t="s">
        <v>158</v>
      </c>
      <c r="Q42" s="480">
        <f t="shared" si="18"/>
        <v>82.4</v>
      </c>
      <c r="R42" s="527">
        <v>1.82</v>
      </c>
      <c r="S42" s="720">
        <v>0.19423694696356283</v>
      </c>
      <c r="T42" s="726">
        <v>2.5000000000000001E-2</v>
      </c>
      <c r="U42" s="726">
        <v>2.5000000000000001E-2</v>
      </c>
      <c r="V42" s="720">
        <v>0.29247097004048594</v>
      </c>
      <c r="W42" s="720">
        <v>0.2667379303643726</v>
      </c>
      <c r="X42" s="720">
        <v>6.722647165991906E-2</v>
      </c>
      <c r="Y42" s="720">
        <v>6.1208418623481815E-2</v>
      </c>
      <c r="Z42" s="726">
        <v>2.5000000000000001E-2</v>
      </c>
      <c r="AA42" s="726">
        <v>2.5000000000000001E-2</v>
      </c>
      <c r="AB42" s="486">
        <f t="shared" si="29"/>
        <v>0.98188073765182227</v>
      </c>
      <c r="AC42" s="663">
        <f t="shared" si="5"/>
        <v>9</v>
      </c>
      <c r="AQ42" s="563">
        <f t="shared" si="4"/>
        <v>1.1916028369560948E-2</v>
      </c>
      <c r="AR42" s="702">
        <f t="shared" si="8"/>
        <v>19.782132342068596</v>
      </c>
      <c r="AS42" s="702">
        <f t="shared" si="9"/>
        <v>3.2496774448942882</v>
      </c>
      <c r="AT42" s="77">
        <v>0.17872791457489887</v>
      </c>
      <c r="AU42" s="663">
        <f t="shared" si="10"/>
        <v>92.015405600679401</v>
      </c>
    </row>
    <row r="43" spans="1:47" s="475" customFormat="1" x14ac:dyDescent="0.2">
      <c r="A43" s="518" t="s">
        <v>159</v>
      </c>
      <c r="B43" s="519" t="s">
        <v>38</v>
      </c>
      <c r="C43" s="490">
        <v>2019</v>
      </c>
      <c r="D43" s="490">
        <v>106</v>
      </c>
      <c r="E43" s="490">
        <v>0</v>
      </c>
      <c r="F43" s="490">
        <v>2</v>
      </c>
      <c r="G43" s="490">
        <v>14.60852</v>
      </c>
      <c r="H43" s="490">
        <v>74.929820000000007</v>
      </c>
      <c r="I43" s="522">
        <v>-1483</v>
      </c>
      <c r="K43" s="481" t="s">
        <v>277</v>
      </c>
      <c r="L43" s="526">
        <v>0</v>
      </c>
      <c r="M43" s="526">
        <v>1</v>
      </c>
      <c r="N43" s="480">
        <v>9.68</v>
      </c>
      <c r="O43" s="531">
        <f>91.1-N43</f>
        <v>81.419999999999987</v>
      </c>
      <c r="P43" s="490" t="s">
        <v>160</v>
      </c>
      <c r="Q43" s="480">
        <f t="shared" si="18"/>
        <v>91.1</v>
      </c>
      <c r="R43" s="527">
        <v>1.01</v>
      </c>
      <c r="S43" s="77">
        <v>6.3245648799999998E-2</v>
      </c>
      <c r="T43" s="727">
        <v>2.5000000000000001E-2</v>
      </c>
      <c r="U43" s="727">
        <v>2.5000000000000001E-2</v>
      </c>
      <c r="V43" s="77">
        <v>6.0952932800000005E-2</v>
      </c>
      <c r="W43" s="727">
        <v>2.5000000000000001E-2</v>
      </c>
      <c r="X43" s="727">
        <v>2.5000000000000001E-2</v>
      </c>
      <c r="Y43" s="77">
        <v>8.3598093200000001E-2</v>
      </c>
      <c r="Z43" s="727">
        <v>2.5000000000000001E-2</v>
      </c>
      <c r="AA43" s="727">
        <v>2.5000000000000001E-2</v>
      </c>
      <c r="AB43" s="486">
        <f t="shared" si="29"/>
        <v>0.35779667479999999</v>
      </c>
      <c r="AC43" s="663">
        <f t="shared" si="5"/>
        <v>9</v>
      </c>
      <c r="AQ43" s="563">
        <f t="shared" si="4"/>
        <v>3.9275156399560919E-3</v>
      </c>
      <c r="AR43" s="702">
        <f t="shared" si="8"/>
        <v>17.67642162559304</v>
      </c>
      <c r="AS43" s="702">
        <f t="shared" si="9"/>
        <v>0.67725480888888889</v>
      </c>
      <c r="AT43" s="77">
        <v>5.4689257999999998E-2</v>
      </c>
      <c r="AU43" s="663">
        <f t="shared" si="10"/>
        <v>86.471178709767614</v>
      </c>
    </row>
    <row r="44" spans="1:47" s="475" customFormat="1" x14ac:dyDescent="0.2">
      <c r="A44" s="518" t="s">
        <v>215</v>
      </c>
      <c r="B44" s="470" t="s">
        <v>38</v>
      </c>
      <c r="C44" s="490">
        <v>2021</v>
      </c>
      <c r="D44" s="490">
        <v>115</v>
      </c>
      <c r="E44" s="534">
        <v>0</v>
      </c>
      <c r="F44" s="534">
        <v>2</v>
      </c>
      <c r="G44" s="535">
        <v>27.159949999999998</v>
      </c>
      <c r="H44" s="521">
        <v>75.124816666666661</v>
      </c>
      <c r="I44" s="536">
        <v>-260.02</v>
      </c>
      <c r="K44" s="518" t="s">
        <v>295</v>
      </c>
      <c r="L44" s="537">
        <v>0</v>
      </c>
      <c r="M44" s="534">
        <v>1</v>
      </c>
      <c r="N44" s="538">
        <v>12.1</v>
      </c>
      <c r="O44" s="539">
        <v>77.599999999999994</v>
      </c>
      <c r="P44" s="541" t="s">
        <v>305</v>
      </c>
      <c r="Q44" s="480">
        <f t="shared" si="18"/>
        <v>89.699999999999989</v>
      </c>
      <c r="R44" s="540">
        <v>2.69</v>
      </c>
      <c r="S44" s="711">
        <v>0.26469567669922839</v>
      </c>
      <c r="T44" s="711">
        <v>5.2661719531018149E-2</v>
      </c>
      <c r="U44" s="711">
        <v>0.15114560864940652</v>
      </c>
      <c r="V44" s="711">
        <v>0.62461330287865391</v>
      </c>
      <c r="W44" s="711">
        <v>0.44590717588832263</v>
      </c>
      <c r="X44" s="711">
        <v>7.6341808129688951E-2</v>
      </c>
      <c r="Y44" s="711">
        <v>0.12039552887620046</v>
      </c>
      <c r="Z44" s="722">
        <v>2.5000000000000001E-2</v>
      </c>
      <c r="AA44" s="722">
        <v>0.05</v>
      </c>
      <c r="AB44" s="486">
        <f t="shared" si="29"/>
        <v>1.810760820652519</v>
      </c>
      <c r="AC44" s="663">
        <f t="shared" si="5"/>
        <v>9</v>
      </c>
      <c r="AQ44" s="563">
        <f t="shared" si="4"/>
        <v>2.0186854187876468E-2</v>
      </c>
      <c r="AR44" s="702">
        <f t="shared" si="8"/>
        <v>14.617925994436066</v>
      </c>
      <c r="AS44" s="702">
        <f t="shared" si="9"/>
        <v>6.9401478097628218</v>
      </c>
      <c r="AT44" s="34">
        <v>0.24644009639846418</v>
      </c>
      <c r="AU44" s="663">
        <f t="shared" si="10"/>
        <v>93.10318153722325</v>
      </c>
    </row>
    <row r="45" spans="1:47" s="475" customFormat="1" x14ac:dyDescent="0.2">
      <c r="A45" s="518" t="s">
        <v>216</v>
      </c>
      <c r="B45" s="470" t="s">
        <v>38</v>
      </c>
      <c r="C45" s="490">
        <v>2021</v>
      </c>
      <c r="D45" s="490">
        <v>115</v>
      </c>
      <c r="E45" s="534">
        <v>0</v>
      </c>
      <c r="F45" s="534">
        <v>2</v>
      </c>
      <c r="G45" s="535">
        <v>25.559358333333332</v>
      </c>
      <c r="H45" s="521">
        <v>75.553503333333339</v>
      </c>
      <c r="I45" s="536">
        <v>-169.8</v>
      </c>
      <c r="K45" s="518" t="s">
        <v>296</v>
      </c>
      <c r="L45" s="537">
        <v>0</v>
      </c>
      <c r="M45" s="534">
        <v>1</v>
      </c>
      <c r="N45" s="538">
        <v>8.2200000000000006</v>
      </c>
      <c r="O45" s="539">
        <v>66.98</v>
      </c>
      <c r="P45" s="541" t="s">
        <v>306</v>
      </c>
      <c r="Q45" s="480">
        <f t="shared" si="18"/>
        <v>75.2</v>
      </c>
      <c r="R45" s="542">
        <v>2.0299999999999998</v>
      </c>
      <c r="S45" s="713">
        <v>0.1722424192324595</v>
      </c>
      <c r="T45" s="722">
        <v>2.5000000000000001E-2</v>
      </c>
      <c r="U45" s="722">
        <v>2.5000000000000001E-2</v>
      </c>
      <c r="V45" s="713">
        <v>0.17552803420345084</v>
      </c>
      <c r="W45" s="713">
        <v>0.14272282230536243</v>
      </c>
      <c r="X45" s="722">
        <v>2.5000000000000001E-2</v>
      </c>
      <c r="Y45" s="713">
        <v>5.62414531048454E-2</v>
      </c>
      <c r="Z45" s="722">
        <v>2.5000000000000001E-2</v>
      </c>
      <c r="AA45" s="722">
        <v>0.05</v>
      </c>
      <c r="AB45" s="486">
        <f t="shared" si="29"/>
        <v>0.69673472884611831</v>
      </c>
      <c r="AC45" s="663">
        <f t="shared" si="5"/>
        <v>9</v>
      </c>
      <c r="AQ45" s="563">
        <f t="shared" si="4"/>
        <v>9.2650894793366786E-3</v>
      </c>
      <c r="AR45" s="702">
        <f t="shared" si="8"/>
        <v>24.721377032219273</v>
      </c>
      <c r="AS45" s="702">
        <f t="shared" si="9"/>
        <v>1.9503114911494539</v>
      </c>
      <c r="AT45" s="34">
        <v>0.15942349444034609</v>
      </c>
      <c r="AU45" s="663">
        <f t="shared" si="10"/>
        <v>92.557626135747142</v>
      </c>
    </row>
    <row r="46" spans="1:47" s="475" customFormat="1" x14ac:dyDescent="0.2">
      <c r="A46" s="543" t="s">
        <v>217</v>
      </c>
      <c r="B46" s="544" t="s">
        <v>38</v>
      </c>
      <c r="C46" s="545">
        <v>2021</v>
      </c>
      <c r="D46" s="545">
        <v>115</v>
      </c>
      <c r="E46" s="546">
        <v>0</v>
      </c>
      <c r="F46" s="546">
        <v>2</v>
      </c>
      <c r="G46" s="547">
        <v>21.86204</v>
      </c>
      <c r="H46" s="548">
        <v>74.192236666666673</v>
      </c>
      <c r="I46" s="549">
        <v>-304.13</v>
      </c>
      <c r="K46" s="550" t="s">
        <v>297</v>
      </c>
      <c r="L46" s="551">
        <v>0</v>
      </c>
      <c r="M46" s="552">
        <v>1</v>
      </c>
      <c r="N46" s="553">
        <v>10.6</v>
      </c>
      <c r="O46" s="554">
        <v>75</v>
      </c>
      <c r="P46" s="557" t="s">
        <v>307</v>
      </c>
      <c r="Q46" s="555">
        <f t="shared" si="18"/>
        <v>85.6</v>
      </c>
      <c r="R46" s="556">
        <v>2.38</v>
      </c>
      <c r="S46" s="713">
        <v>0.1602401828625547</v>
      </c>
      <c r="T46" s="722">
        <v>2.5000000000000001E-2</v>
      </c>
      <c r="U46" s="722">
        <v>2.5000000000000001E-2</v>
      </c>
      <c r="V46" s="713">
        <v>0.20218827249621352</v>
      </c>
      <c r="W46" s="713">
        <v>0.17323612584454029</v>
      </c>
      <c r="X46" s="722">
        <v>2.5000000000000001E-2</v>
      </c>
      <c r="Y46" s="722">
        <v>2.5000000000000001E-2</v>
      </c>
      <c r="Z46" s="722">
        <v>2.5000000000000001E-2</v>
      </c>
      <c r="AA46" s="722">
        <v>0.05</v>
      </c>
      <c r="AB46" s="486">
        <f t="shared" si="29"/>
        <v>0.71066458120330867</v>
      </c>
      <c r="AC46" s="663">
        <f t="shared" si="5"/>
        <v>9</v>
      </c>
      <c r="AQ46" s="563">
        <f t="shared" si="4"/>
        <v>8.3021563224685603E-3</v>
      </c>
      <c r="AR46" s="702">
        <f t="shared" si="8"/>
        <v>22.547934299924368</v>
      </c>
      <c r="AS46" s="702">
        <f t="shared" si="9"/>
        <v>2.246536361069039</v>
      </c>
      <c r="AT46" s="63">
        <v>0.1602401828625547</v>
      </c>
      <c r="AU46" s="663">
        <f t="shared" si="10"/>
        <v>100</v>
      </c>
    </row>
    <row r="47" spans="1:47" s="423" customFormat="1" x14ac:dyDescent="0.2">
      <c r="A47" s="417" t="s">
        <v>41</v>
      </c>
      <c r="B47" s="418" t="s">
        <v>38</v>
      </c>
      <c r="C47" s="418">
        <v>2007</v>
      </c>
      <c r="D47" s="418">
        <v>105</v>
      </c>
      <c r="E47" s="419">
        <v>0</v>
      </c>
      <c r="F47" s="419">
        <v>1</v>
      </c>
      <c r="G47" s="420">
        <v>18.021183333333333</v>
      </c>
      <c r="H47" s="421">
        <v>70.155311666666663</v>
      </c>
      <c r="I47" s="422">
        <v>-323.60000000000002</v>
      </c>
      <c r="K47" s="424" t="s">
        <v>224</v>
      </c>
      <c r="L47" s="425">
        <v>0</v>
      </c>
      <c r="M47" s="426">
        <v>1</v>
      </c>
      <c r="N47" s="427">
        <v>2.41</v>
      </c>
      <c r="O47" s="427">
        <v>23.09</v>
      </c>
      <c r="P47" s="429" t="s">
        <v>42</v>
      </c>
      <c r="Q47" s="427">
        <f t="shared" si="18"/>
        <v>25.5</v>
      </c>
      <c r="R47" s="428">
        <v>0.80389999999999995</v>
      </c>
      <c r="S47" s="713">
        <v>0.22268589375690703</v>
      </c>
      <c r="T47" s="722">
        <v>4.4999999999999998E-2</v>
      </c>
      <c r="U47" s="722">
        <v>4.4999999999999998E-2</v>
      </c>
      <c r="V47" s="713">
        <v>0.19550672733256355</v>
      </c>
      <c r="W47" s="722">
        <v>4.4999999999999998E-2</v>
      </c>
      <c r="X47" s="722">
        <v>4.4999999999999998E-2</v>
      </c>
      <c r="Y47" s="722">
        <v>4.4999999999999998E-2</v>
      </c>
      <c r="Z47" s="722">
        <v>4.4999999999999998E-2</v>
      </c>
      <c r="AA47" s="722">
        <v>7.4999999999999997E-2</v>
      </c>
      <c r="AB47" s="432">
        <f t="shared" si="29"/>
        <v>0.76319262108947072</v>
      </c>
      <c r="AC47" s="663">
        <f t="shared" si="5"/>
        <v>9</v>
      </c>
      <c r="AD47" s="316" t="s">
        <v>494</v>
      </c>
      <c r="AE47" s="700">
        <f t="shared" ref="AE47:AF47" si="30">MIN(Q47:Q67)</f>
        <v>13.4</v>
      </c>
      <c r="AF47" s="302">
        <f t="shared" si="30"/>
        <v>0.27879999999999999</v>
      </c>
      <c r="AG47" s="302">
        <f>MIN(S47:S67)</f>
        <v>1.4999999999999999E-2</v>
      </c>
      <c r="AH47" s="302">
        <f t="shared" ref="AH47:AP47" si="31">MIN(T47:T67)</f>
        <v>1.5E-3</v>
      </c>
      <c r="AI47" s="302">
        <f t="shared" si="31"/>
        <v>1.5E-3</v>
      </c>
      <c r="AJ47" s="302">
        <f t="shared" si="31"/>
        <v>4.4999999999999998E-2</v>
      </c>
      <c r="AK47" s="302">
        <f t="shared" si="31"/>
        <v>0.03</v>
      </c>
      <c r="AL47" s="302">
        <f t="shared" si="31"/>
        <v>1.5E-3</v>
      </c>
      <c r="AM47" s="302">
        <f t="shared" si="31"/>
        <v>4.4999999999999998E-2</v>
      </c>
      <c r="AN47" s="302">
        <f t="shared" si="31"/>
        <v>2.5000000000000001E-2</v>
      </c>
      <c r="AO47" s="302">
        <f t="shared" si="31"/>
        <v>0.05</v>
      </c>
      <c r="AP47" s="302">
        <f t="shared" si="31"/>
        <v>0.37300000000000005</v>
      </c>
      <c r="AQ47" s="563">
        <f t="shared" si="4"/>
        <v>2.992912239566552E-2</v>
      </c>
      <c r="AR47" s="702">
        <f t="shared" si="8"/>
        <v>29.178203195809083</v>
      </c>
      <c r="AS47" s="702">
        <f t="shared" si="9"/>
        <v>2.1722969703618173</v>
      </c>
      <c r="AT47" s="34">
        <v>0.19635623748234723</v>
      </c>
      <c r="AU47" s="663">
        <f t="shared" si="10"/>
        <v>88.176325033276555</v>
      </c>
    </row>
    <row r="48" spans="1:47" s="423" customFormat="1" x14ac:dyDescent="0.2">
      <c r="A48" s="417" t="s">
        <v>47</v>
      </c>
      <c r="B48" s="418" t="s">
        <v>38</v>
      </c>
      <c r="C48" s="418">
        <v>2007</v>
      </c>
      <c r="D48" s="418">
        <v>105</v>
      </c>
      <c r="E48" s="419">
        <v>0</v>
      </c>
      <c r="F48" s="419">
        <v>1</v>
      </c>
      <c r="G48" s="420">
        <v>17.728000000000002</v>
      </c>
      <c r="H48" s="421">
        <v>70.19283333333334</v>
      </c>
      <c r="I48" s="422">
        <v>-252.47</v>
      </c>
      <c r="K48" s="424" t="s">
        <v>225</v>
      </c>
      <c r="L48" s="433">
        <v>0</v>
      </c>
      <c r="M48" s="434">
        <v>1</v>
      </c>
      <c r="N48" s="435">
        <v>1.91</v>
      </c>
      <c r="O48" s="435">
        <v>11.49</v>
      </c>
      <c r="P48" s="429" t="s">
        <v>48</v>
      </c>
      <c r="Q48" s="436">
        <f t="shared" si="18"/>
        <v>13.4</v>
      </c>
      <c r="R48" s="437">
        <v>0.27879999999999999</v>
      </c>
      <c r="S48" s="715">
        <v>4.4999999999999998E-2</v>
      </c>
      <c r="T48" s="722">
        <v>4.4999999999999998E-2</v>
      </c>
      <c r="U48" s="722">
        <v>4.4999999999999998E-2</v>
      </c>
      <c r="V48" s="713">
        <v>0.12486474049188434</v>
      </c>
      <c r="W48" s="722">
        <v>4.4999999999999998E-2</v>
      </c>
      <c r="X48" s="722">
        <v>4.4999999999999998E-2</v>
      </c>
      <c r="Y48" s="722">
        <v>4.4999999999999998E-2</v>
      </c>
      <c r="Z48" s="722">
        <v>4.4999999999999998E-2</v>
      </c>
      <c r="AA48" s="722">
        <v>7.4999999999999997E-2</v>
      </c>
      <c r="AB48" s="432">
        <f t="shared" si="29"/>
        <v>0.51486474049188424</v>
      </c>
      <c r="AC48" s="663">
        <f t="shared" si="5"/>
        <v>9</v>
      </c>
      <c r="AD48" s="316" t="s">
        <v>495</v>
      </c>
      <c r="AE48" s="700">
        <f t="shared" ref="AE48:AF48" si="32">AVERAGE(Q47:Q67)</f>
        <v>48.699999999999996</v>
      </c>
      <c r="AF48" s="302">
        <f t="shared" si="32"/>
        <v>0.93923095238095233</v>
      </c>
      <c r="AG48" s="302">
        <f>AVERAGE(S47:S67)</f>
        <v>0.27391658727368734</v>
      </c>
      <c r="AH48" s="302">
        <f t="shared" ref="AH48:AP48" si="33">AVERAGE(T47:T67)</f>
        <v>4.0902786079413278E-2</v>
      </c>
      <c r="AI48" s="302">
        <f t="shared" si="33"/>
        <v>3.993265699190824E-2</v>
      </c>
      <c r="AJ48" s="302">
        <f t="shared" si="33"/>
        <v>0.26681085403829236</v>
      </c>
      <c r="AK48" s="302">
        <f t="shared" si="33"/>
        <v>0.16790776936311144</v>
      </c>
      <c r="AL48" s="302">
        <f t="shared" si="33"/>
        <v>6.5644964058045929E-2</v>
      </c>
      <c r="AM48" s="302">
        <f t="shared" si="33"/>
        <v>0.10514357640002656</v>
      </c>
      <c r="AN48" s="302">
        <f t="shared" si="33"/>
        <v>4.4047619047619058E-2</v>
      </c>
      <c r="AO48" s="302">
        <f t="shared" si="33"/>
        <v>7.0238095238095238E-2</v>
      </c>
      <c r="AP48" s="302">
        <f t="shared" si="33"/>
        <v>1.0745449084901995</v>
      </c>
      <c r="AQ48" s="563">
        <f t="shared" si="4"/>
        <v>3.8422741827752557E-2</v>
      </c>
      <c r="AR48" s="702">
        <f t="shared" si="8"/>
        <v>8.7401595916256625</v>
      </c>
      <c r="AS48" s="702">
        <f t="shared" si="9"/>
        <v>1.3873860054653817</v>
      </c>
      <c r="AT48" s="38">
        <v>0</v>
      </c>
      <c r="AU48" s="663" t="s">
        <v>773</v>
      </c>
    </row>
    <row r="49" spans="1:47" s="423" customFormat="1" x14ac:dyDescent="0.2">
      <c r="A49" s="417" t="s">
        <v>49</v>
      </c>
      <c r="B49" s="418" t="s">
        <v>38</v>
      </c>
      <c r="C49" s="418">
        <v>2007</v>
      </c>
      <c r="D49" s="418">
        <v>105</v>
      </c>
      <c r="E49" s="419">
        <v>2</v>
      </c>
      <c r="F49" s="419">
        <v>3</v>
      </c>
      <c r="G49" s="438">
        <v>18.149333333333335</v>
      </c>
      <c r="H49" s="439">
        <v>70.135666666666665</v>
      </c>
      <c r="I49" s="422">
        <v>-363.01</v>
      </c>
      <c r="K49" s="424" t="s">
        <v>226</v>
      </c>
      <c r="L49" s="433">
        <v>0</v>
      </c>
      <c r="M49" s="434">
        <v>1</v>
      </c>
      <c r="N49" s="435">
        <v>2.35</v>
      </c>
      <c r="O49" s="435">
        <v>19.95</v>
      </c>
      <c r="P49" s="429" t="s">
        <v>50</v>
      </c>
      <c r="Q49" s="436">
        <f t="shared" si="18"/>
        <v>22.3</v>
      </c>
      <c r="R49" s="437">
        <v>0.66159999999999997</v>
      </c>
      <c r="S49" s="713">
        <v>0.34299229691397082</v>
      </c>
      <c r="T49" s="722">
        <v>4.4999999999999998E-2</v>
      </c>
      <c r="U49" s="722">
        <v>4.4999999999999998E-2</v>
      </c>
      <c r="V49" s="713">
        <v>0.3254392201959137</v>
      </c>
      <c r="W49" s="713">
        <v>0.18220036826691099</v>
      </c>
      <c r="X49" s="722">
        <v>4.4999999999999998E-2</v>
      </c>
      <c r="Y49" s="722">
        <v>4.4999999999999998E-2</v>
      </c>
      <c r="Z49" s="722">
        <v>4.4999999999999998E-2</v>
      </c>
      <c r="AA49" s="722">
        <v>7.4999999999999997E-2</v>
      </c>
      <c r="AB49" s="432">
        <f t="shared" si="29"/>
        <v>1.1506318853767954</v>
      </c>
      <c r="AC49" s="663">
        <f t="shared" si="5"/>
        <v>9</v>
      </c>
      <c r="AD49" s="316" t="s">
        <v>496</v>
      </c>
      <c r="AE49" s="700">
        <f t="shared" ref="AE49:AF49" si="34">MEDIAN(Q47:Q67)</f>
        <v>39.6</v>
      </c>
      <c r="AF49" s="302">
        <f t="shared" si="34"/>
        <v>0.66159999999999997</v>
      </c>
      <c r="AG49" s="302">
        <f>MEDIAN(S47:S67)</f>
        <v>0.23</v>
      </c>
      <c r="AH49" s="302">
        <f t="shared" ref="AH49:AP49" si="35">MEDIAN(T47:T67)</f>
        <v>4.4999999999999998E-2</v>
      </c>
      <c r="AI49" s="302">
        <f t="shared" si="35"/>
        <v>4.4999999999999998E-2</v>
      </c>
      <c r="AJ49" s="302">
        <f t="shared" si="35"/>
        <v>0.26167686485607561</v>
      </c>
      <c r="AK49" s="302">
        <f t="shared" si="35"/>
        <v>0.15519306244979322</v>
      </c>
      <c r="AL49" s="302">
        <f t="shared" si="35"/>
        <v>4.4999999999999998E-2</v>
      </c>
      <c r="AM49" s="302">
        <f t="shared" si="35"/>
        <v>4.4999999999999998E-2</v>
      </c>
      <c r="AN49" s="302">
        <f t="shared" si="35"/>
        <v>4.4999999999999998E-2</v>
      </c>
      <c r="AO49" s="302">
        <f t="shared" si="35"/>
        <v>7.4999999999999997E-2</v>
      </c>
      <c r="AP49" s="302">
        <f t="shared" si="35"/>
        <v>1.0294999999999999</v>
      </c>
      <c r="AQ49" s="563">
        <f t="shared" si="4"/>
        <v>5.1597842393578265E-2</v>
      </c>
      <c r="AR49" s="702">
        <f t="shared" si="8"/>
        <v>29.809038083596278</v>
      </c>
      <c r="AS49" s="702">
        <f t="shared" si="9"/>
        <v>3.6159913355101518</v>
      </c>
      <c r="AT49" s="34">
        <v>0.30126901307523984</v>
      </c>
      <c r="AU49" s="663">
        <f t="shared" si="10"/>
        <v>87.835504116526565</v>
      </c>
    </row>
    <row r="50" spans="1:47" s="423" customFormat="1" x14ac:dyDescent="0.2">
      <c r="A50" s="417" t="s">
        <v>51</v>
      </c>
      <c r="B50" s="418" t="s">
        <v>38</v>
      </c>
      <c r="C50" s="418">
        <v>2007</v>
      </c>
      <c r="D50" s="418">
        <v>111</v>
      </c>
      <c r="E50" s="419">
        <v>0</v>
      </c>
      <c r="F50" s="419">
        <v>1</v>
      </c>
      <c r="G50" s="420">
        <v>17.129666666666665</v>
      </c>
      <c r="H50" s="421">
        <v>69.854333333333329</v>
      </c>
      <c r="I50" s="422">
        <v>-308.95</v>
      </c>
      <c r="K50" s="424" t="s">
        <v>227</v>
      </c>
      <c r="L50" s="433">
        <v>0</v>
      </c>
      <c r="M50" s="434">
        <v>1</v>
      </c>
      <c r="N50" s="435">
        <v>2.78</v>
      </c>
      <c r="O50" s="435">
        <v>21.619999999999997</v>
      </c>
      <c r="P50" s="429" t="s">
        <v>52</v>
      </c>
      <c r="Q50" s="436">
        <f t="shared" si="18"/>
        <v>24.4</v>
      </c>
      <c r="R50" s="437">
        <v>0.35759999999999997</v>
      </c>
      <c r="S50" s="715">
        <v>4.7984418626952421E-2</v>
      </c>
      <c r="T50" s="722">
        <v>4.4999999999999998E-2</v>
      </c>
      <c r="U50" s="722">
        <v>4.4999999999999998E-2</v>
      </c>
      <c r="V50" s="723">
        <v>0.10322855239655727</v>
      </c>
      <c r="W50" s="722">
        <v>4.4999999999999998E-2</v>
      </c>
      <c r="X50" s="722">
        <v>4.4999999999999998E-2</v>
      </c>
      <c r="Y50" s="722">
        <v>4.4999999999999998E-2</v>
      </c>
      <c r="Z50" s="722">
        <v>4.4999999999999998E-2</v>
      </c>
      <c r="AA50" s="722">
        <v>7.4999999999999997E-2</v>
      </c>
      <c r="AB50" s="432">
        <f t="shared" si="29"/>
        <v>0.49621297102350964</v>
      </c>
      <c r="AC50" s="663">
        <f t="shared" si="5"/>
        <v>9</v>
      </c>
      <c r="AD50" s="316" t="s">
        <v>497</v>
      </c>
      <c r="AE50" s="700">
        <f t="shared" ref="AE50:AF50" si="36">MAX(Q47:Q67)</f>
        <v>97.3</v>
      </c>
      <c r="AF50" s="317">
        <f t="shared" si="36"/>
        <v>2.48</v>
      </c>
      <c r="AG50" s="302">
        <f>MAX(S47:S67)</f>
        <v>0.66676874901700978</v>
      </c>
      <c r="AH50" s="302">
        <f t="shared" ref="AH50:AP50" si="37">MAX(T47:T67)</f>
        <v>0.12595850766767897</v>
      </c>
      <c r="AI50" s="302">
        <f t="shared" si="37"/>
        <v>0.10558579683007303</v>
      </c>
      <c r="AJ50" s="302">
        <f t="shared" si="37"/>
        <v>0.76805617292143569</v>
      </c>
      <c r="AK50" s="302">
        <f t="shared" si="37"/>
        <v>0.41601415879270842</v>
      </c>
      <c r="AL50" s="302">
        <f t="shared" si="37"/>
        <v>0.16593255993376849</v>
      </c>
      <c r="AM50" s="302">
        <f t="shared" si="37"/>
        <v>0.30522168679592571</v>
      </c>
      <c r="AN50" s="302">
        <f t="shared" si="37"/>
        <v>7.5000000000000011E-2</v>
      </c>
      <c r="AO50" s="302">
        <f t="shared" si="37"/>
        <v>7.5000000000000011E-2</v>
      </c>
      <c r="AP50" s="317">
        <f t="shared" si="37"/>
        <v>2.3988885200103089</v>
      </c>
      <c r="AQ50" s="563">
        <f t="shared" si="4"/>
        <v>2.0336597173094658E-2</v>
      </c>
      <c r="AR50" s="702">
        <f t="shared" si="8"/>
        <v>9.6701258187543448</v>
      </c>
      <c r="AS50" s="702">
        <f t="shared" si="9"/>
        <v>1.1469839155173029</v>
      </c>
      <c r="AT50" s="34">
        <v>4.7984418626952421E-2</v>
      </c>
      <c r="AU50" s="663">
        <f t="shared" si="10"/>
        <v>100</v>
      </c>
    </row>
    <row r="51" spans="1:47" s="423" customFormat="1" x14ac:dyDescent="0.2">
      <c r="A51" s="417" t="s">
        <v>53</v>
      </c>
      <c r="B51" s="418" t="s">
        <v>38</v>
      </c>
      <c r="C51" s="418">
        <v>2008</v>
      </c>
      <c r="D51" s="418">
        <v>104</v>
      </c>
      <c r="E51" s="419">
        <v>0</v>
      </c>
      <c r="F51" s="419">
        <v>1</v>
      </c>
      <c r="G51" s="420">
        <v>16.328666666666667</v>
      </c>
      <c r="H51" s="421">
        <v>69.262333333333331</v>
      </c>
      <c r="I51" s="422">
        <v>-482.29</v>
      </c>
      <c r="K51" s="424" t="s">
        <v>228</v>
      </c>
      <c r="L51" s="433">
        <v>0</v>
      </c>
      <c r="M51" s="434">
        <v>1</v>
      </c>
      <c r="N51" s="435">
        <v>2.71</v>
      </c>
      <c r="O51" s="435">
        <v>27.19</v>
      </c>
      <c r="P51" s="429" t="s">
        <v>54</v>
      </c>
      <c r="Q51" s="436">
        <f t="shared" si="18"/>
        <v>29.900000000000002</v>
      </c>
      <c r="R51" s="437">
        <v>1.0629999999999999</v>
      </c>
      <c r="S51" s="713">
        <v>0.35150478618917075</v>
      </c>
      <c r="T51" s="722">
        <v>4.4999999999999998E-2</v>
      </c>
      <c r="U51" s="722">
        <v>4.4999999999999998E-2</v>
      </c>
      <c r="V51" s="713">
        <v>0.43351554212586396</v>
      </c>
      <c r="W51" s="715">
        <v>0.31915736302381176</v>
      </c>
      <c r="X51" s="722">
        <v>4.4999999999999998E-2</v>
      </c>
      <c r="Y51" s="723">
        <v>0.19473184638739441</v>
      </c>
      <c r="Z51" s="722">
        <v>4.4999999999999998E-2</v>
      </c>
      <c r="AA51" s="722">
        <v>7.4999999999999997E-2</v>
      </c>
      <c r="AB51" s="432">
        <f t="shared" si="29"/>
        <v>1.5539095377262406</v>
      </c>
      <c r="AC51" s="663">
        <f t="shared" si="5"/>
        <v>9</v>
      </c>
      <c r="AD51" s="316" t="s">
        <v>498</v>
      </c>
      <c r="AE51" s="700">
        <f t="shared" ref="AE51:AF51" si="38">STDEV(Q47:Q67)</f>
        <v>31.299121393419345</v>
      </c>
      <c r="AF51" s="302">
        <f t="shared" si="38"/>
        <v>0.68035178299101107</v>
      </c>
      <c r="AG51" s="302">
        <f>STDEV(S47:S67)</f>
        <v>0.21180164429666662</v>
      </c>
      <c r="AH51" s="302">
        <f t="shared" ref="AH51:AP51" si="39">STDEV(T47:T67)</f>
        <v>2.4068911030253933E-2</v>
      </c>
      <c r="AI51" s="302">
        <f t="shared" si="39"/>
        <v>2.0634802530118977E-2</v>
      </c>
      <c r="AJ51" s="302">
        <f t="shared" si="39"/>
        <v>0.1870778309362652</v>
      </c>
      <c r="AK51" s="302">
        <f t="shared" si="39"/>
        <v>0.11852219031162115</v>
      </c>
      <c r="AL51" s="302">
        <f t="shared" si="39"/>
        <v>4.5122447743459144E-2</v>
      </c>
      <c r="AM51" s="302">
        <f t="shared" si="39"/>
        <v>8.7840510398916286E-2</v>
      </c>
      <c r="AN51" s="302">
        <f t="shared" si="39"/>
        <v>1.3001831372834302E-2</v>
      </c>
      <c r="AO51" s="302">
        <f t="shared" si="39"/>
        <v>1.0059347702037062E-2</v>
      </c>
      <c r="AP51" s="302">
        <f t="shared" si="39"/>
        <v>0.57517816070982541</v>
      </c>
      <c r="AQ51" s="563">
        <f t="shared" si="4"/>
        <v>5.1970218653051521E-2</v>
      </c>
      <c r="AR51" s="702">
        <f t="shared" si="8"/>
        <v>22.620672417231599</v>
      </c>
      <c r="AS51" s="702">
        <f t="shared" si="9"/>
        <v>4.816839356954044</v>
      </c>
      <c r="AT51" s="34">
        <v>0.35150478618917075</v>
      </c>
      <c r="AU51" s="663">
        <f t="shared" si="10"/>
        <v>100</v>
      </c>
    </row>
    <row r="52" spans="1:47" s="423" customFormat="1" x14ac:dyDescent="0.2">
      <c r="A52" s="417" t="s">
        <v>74</v>
      </c>
      <c r="B52" s="418" t="s">
        <v>38</v>
      </c>
      <c r="C52" s="418">
        <v>2010</v>
      </c>
      <c r="D52" s="418">
        <v>110</v>
      </c>
      <c r="E52" s="419">
        <v>0</v>
      </c>
      <c r="F52" s="419">
        <v>1</v>
      </c>
      <c r="G52" s="420">
        <v>17.025739999999999</v>
      </c>
      <c r="H52" s="421">
        <v>70.394076666666663</v>
      </c>
      <c r="I52" s="422">
        <v>-1072.26</v>
      </c>
      <c r="K52" s="424" t="s">
        <v>238</v>
      </c>
      <c r="L52" s="433">
        <v>0</v>
      </c>
      <c r="M52" s="434">
        <v>1</v>
      </c>
      <c r="N52" s="435">
        <v>2.0299999999999998</v>
      </c>
      <c r="O52" s="435">
        <v>15.770000000000001</v>
      </c>
      <c r="P52" s="429" t="s">
        <v>75</v>
      </c>
      <c r="Q52" s="436">
        <f t="shared" si="18"/>
        <v>17.8</v>
      </c>
      <c r="R52" s="437">
        <v>0.44140000000000001</v>
      </c>
      <c r="S52" s="722">
        <v>4.4999999999999998E-2</v>
      </c>
      <c r="T52" s="722">
        <v>4.4999999999999998E-2</v>
      </c>
      <c r="U52" s="722">
        <v>4.4999999999999998E-2</v>
      </c>
      <c r="V52" s="722">
        <v>4.4999999999999998E-2</v>
      </c>
      <c r="W52" s="722">
        <v>4.4999999999999998E-2</v>
      </c>
      <c r="X52" s="722">
        <v>4.4999999999999998E-2</v>
      </c>
      <c r="Y52" s="722">
        <v>4.4999999999999998E-2</v>
      </c>
      <c r="Z52" s="722">
        <v>4.4999999999999998E-2</v>
      </c>
      <c r="AA52" s="722">
        <v>7.4999999999999997E-2</v>
      </c>
      <c r="AB52" s="432">
        <f t="shared" si="29"/>
        <v>0.43499999999999994</v>
      </c>
      <c r="AC52" s="663">
        <f t="shared" si="5"/>
        <v>9</v>
      </c>
      <c r="AD52" s="633" t="s">
        <v>499</v>
      </c>
      <c r="AE52">
        <f>COUNTIF(Q47:Q67,"&gt;0")</f>
        <v>21</v>
      </c>
      <c r="AF52">
        <f t="shared" ref="AF52:AP52" si="40">COUNTIF(R47:R67,"&gt;0")</f>
        <v>21</v>
      </c>
      <c r="AG52">
        <f t="shared" si="40"/>
        <v>21</v>
      </c>
      <c r="AH52">
        <f t="shared" si="40"/>
        <v>21</v>
      </c>
      <c r="AI52">
        <f t="shared" si="40"/>
        <v>21</v>
      </c>
      <c r="AJ52">
        <f t="shared" si="40"/>
        <v>21</v>
      </c>
      <c r="AK52">
        <f t="shared" si="40"/>
        <v>21</v>
      </c>
      <c r="AL52">
        <f t="shared" si="40"/>
        <v>21</v>
      </c>
      <c r="AM52">
        <f t="shared" si="40"/>
        <v>21</v>
      </c>
      <c r="AN52">
        <f t="shared" si="40"/>
        <v>21</v>
      </c>
      <c r="AO52">
        <f t="shared" si="40"/>
        <v>21</v>
      </c>
      <c r="AP52">
        <f t="shared" si="40"/>
        <v>21</v>
      </c>
      <c r="AQ52" s="563">
        <f t="shared" si="4"/>
        <v>2.4438202247191006E-2</v>
      </c>
      <c r="AR52" s="702">
        <f t="shared" si="8"/>
        <v>10.344827586206899</v>
      </c>
      <c r="AS52" s="702">
        <f t="shared" si="9"/>
        <v>0.5</v>
      </c>
      <c r="AT52" s="38">
        <v>0</v>
      </c>
      <c r="AU52" s="663" t="s">
        <v>773</v>
      </c>
    </row>
    <row r="53" spans="1:47" s="423" customFormat="1" x14ac:dyDescent="0.2">
      <c r="A53" s="417" t="s">
        <v>76</v>
      </c>
      <c r="B53" s="418" t="s">
        <v>38</v>
      </c>
      <c r="C53" s="418">
        <v>2010</v>
      </c>
      <c r="D53" s="418">
        <v>110</v>
      </c>
      <c r="E53" s="419">
        <v>0</v>
      </c>
      <c r="F53" s="419">
        <v>1</v>
      </c>
      <c r="G53" s="420">
        <v>16.906833333333335</v>
      </c>
      <c r="H53" s="421">
        <v>70.897666666666666</v>
      </c>
      <c r="I53" s="422">
        <v>-936.54</v>
      </c>
      <c r="K53" s="424" t="s">
        <v>239</v>
      </c>
      <c r="L53" s="433">
        <v>0</v>
      </c>
      <c r="M53" s="434">
        <v>1</v>
      </c>
      <c r="N53" s="435">
        <v>1.73</v>
      </c>
      <c r="O53" s="435">
        <v>11.969999999999999</v>
      </c>
      <c r="P53" s="429" t="s">
        <v>77</v>
      </c>
      <c r="Q53" s="436">
        <f t="shared" si="18"/>
        <v>13.7</v>
      </c>
      <c r="R53" s="437">
        <v>0.29975000000000002</v>
      </c>
      <c r="S53" s="722">
        <v>4.4999999999999998E-2</v>
      </c>
      <c r="T53" s="722">
        <v>4.4999999999999998E-2</v>
      </c>
      <c r="U53" s="722">
        <v>4.4999999999999998E-2</v>
      </c>
      <c r="V53" s="722">
        <v>4.4999999999999998E-2</v>
      </c>
      <c r="W53" s="722">
        <v>4.4999999999999998E-2</v>
      </c>
      <c r="X53" s="722">
        <v>4.4999999999999998E-2</v>
      </c>
      <c r="Y53" s="722">
        <v>4.4999999999999998E-2</v>
      </c>
      <c r="Z53" s="722">
        <v>4.4999999999999998E-2</v>
      </c>
      <c r="AA53" s="722">
        <v>7.4999999999999997E-2</v>
      </c>
      <c r="AB53" s="432">
        <f t="shared" si="29"/>
        <v>0.43499999999999994</v>
      </c>
      <c r="AC53" s="663">
        <f t="shared" si="5"/>
        <v>9</v>
      </c>
      <c r="AQ53" s="563">
        <f t="shared" si="4"/>
        <v>3.1751824817518245E-2</v>
      </c>
      <c r="AR53" s="702">
        <f t="shared" si="8"/>
        <v>10.344827586206899</v>
      </c>
      <c r="AS53" s="702">
        <f t="shared" si="9"/>
        <v>0.5</v>
      </c>
      <c r="AT53" s="38">
        <v>0</v>
      </c>
      <c r="AU53" s="663" t="s">
        <v>773</v>
      </c>
    </row>
    <row r="54" spans="1:47" s="423" customFormat="1" x14ac:dyDescent="0.2">
      <c r="A54" s="417" t="s">
        <v>78</v>
      </c>
      <c r="B54" s="418" t="s">
        <v>38</v>
      </c>
      <c r="C54" s="418">
        <v>2010</v>
      </c>
      <c r="D54" s="418">
        <v>110</v>
      </c>
      <c r="E54" s="419">
        <v>0</v>
      </c>
      <c r="F54" s="419">
        <v>1</v>
      </c>
      <c r="G54" s="420">
        <v>19.572666666666667</v>
      </c>
      <c r="H54" s="421">
        <v>70.481666666666669</v>
      </c>
      <c r="I54" s="422">
        <v>-303.60000000000002</v>
      </c>
      <c r="K54" s="424" t="s">
        <v>240</v>
      </c>
      <c r="L54" s="433">
        <v>0</v>
      </c>
      <c r="M54" s="434">
        <v>1</v>
      </c>
      <c r="N54" s="435">
        <v>1.53</v>
      </c>
      <c r="O54" s="435">
        <v>14.570000000000002</v>
      </c>
      <c r="P54" s="429" t="s">
        <v>79</v>
      </c>
      <c r="Q54" s="436">
        <f t="shared" si="18"/>
        <v>16.100000000000001</v>
      </c>
      <c r="R54" s="437">
        <v>0.59989999999999999</v>
      </c>
      <c r="S54" s="722">
        <v>4.4999999999999998E-2</v>
      </c>
      <c r="T54" s="722">
        <v>4.4999999999999998E-2</v>
      </c>
      <c r="U54" s="722">
        <v>4.4999999999999998E-2</v>
      </c>
      <c r="V54" s="722">
        <v>4.4999999999999998E-2</v>
      </c>
      <c r="W54" s="722">
        <v>4.4999999999999998E-2</v>
      </c>
      <c r="X54" s="722">
        <v>4.4999999999999998E-2</v>
      </c>
      <c r="Y54" s="722">
        <v>4.4999999999999998E-2</v>
      </c>
      <c r="Z54" s="722">
        <v>4.4999999999999998E-2</v>
      </c>
      <c r="AA54" s="722">
        <v>7.4999999999999997E-2</v>
      </c>
      <c r="AB54" s="432">
        <f t="shared" si="29"/>
        <v>0.43499999999999994</v>
      </c>
      <c r="AC54" s="663">
        <f t="shared" si="5"/>
        <v>9</v>
      </c>
      <c r="AQ54" s="563">
        <f t="shared" si="4"/>
        <v>2.7018633540372664E-2</v>
      </c>
      <c r="AR54" s="702">
        <f t="shared" si="8"/>
        <v>10.344827586206899</v>
      </c>
      <c r="AS54" s="702">
        <f t="shared" si="9"/>
        <v>0.5</v>
      </c>
      <c r="AT54" s="38">
        <v>0</v>
      </c>
      <c r="AU54" s="663" t="s">
        <v>773</v>
      </c>
    </row>
    <row r="55" spans="1:47" s="423" customFormat="1" x14ac:dyDescent="0.2">
      <c r="A55" s="417" t="s">
        <v>80</v>
      </c>
      <c r="B55" s="418" t="s">
        <v>38</v>
      </c>
      <c r="C55" s="418">
        <v>2010</v>
      </c>
      <c r="D55" s="418">
        <v>112</v>
      </c>
      <c r="E55" s="419">
        <v>0</v>
      </c>
      <c r="F55" s="419">
        <v>1</v>
      </c>
      <c r="G55" s="420">
        <v>20.831333333333333</v>
      </c>
      <c r="H55" s="421">
        <v>70.770499999999998</v>
      </c>
      <c r="I55" s="422">
        <v>-247.22</v>
      </c>
      <c r="K55" s="424" t="s">
        <v>241</v>
      </c>
      <c r="L55" s="433">
        <v>0</v>
      </c>
      <c r="M55" s="434">
        <v>1</v>
      </c>
      <c r="N55" s="435">
        <v>1.93</v>
      </c>
      <c r="O55" s="435">
        <v>38.97</v>
      </c>
      <c r="P55" s="429" t="s">
        <v>81</v>
      </c>
      <c r="Q55" s="436">
        <f t="shared" si="18"/>
        <v>40.9</v>
      </c>
      <c r="R55" s="437">
        <v>0.44940000000000002</v>
      </c>
      <c r="S55" s="713">
        <v>0.20420636429767489</v>
      </c>
      <c r="T55" s="722">
        <v>4.4999999999999998E-2</v>
      </c>
      <c r="U55" s="722">
        <v>4.4999999999999998E-2</v>
      </c>
      <c r="V55" s="713">
        <v>0.27970107563234675</v>
      </c>
      <c r="W55" s="713">
        <v>0.13890644234792487</v>
      </c>
      <c r="X55" s="722">
        <v>4.4999999999999998E-2</v>
      </c>
      <c r="Y55" s="722">
        <v>4.4999999999999998E-2</v>
      </c>
      <c r="Z55" s="722">
        <v>4.4999999999999998E-2</v>
      </c>
      <c r="AA55" s="722">
        <v>7.4999999999999997E-2</v>
      </c>
      <c r="AB55" s="432">
        <f t="shared" si="29"/>
        <v>0.9228138822779467</v>
      </c>
      <c r="AC55" s="663">
        <f t="shared" si="5"/>
        <v>9</v>
      </c>
      <c r="AQ55" s="563">
        <f t="shared" si="4"/>
        <v>2.2562686608262755E-2</v>
      </c>
      <c r="AR55" s="702">
        <f t="shared" si="8"/>
        <v>22.128661934906717</v>
      </c>
      <c r="AS55" s="702">
        <f t="shared" si="9"/>
        <v>3.1077897292482972</v>
      </c>
      <c r="AT55" s="34">
        <v>0.20420636429767489</v>
      </c>
      <c r="AU55" s="663">
        <f t="shared" si="10"/>
        <v>100</v>
      </c>
    </row>
    <row r="56" spans="1:47" s="423" customFormat="1" x14ac:dyDescent="0.2">
      <c r="A56" s="417" t="s">
        <v>82</v>
      </c>
      <c r="B56" s="418" t="s">
        <v>38</v>
      </c>
      <c r="C56" s="418">
        <v>2010</v>
      </c>
      <c r="D56" s="418">
        <v>112</v>
      </c>
      <c r="E56" s="419">
        <v>0</v>
      </c>
      <c r="F56" s="419">
        <v>1</v>
      </c>
      <c r="G56" s="420">
        <v>21.045648333333332</v>
      </c>
      <c r="H56" s="421">
        <v>70.695674999999994</v>
      </c>
      <c r="I56" s="422">
        <v>-259.29000000000002</v>
      </c>
      <c r="K56" s="424" t="s">
        <v>242</v>
      </c>
      <c r="L56" s="433">
        <v>0</v>
      </c>
      <c r="M56" s="434">
        <v>1</v>
      </c>
      <c r="N56" s="435">
        <v>2.39</v>
      </c>
      <c r="O56" s="435">
        <v>26.81</v>
      </c>
      <c r="P56" s="429" t="s">
        <v>83</v>
      </c>
      <c r="Q56" s="436">
        <f t="shared" si="18"/>
        <v>29.2</v>
      </c>
      <c r="R56" s="437">
        <v>0.54349999999999998</v>
      </c>
      <c r="S56" s="713">
        <v>9.0684424360076704E-2</v>
      </c>
      <c r="T56" s="722">
        <v>4.4999999999999998E-2</v>
      </c>
      <c r="U56" s="722">
        <v>4.4999999999999998E-2</v>
      </c>
      <c r="V56" s="713">
        <v>0.15854495256337475</v>
      </c>
      <c r="W56" s="713">
        <v>0.10132501462174491</v>
      </c>
      <c r="X56" s="722">
        <v>4.4999999999999998E-2</v>
      </c>
      <c r="Y56" s="722">
        <v>4.4999999999999998E-2</v>
      </c>
      <c r="Z56" s="722">
        <v>4.4999999999999998E-2</v>
      </c>
      <c r="AA56" s="722">
        <v>7.4999999999999997E-2</v>
      </c>
      <c r="AB56" s="432">
        <f t="shared" si="29"/>
        <v>0.65055439154519634</v>
      </c>
      <c r="AC56" s="663">
        <f t="shared" si="5"/>
        <v>9</v>
      </c>
      <c r="AQ56" s="563">
        <f t="shared" si="4"/>
        <v>2.2279259984424534E-2</v>
      </c>
      <c r="AR56" s="702">
        <f t="shared" si="8"/>
        <v>13.939560709855961</v>
      </c>
      <c r="AS56" s="702">
        <f t="shared" si="9"/>
        <v>1.7616105840374972</v>
      </c>
      <c r="AT56" s="34">
        <v>9.0684424360076704E-2</v>
      </c>
      <c r="AU56" s="663">
        <f t="shared" si="10"/>
        <v>100</v>
      </c>
    </row>
    <row r="57" spans="1:47" s="423" customFormat="1" x14ac:dyDescent="0.2">
      <c r="A57" s="417" t="s">
        <v>84</v>
      </c>
      <c r="B57" s="418" t="s">
        <v>38</v>
      </c>
      <c r="C57" s="418">
        <v>2010</v>
      </c>
      <c r="D57" s="418">
        <v>112</v>
      </c>
      <c r="E57" s="419">
        <v>0</v>
      </c>
      <c r="F57" s="419">
        <v>1</v>
      </c>
      <c r="G57" s="420">
        <v>20.843833333333333</v>
      </c>
      <c r="H57" s="421">
        <v>70.68383333333334</v>
      </c>
      <c r="I57" s="422">
        <v>-203.43</v>
      </c>
      <c r="K57" s="424" t="s">
        <v>243</v>
      </c>
      <c r="L57" s="433">
        <v>0</v>
      </c>
      <c r="M57" s="434">
        <v>1</v>
      </c>
      <c r="N57" s="435">
        <v>2.82</v>
      </c>
      <c r="O57" s="435">
        <v>36.979999999999997</v>
      </c>
      <c r="P57" s="429" t="s">
        <v>85</v>
      </c>
      <c r="Q57" s="436">
        <f t="shared" si="18"/>
        <v>39.799999999999997</v>
      </c>
      <c r="R57" s="437">
        <v>0.60570000000000002</v>
      </c>
      <c r="S57" s="713">
        <v>0.23858735381419705</v>
      </c>
      <c r="T57" s="722">
        <v>4.4999999999999998E-2</v>
      </c>
      <c r="U57" s="722">
        <v>4.4999999999999998E-2</v>
      </c>
      <c r="V57" s="713">
        <v>0.291542463273746</v>
      </c>
      <c r="W57" s="713">
        <v>0.12385279743705002</v>
      </c>
      <c r="X57" s="722">
        <v>4.4999999999999998E-2</v>
      </c>
      <c r="Y57" s="722">
        <v>4.4999999999999998E-2</v>
      </c>
      <c r="Z57" s="722">
        <v>4.4999999999999998E-2</v>
      </c>
      <c r="AA57" s="722">
        <v>7.4999999999999997E-2</v>
      </c>
      <c r="AB57" s="432">
        <f t="shared" si="29"/>
        <v>0.95398261452499311</v>
      </c>
      <c r="AC57" s="663">
        <f t="shared" si="5"/>
        <v>9</v>
      </c>
      <c r="AQ57" s="563">
        <f t="shared" si="4"/>
        <v>2.3969412425251083E-2</v>
      </c>
      <c r="AR57" s="702">
        <f t="shared" si="8"/>
        <v>25.009612353679465</v>
      </c>
      <c r="AS57" s="702">
        <f t="shared" si="9"/>
        <v>3.2393607030416223</v>
      </c>
      <c r="AT57" s="34">
        <v>0.23858735381419705</v>
      </c>
      <c r="AU57" s="663">
        <f t="shared" si="10"/>
        <v>100</v>
      </c>
    </row>
    <row r="58" spans="1:47" s="423" customFormat="1" x14ac:dyDescent="0.2">
      <c r="A58" s="417" t="s">
        <v>86</v>
      </c>
      <c r="B58" s="418" t="s">
        <v>38</v>
      </c>
      <c r="C58" s="418">
        <v>2010</v>
      </c>
      <c r="D58" s="418">
        <v>112</v>
      </c>
      <c r="E58" s="419">
        <v>0</v>
      </c>
      <c r="F58" s="419">
        <v>1</v>
      </c>
      <c r="G58" s="420">
        <v>20.242833333333333</v>
      </c>
      <c r="H58" s="421">
        <v>70.772833333333338</v>
      </c>
      <c r="I58" s="422">
        <v>-213.44</v>
      </c>
      <c r="K58" s="424" t="s">
        <v>244</v>
      </c>
      <c r="L58" s="433">
        <v>0</v>
      </c>
      <c r="M58" s="434">
        <v>1</v>
      </c>
      <c r="N58" s="435">
        <v>2.63</v>
      </c>
      <c r="O58" s="435">
        <v>36.97</v>
      </c>
      <c r="P58" s="429" t="s">
        <v>87</v>
      </c>
      <c r="Q58" s="436">
        <f t="shared" si="18"/>
        <v>39.6</v>
      </c>
      <c r="R58" s="437">
        <v>0.46229999999999999</v>
      </c>
      <c r="S58" s="713">
        <v>0.28704473904203071</v>
      </c>
      <c r="T58" s="722">
        <v>4.4999999999999998E-2</v>
      </c>
      <c r="U58" s="722">
        <v>4.4999999999999998E-2</v>
      </c>
      <c r="V58" s="713">
        <v>0.46081922253381996</v>
      </c>
      <c r="W58" s="713">
        <v>0.18339888473228252</v>
      </c>
      <c r="X58" s="722">
        <v>4.4999999999999998E-2</v>
      </c>
      <c r="Y58" s="722">
        <v>4.4999999999999998E-2</v>
      </c>
      <c r="Z58" s="722">
        <v>4.4999999999999998E-2</v>
      </c>
      <c r="AA58" s="722">
        <v>7.4999999999999997E-2</v>
      </c>
      <c r="AB58" s="432">
        <f t="shared" si="29"/>
        <v>1.231262846308133</v>
      </c>
      <c r="AC58" s="663">
        <f t="shared" si="5"/>
        <v>9</v>
      </c>
      <c r="AQ58" s="563">
        <f t="shared" si="4"/>
        <v>3.1092496118892247E-2</v>
      </c>
      <c r="AR58" s="702">
        <f t="shared" si="8"/>
        <v>23.313035060118718</v>
      </c>
      <c r="AS58" s="702">
        <f t="shared" si="9"/>
        <v>5.1202135837091109</v>
      </c>
      <c r="AT58" s="34">
        <v>0.2527589835574599</v>
      </c>
      <c r="AU58" s="663">
        <f t="shared" si="10"/>
        <v>88.055605687463768</v>
      </c>
    </row>
    <row r="59" spans="1:47" s="423" customFormat="1" x14ac:dyDescent="0.2">
      <c r="A59" s="417" t="s">
        <v>88</v>
      </c>
      <c r="B59" s="418" t="s">
        <v>38</v>
      </c>
      <c r="C59" s="418">
        <v>2011</v>
      </c>
      <c r="D59" s="418">
        <v>105</v>
      </c>
      <c r="E59" s="419">
        <v>0</v>
      </c>
      <c r="F59" s="419">
        <v>1</v>
      </c>
      <c r="G59" s="441">
        <v>27.755666666666666</v>
      </c>
      <c r="H59" s="442">
        <v>71.45183333333334</v>
      </c>
      <c r="I59" s="422">
        <v>-402.76</v>
      </c>
      <c r="K59" s="424" t="s">
        <v>245</v>
      </c>
      <c r="L59" s="433">
        <v>0</v>
      </c>
      <c r="M59" s="434">
        <v>1</v>
      </c>
      <c r="N59" s="435">
        <v>6.51</v>
      </c>
      <c r="O59" s="435">
        <v>73.089999999999989</v>
      </c>
      <c r="P59" s="429" t="s">
        <v>89</v>
      </c>
      <c r="Q59" s="436">
        <f>N59+O59</f>
        <v>79.599999999999994</v>
      </c>
      <c r="R59" s="437">
        <v>0.86</v>
      </c>
      <c r="S59" s="722">
        <v>1.4999999999999999E-2</v>
      </c>
      <c r="T59" s="722">
        <v>1.5E-3</v>
      </c>
      <c r="U59" s="722">
        <v>1.5E-3</v>
      </c>
      <c r="V59" s="715">
        <v>8.5000000000000006E-2</v>
      </c>
      <c r="W59" s="715">
        <v>0.03</v>
      </c>
      <c r="X59" s="715">
        <v>1.4999999999999999E-2</v>
      </c>
      <c r="Y59" s="722">
        <v>7.5000000000000011E-2</v>
      </c>
      <c r="Z59" s="722">
        <v>7.5000000000000011E-2</v>
      </c>
      <c r="AA59" s="722">
        <v>7.5000000000000011E-2</v>
      </c>
      <c r="AB59" s="432">
        <f>SUM(S59:AA59)</f>
        <v>0.37300000000000005</v>
      </c>
      <c r="AC59" s="663">
        <f>IF(S59&gt;0,1,0)++IF(T59&gt;0,1,0)+IF(U59&gt;0,1,0)+IF(V59&gt;0,1,0)+IF(W59&gt;0,1,0)+IF(X59&gt;0,1,0)+IF(Y59&gt;0,1,0)+IF(Z59&gt;0,1,0)+IF(AA59&gt;0,1,0)</f>
        <v>9</v>
      </c>
      <c r="AQ59" s="563">
        <f>AB59/Q59</f>
        <v>4.6859296482412074E-3</v>
      </c>
      <c r="AR59" s="702">
        <f>S59/AB59*100</f>
        <v>4.0214477211796238</v>
      </c>
      <c r="AS59" s="702">
        <f>V59/AC59*100</f>
        <v>0.94444444444444442</v>
      </c>
      <c r="AT59" s="22" t="s">
        <v>37</v>
      </c>
      <c r="AU59" s="663" t="s">
        <v>773</v>
      </c>
    </row>
    <row r="60" spans="1:47" s="423" customFormat="1" x14ac:dyDescent="0.2">
      <c r="A60" s="417" t="s">
        <v>98</v>
      </c>
      <c r="B60" s="418" t="s">
        <v>38</v>
      </c>
      <c r="C60" s="418">
        <v>2014</v>
      </c>
      <c r="D60" s="418">
        <v>106</v>
      </c>
      <c r="E60" s="419">
        <v>0</v>
      </c>
      <c r="F60" s="443">
        <v>1</v>
      </c>
      <c r="G60" s="421">
        <v>30.918166666666668</v>
      </c>
      <c r="H60" s="421">
        <v>69.898328333333339</v>
      </c>
      <c r="I60" s="444">
        <v>-314.22000000000003</v>
      </c>
      <c r="K60" s="445" t="s">
        <v>250</v>
      </c>
      <c r="L60" s="433">
        <v>0</v>
      </c>
      <c r="M60" s="434">
        <v>1</v>
      </c>
      <c r="N60" s="446">
        <v>11.1</v>
      </c>
      <c r="O60" s="446">
        <v>86.2</v>
      </c>
      <c r="P60" s="429" t="s">
        <v>99</v>
      </c>
      <c r="Q60" s="436">
        <f>N60+O60</f>
        <v>97.3</v>
      </c>
      <c r="R60" s="428">
        <v>1.78</v>
      </c>
      <c r="S60" s="713">
        <v>0.23</v>
      </c>
      <c r="T60" s="722">
        <v>1.5E-3</v>
      </c>
      <c r="U60" s="722">
        <v>1.5E-3</v>
      </c>
      <c r="V60" s="715">
        <v>0.36</v>
      </c>
      <c r="W60" s="715">
        <v>0.21</v>
      </c>
      <c r="X60" s="722">
        <v>1.5E-3</v>
      </c>
      <c r="Y60" s="722">
        <v>7.5000000000000011E-2</v>
      </c>
      <c r="Z60" s="722">
        <v>7.5000000000000011E-2</v>
      </c>
      <c r="AA60" s="722">
        <v>7.5000000000000011E-2</v>
      </c>
      <c r="AB60" s="432">
        <f>SUM(S60:AA60)</f>
        <v>1.0294999999999999</v>
      </c>
      <c r="AC60" s="663">
        <f>IF(S60&gt;0,1,0)++IF(T60&gt;0,1,0)+IF(U60&gt;0,1,0)+IF(V60&gt;0,1,0)+IF(W60&gt;0,1,0)+IF(X60&gt;0,1,0)+IF(Y60&gt;0,1,0)+IF(Z60&gt;0,1,0)+IF(AA60&gt;0,1,0)</f>
        <v>9</v>
      </c>
      <c r="AQ60" s="563">
        <f>AB60/Q60</f>
        <v>1.0580678314491263E-2</v>
      </c>
      <c r="AR60" s="702">
        <f>S60/AB60*100</f>
        <v>22.340942204953866</v>
      </c>
      <c r="AS60" s="702">
        <f>V60/AC60*100</f>
        <v>4</v>
      </c>
      <c r="AT60" s="22" t="s">
        <v>37</v>
      </c>
      <c r="AU60" s="663">
        <v>100</v>
      </c>
    </row>
    <row r="61" spans="1:47" s="423" customFormat="1" x14ac:dyDescent="0.2">
      <c r="A61" s="417" t="s">
        <v>100</v>
      </c>
      <c r="B61" s="418" t="s">
        <v>38</v>
      </c>
      <c r="C61" s="418">
        <v>2014</v>
      </c>
      <c r="D61" s="418">
        <v>106</v>
      </c>
      <c r="E61" s="419">
        <v>0</v>
      </c>
      <c r="F61" s="443">
        <v>1</v>
      </c>
      <c r="G61" s="421">
        <v>29.909566666666667</v>
      </c>
      <c r="H61" s="421">
        <v>70.855321666666669</v>
      </c>
      <c r="I61" s="447">
        <v>-377.84</v>
      </c>
      <c r="K61" s="445" t="s">
        <v>251</v>
      </c>
      <c r="L61" s="433">
        <v>0</v>
      </c>
      <c r="M61" s="434">
        <v>1</v>
      </c>
      <c r="N61" s="446">
        <v>5.98</v>
      </c>
      <c r="O61" s="446">
        <v>58.019999999999996</v>
      </c>
      <c r="P61" s="429" t="s">
        <v>101</v>
      </c>
      <c r="Q61" s="436">
        <f t="shared" si="18"/>
        <v>64</v>
      </c>
      <c r="R61" s="437">
        <v>0.83799999999999997</v>
      </c>
      <c r="S61" s="713">
        <v>0.46078827279393769</v>
      </c>
      <c r="T61" s="722">
        <v>4.4999999999999998E-2</v>
      </c>
      <c r="U61" s="722">
        <v>4.4999999999999998E-2</v>
      </c>
      <c r="V61" s="713">
        <v>0.61214116698217247</v>
      </c>
      <c r="W61" s="713">
        <v>0.41601415879270842</v>
      </c>
      <c r="X61" s="713">
        <v>0.10302011440904754</v>
      </c>
      <c r="Y61" s="713">
        <v>0.18694946789525421</v>
      </c>
      <c r="Z61" s="722">
        <v>4.4999999999999998E-2</v>
      </c>
      <c r="AA61" s="722">
        <v>7.4999999999999997E-2</v>
      </c>
      <c r="AB61" s="432">
        <f t="shared" si="29"/>
        <v>1.9889131808731202</v>
      </c>
      <c r="AC61" s="663">
        <f t="shared" si="5"/>
        <v>9</v>
      </c>
      <c r="AQ61" s="563">
        <f t="shared" si="4"/>
        <v>3.1076768451142503E-2</v>
      </c>
      <c r="AR61" s="702">
        <f t="shared" si="8"/>
        <v>23.167842479260685</v>
      </c>
      <c r="AS61" s="702">
        <f t="shared" si="9"/>
        <v>6.8015685220241391</v>
      </c>
      <c r="AT61" s="34">
        <v>0.46078827279393769</v>
      </c>
      <c r="AU61" s="663">
        <f t="shared" si="10"/>
        <v>100</v>
      </c>
    </row>
    <row r="62" spans="1:47" s="423" customFormat="1" x14ac:dyDescent="0.2">
      <c r="A62" s="417" t="s">
        <v>102</v>
      </c>
      <c r="B62" s="418" t="s">
        <v>38</v>
      </c>
      <c r="C62" s="418">
        <v>2014</v>
      </c>
      <c r="D62" s="418">
        <v>106</v>
      </c>
      <c r="E62" s="419">
        <v>0</v>
      </c>
      <c r="F62" s="443">
        <v>1</v>
      </c>
      <c r="G62" s="421">
        <v>29.65583333333333</v>
      </c>
      <c r="H62" s="421">
        <v>71.055833333333339</v>
      </c>
      <c r="I62" s="447">
        <v>-339.35</v>
      </c>
      <c r="K62" s="445" t="s">
        <v>252</v>
      </c>
      <c r="L62" s="433">
        <v>0</v>
      </c>
      <c r="M62" s="434">
        <v>1</v>
      </c>
      <c r="N62" s="446">
        <v>2.56</v>
      </c>
      <c r="O62" s="446">
        <v>29.74</v>
      </c>
      <c r="P62" s="429" t="s">
        <v>103</v>
      </c>
      <c r="Q62" s="436">
        <f t="shared" si="18"/>
        <v>32.299999999999997</v>
      </c>
      <c r="R62" s="437">
        <v>0.41499999999999998</v>
      </c>
      <c r="S62" s="713">
        <v>0.20364671612625271</v>
      </c>
      <c r="T62" s="722">
        <v>4.4999999999999998E-2</v>
      </c>
      <c r="U62" s="722">
        <v>4.4999999999999998E-2</v>
      </c>
      <c r="V62" s="713">
        <v>0.29872600779134317</v>
      </c>
      <c r="W62" s="713">
        <v>0.26545404810946882</v>
      </c>
      <c r="X62" s="722">
        <v>4.4999999999999998E-2</v>
      </c>
      <c r="Y62" s="722">
        <v>4.4999999999999998E-2</v>
      </c>
      <c r="Z62" s="722">
        <v>4.4999999999999998E-2</v>
      </c>
      <c r="AA62" s="722">
        <v>7.4999999999999997E-2</v>
      </c>
      <c r="AB62" s="432">
        <f t="shared" si="29"/>
        <v>1.0678267720270649</v>
      </c>
      <c r="AC62" s="663">
        <f t="shared" si="5"/>
        <v>9</v>
      </c>
      <c r="AQ62" s="563">
        <f t="shared" si="4"/>
        <v>3.3059652384738854E-2</v>
      </c>
      <c r="AR62" s="702">
        <f t="shared" si="8"/>
        <v>19.071137890621376</v>
      </c>
      <c r="AS62" s="702">
        <f t="shared" si="9"/>
        <v>3.3191778643482577</v>
      </c>
      <c r="AT62" s="34">
        <v>0.174839103764281</v>
      </c>
      <c r="AU62" s="663">
        <f t="shared" si="10"/>
        <v>85.854123793426567</v>
      </c>
    </row>
    <row r="63" spans="1:47" s="423" customFormat="1" x14ac:dyDescent="0.2">
      <c r="A63" s="417" t="s">
        <v>104</v>
      </c>
      <c r="B63" s="418" t="s">
        <v>38</v>
      </c>
      <c r="C63" s="418">
        <v>2014</v>
      </c>
      <c r="D63" s="418">
        <v>106</v>
      </c>
      <c r="E63" s="419">
        <v>0</v>
      </c>
      <c r="F63" s="443">
        <v>1</v>
      </c>
      <c r="G63" s="421">
        <v>29.195166666666669</v>
      </c>
      <c r="H63" s="421">
        <v>71.321999999999989</v>
      </c>
      <c r="I63" s="447">
        <v>-361.72</v>
      </c>
      <c r="K63" s="445" t="s">
        <v>253</v>
      </c>
      <c r="L63" s="433">
        <v>0</v>
      </c>
      <c r="M63" s="434">
        <v>1</v>
      </c>
      <c r="N63" s="446">
        <v>5.29</v>
      </c>
      <c r="O63" s="446">
        <v>53.61</v>
      </c>
      <c r="P63" s="429" t="s">
        <v>105</v>
      </c>
      <c r="Q63" s="436">
        <f t="shared" si="18"/>
        <v>58.9</v>
      </c>
      <c r="R63" s="437">
        <v>0.76400000000000001</v>
      </c>
      <c r="S63" s="713">
        <v>0.53603231689390263</v>
      </c>
      <c r="T63" s="713">
        <v>0.12595850766767897</v>
      </c>
      <c r="U63" s="713">
        <v>0.10558579683007303</v>
      </c>
      <c r="V63" s="713">
        <v>0.76805617292143569</v>
      </c>
      <c r="W63" s="713">
        <v>0.38033285507154158</v>
      </c>
      <c r="X63" s="713">
        <v>0.12424093917655049</v>
      </c>
      <c r="Y63" s="713">
        <v>0.23868193144912644</v>
      </c>
      <c r="Z63" s="722">
        <v>4.4999999999999998E-2</v>
      </c>
      <c r="AA63" s="722">
        <v>7.4999999999999997E-2</v>
      </c>
      <c r="AB63" s="432">
        <f t="shared" si="29"/>
        <v>2.3988885200103089</v>
      </c>
      <c r="AC63" s="663">
        <f t="shared" si="5"/>
        <v>9</v>
      </c>
      <c r="AQ63" s="563">
        <f t="shared" si="4"/>
        <v>4.0728158234470443E-2</v>
      </c>
      <c r="AR63" s="702">
        <f t="shared" si="8"/>
        <v>22.345028225471651</v>
      </c>
      <c r="AS63" s="702">
        <f t="shared" si="9"/>
        <v>8.5339574769048419</v>
      </c>
      <c r="AT63" s="34">
        <v>0.53603231689390263</v>
      </c>
      <c r="AU63" s="663">
        <f t="shared" si="10"/>
        <v>100</v>
      </c>
    </row>
    <row r="64" spans="1:47" s="423" customFormat="1" x14ac:dyDescent="0.2">
      <c r="A64" s="448" t="s">
        <v>200</v>
      </c>
      <c r="B64" s="449" t="s">
        <v>183</v>
      </c>
      <c r="C64" s="450">
        <v>2021</v>
      </c>
      <c r="D64" s="450">
        <v>2102</v>
      </c>
      <c r="E64" s="451">
        <v>0</v>
      </c>
      <c r="F64" s="434">
        <v>2</v>
      </c>
      <c r="G64" s="452">
        <v>21.130811699999999</v>
      </c>
      <c r="H64" s="452">
        <v>69.992878000000005</v>
      </c>
      <c r="I64" s="449">
        <v>-282</v>
      </c>
      <c r="K64" s="453" t="s">
        <v>200</v>
      </c>
      <c r="L64" s="433">
        <v>0</v>
      </c>
      <c r="M64" s="451">
        <v>2</v>
      </c>
      <c r="N64" s="449">
        <v>8</v>
      </c>
      <c r="O64" s="449">
        <v>85.5</v>
      </c>
      <c r="P64" s="455" t="s">
        <v>201</v>
      </c>
      <c r="Q64" s="436">
        <f t="shared" si="18"/>
        <v>93.5</v>
      </c>
      <c r="R64" s="454">
        <v>1.88</v>
      </c>
      <c r="S64" s="713">
        <v>0.66676874901700978</v>
      </c>
      <c r="T64" s="722">
        <v>2.5000000000000001E-2</v>
      </c>
      <c r="U64" s="722">
        <v>2.5000000000000001E-2</v>
      </c>
      <c r="V64" s="713">
        <v>0.28058020915103066</v>
      </c>
      <c r="W64" s="713">
        <v>0.28665586683267774</v>
      </c>
      <c r="X64" s="713">
        <v>0.16593255993376849</v>
      </c>
      <c r="Y64" s="713">
        <v>0.27018215576344867</v>
      </c>
      <c r="Z64" s="722">
        <v>2.5000000000000001E-2</v>
      </c>
      <c r="AA64" s="722">
        <v>0.05</v>
      </c>
      <c r="AB64" s="432">
        <f t="shared" si="29"/>
        <v>1.7951195406979354</v>
      </c>
      <c r="AC64" s="663">
        <f t="shared" si="5"/>
        <v>9</v>
      </c>
      <c r="AQ64" s="563">
        <f t="shared" si="4"/>
        <v>1.9199139472705191E-2</v>
      </c>
      <c r="AR64" s="702">
        <f t="shared" si="8"/>
        <v>37.143417688928544</v>
      </c>
      <c r="AS64" s="702">
        <f t="shared" si="9"/>
        <v>3.1175578794558962</v>
      </c>
      <c r="AT64" s="34">
        <v>0.66676874901700978</v>
      </c>
      <c r="AU64" s="663">
        <f t="shared" si="10"/>
        <v>100</v>
      </c>
    </row>
    <row r="65" spans="1:47" s="423" customFormat="1" x14ac:dyDescent="0.2">
      <c r="A65" s="448" t="s">
        <v>202</v>
      </c>
      <c r="B65" s="449" t="s">
        <v>183</v>
      </c>
      <c r="C65" s="450">
        <v>2021</v>
      </c>
      <c r="D65" s="450">
        <v>2102</v>
      </c>
      <c r="E65" s="451">
        <v>0</v>
      </c>
      <c r="F65" s="434">
        <v>2</v>
      </c>
      <c r="G65" s="452">
        <v>20.762347699999999</v>
      </c>
      <c r="H65" s="452">
        <v>69.848384499999995</v>
      </c>
      <c r="I65" s="449">
        <v>-106</v>
      </c>
      <c r="K65" s="453" t="s">
        <v>202</v>
      </c>
      <c r="L65" s="433">
        <v>0</v>
      </c>
      <c r="M65" s="451">
        <v>2</v>
      </c>
      <c r="N65" s="449">
        <v>11.6</v>
      </c>
      <c r="O65" s="449">
        <v>82.600000000000009</v>
      </c>
      <c r="P65" s="455" t="s">
        <v>203</v>
      </c>
      <c r="Q65" s="436">
        <f t="shared" si="18"/>
        <v>94.2</v>
      </c>
      <c r="R65" s="454">
        <v>1.97</v>
      </c>
      <c r="S65" s="713">
        <v>0.55557480201542953</v>
      </c>
      <c r="T65" s="722">
        <v>2.5000000000000001E-2</v>
      </c>
      <c r="U65" s="722">
        <v>2.5000000000000001E-2</v>
      </c>
      <c r="V65" s="713">
        <v>0.21087836858478345</v>
      </c>
      <c r="W65" s="713">
        <v>0.2182593520162342</v>
      </c>
      <c r="X65" s="713">
        <v>0.14948490960374899</v>
      </c>
      <c r="Y65" s="713">
        <v>0.19990211330746105</v>
      </c>
      <c r="Z65" s="722">
        <v>2.5000000000000001E-2</v>
      </c>
      <c r="AA65" s="722">
        <v>0.05</v>
      </c>
      <c r="AB65" s="432">
        <f t="shared" si="29"/>
        <v>1.4590995455276572</v>
      </c>
      <c r="AC65" s="663">
        <f t="shared" si="5"/>
        <v>9</v>
      </c>
      <c r="AQ65" s="563">
        <f t="shared" si="4"/>
        <v>1.5489379464200183E-2</v>
      </c>
      <c r="AR65" s="702">
        <f t="shared" si="8"/>
        <v>38.076552331082787</v>
      </c>
      <c r="AS65" s="702">
        <f t="shared" si="9"/>
        <v>2.3430929842753718</v>
      </c>
      <c r="AT65" s="34">
        <v>0.53448529822112822</v>
      </c>
      <c r="AU65" s="663">
        <f t="shared" si="10"/>
        <v>96.204020823515393</v>
      </c>
    </row>
    <row r="66" spans="1:47" s="423" customFormat="1" x14ac:dyDescent="0.2">
      <c r="A66" s="448" t="s">
        <v>204</v>
      </c>
      <c r="B66" s="449" t="s">
        <v>183</v>
      </c>
      <c r="C66" s="450">
        <v>2021</v>
      </c>
      <c r="D66" s="450">
        <v>2102</v>
      </c>
      <c r="E66" s="451">
        <v>0</v>
      </c>
      <c r="F66" s="434">
        <v>2</v>
      </c>
      <c r="G66" s="452">
        <v>21.327949499999999</v>
      </c>
      <c r="H66" s="452">
        <v>70.064458500000001</v>
      </c>
      <c r="I66" s="449">
        <v>-345</v>
      </c>
      <c r="K66" s="453" t="s">
        <v>204</v>
      </c>
      <c r="L66" s="433">
        <v>0</v>
      </c>
      <c r="M66" s="451">
        <v>2</v>
      </c>
      <c r="N66" s="449">
        <v>12.6</v>
      </c>
      <c r="O66" s="449">
        <v>80.900000000000006</v>
      </c>
      <c r="P66" s="455" t="s">
        <v>205</v>
      </c>
      <c r="Q66" s="436">
        <f t="shared" si="18"/>
        <v>93.5</v>
      </c>
      <c r="R66" s="454">
        <v>2.17</v>
      </c>
      <c r="S66" s="713">
        <v>0.62685164870465171</v>
      </c>
      <c r="T66" s="722">
        <v>2.5000000000000001E-2</v>
      </c>
      <c r="U66" s="722">
        <v>2.5000000000000001E-2</v>
      </c>
      <c r="V66" s="713">
        <v>0.26167686485607561</v>
      </c>
      <c r="W66" s="713">
        <v>0.24531294292319172</v>
      </c>
      <c r="X66" s="713">
        <v>0.14239188527096189</v>
      </c>
      <c r="Y66" s="713">
        <v>0.30522168679592571</v>
      </c>
      <c r="Z66" s="722">
        <v>2.5000000000000001E-2</v>
      </c>
      <c r="AA66" s="722">
        <v>0.05</v>
      </c>
      <c r="AB66" s="432">
        <f t="shared" ref="AB66:AB96" si="41">SUM(S66:AA66)</f>
        <v>1.7064550285508064</v>
      </c>
      <c r="AC66" s="663">
        <f t="shared" si="5"/>
        <v>9</v>
      </c>
      <c r="AQ66" s="563">
        <f t="shared" ref="AQ66:AQ96" si="42">AB66/Q66</f>
        <v>1.8250855920329479E-2</v>
      </c>
      <c r="AR66" s="702">
        <f t="shared" si="8"/>
        <v>36.734144071584502</v>
      </c>
      <c r="AS66" s="702">
        <f t="shared" si="9"/>
        <v>2.907520720623062</v>
      </c>
      <c r="AT66" s="34">
        <v>0.60392372774884906</v>
      </c>
      <c r="AU66" s="663">
        <f t="shared" si="10"/>
        <v>96.342368883741202</v>
      </c>
    </row>
    <row r="67" spans="1:47" s="462" customFormat="1" x14ac:dyDescent="0.2">
      <c r="A67" s="456" t="s">
        <v>206</v>
      </c>
      <c r="B67" s="457" t="s">
        <v>183</v>
      </c>
      <c r="C67" s="458">
        <v>2021</v>
      </c>
      <c r="D67" s="458">
        <v>2102</v>
      </c>
      <c r="E67" s="459">
        <v>0</v>
      </c>
      <c r="F67" s="460">
        <v>2</v>
      </c>
      <c r="G67" s="461">
        <v>21.725346999999999</v>
      </c>
      <c r="H67" s="461">
        <v>70.042101200000005</v>
      </c>
      <c r="I67" s="457">
        <v>-345</v>
      </c>
      <c r="K67" s="463" t="s">
        <v>206</v>
      </c>
      <c r="L67" s="464">
        <v>0</v>
      </c>
      <c r="M67" s="459">
        <v>2</v>
      </c>
      <c r="N67" s="457">
        <v>13.9</v>
      </c>
      <c r="O67" s="457">
        <v>82.899999999999991</v>
      </c>
      <c r="P67" s="467" t="s">
        <v>207</v>
      </c>
      <c r="Q67" s="465">
        <f t="shared" si="18"/>
        <v>96.8</v>
      </c>
      <c r="R67" s="466">
        <v>2.48</v>
      </c>
      <c r="S67" s="713">
        <v>0.49189555019527043</v>
      </c>
      <c r="T67" s="722">
        <v>2.5000000000000001E-2</v>
      </c>
      <c r="U67" s="722">
        <v>2.5000000000000001E-2</v>
      </c>
      <c r="V67" s="713">
        <v>0.21780664797122987</v>
      </c>
      <c r="W67" s="713">
        <v>0.15519306244979322</v>
      </c>
      <c r="X67" s="713">
        <v>9.1973836824887301E-2</v>
      </c>
      <c r="Y67" s="713">
        <v>0.12234590280194704</v>
      </c>
      <c r="Z67" s="722">
        <v>2.5000000000000001E-2</v>
      </c>
      <c r="AA67" s="722">
        <v>0.05</v>
      </c>
      <c r="AB67" s="468">
        <f t="shared" si="41"/>
        <v>1.204215000243128</v>
      </c>
      <c r="AC67" s="663">
        <f t="shared" ref="AC67:AC96" si="43">IF(S67&gt;0,1,0)++IF(T67&gt;0,1,0)+IF(U67&gt;0,1,0)+IF(V67&gt;0,1,0)+IF(W67&gt;0,1,0)+IF(X67&gt;0,1,0)+IF(Y67&gt;0,1,0)+IF(Z67&gt;0,1,0)+IF(AA67&gt;0,1,0)</f>
        <v>9</v>
      </c>
      <c r="AQ67" s="563">
        <f t="shared" si="42"/>
        <v>1.2440237605817438E-2</v>
      </c>
      <c r="AR67" s="702">
        <f t="shared" ref="AR67:AR96" si="44">S67/AB67*100</f>
        <v>40.847817881022735</v>
      </c>
      <c r="AS67" s="702">
        <f t="shared" ref="AS67:AS96" si="45">V67/AC67*100</f>
        <v>2.4200738663469985</v>
      </c>
      <c r="AT67" s="34">
        <v>0.47599728572698685</v>
      </c>
      <c r="AU67" s="663">
        <f t="shared" ref="AU67:AU96" si="46">AT67/S67*100</f>
        <v>96.767959282824904</v>
      </c>
    </row>
    <row r="68" spans="1:47" s="354" customFormat="1" x14ac:dyDescent="0.2">
      <c r="A68" s="348" t="s">
        <v>90</v>
      </c>
      <c r="B68" s="349" t="s">
        <v>38</v>
      </c>
      <c r="C68" s="349">
        <v>2011</v>
      </c>
      <c r="D68" s="349">
        <v>113</v>
      </c>
      <c r="E68" s="350">
        <v>0</v>
      </c>
      <c r="F68" s="350">
        <v>1</v>
      </c>
      <c r="G68" s="351">
        <v>11.156639999999999</v>
      </c>
      <c r="H68" s="352">
        <v>67.798661999999993</v>
      </c>
      <c r="I68" s="353">
        <v>-263.85000000000002</v>
      </c>
      <c r="K68" s="355" t="s">
        <v>246</v>
      </c>
      <c r="L68" s="356">
        <v>0</v>
      </c>
      <c r="M68" s="357">
        <v>1</v>
      </c>
      <c r="N68" s="358">
        <v>3.81</v>
      </c>
      <c r="O68" s="358">
        <v>51.69</v>
      </c>
      <c r="P68" s="362" t="s">
        <v>91</v>
      </c>
      <c r="Q68" s="360">
        <f t="shared" ref="Q68:Q78" si="47">N68+O68</f>
        <v>55.5</v>
      </c>
      <c r="R68" s="361">
        <v>0.54</v>
      </c>
      <c r="S68" s="722">
        <v>1.4999999999999999E-2</v>
      </c>
      <c r="T68" s="722">
        <v>1.5E-3</v>
      </c>
      <c r="U68" s="722">
        <v>1.5E-3</v>
      </c>
      <c r="V68" s="715">
        <v>0.3</v>
      </c>
      <c r="W68" s="714">
        <v>9.6000000000000002E-2</v>
      </c>
      <c r="X68" s="722">
        <v>1.5E-3</v>
      </c>
      <c r="Y68" s="722">
        <v>7.5000000000000011E-2</v>
      </c>
      <c r="Z68" s="722">
        <v>7.5000000000000011E-2</v>
      </c>
      <c r="AA68" s="722">
        <v>7.5000000000000011E-2</v>
      </c>
      <c r="AB68" s="365">
        <f t="shared" ref="AB68:AB73" si="48">SUM(S68:AA68)</f>
        <v>0.64050000000000007</v>
      </c>
      <c r="AC68" s="663">
        <f t="shared" ref="AC68:AC73" si="49">IF(S68&gt;0,1,0)++IF(T68&gt;0,1,0)+IF(U68&gt;0,1,0)+IF(V68&gt;0,1,0)+IF(W68&gt;0,1,0)+IF(X68&gt;0,1,0)+IF(Y68&gt;0,1,0)+IF(Z68&gt;0,1,0)+IF(AA68&gt;0,1,0)</f>
        <v>9</v>
      </c>
      <c r="AD68" s="316" t="s">
        <v>494</v>
      </c>
      <c r="AE68" s="700">
        <f t="shared" ref="AE68:AP68" si="50">MIN(Q68:Q90)</f>
        <v>36.31</v>
      </c>
      <c r="AF68" s="302">
        <f t="shared" si="50"/>
        <v>0.317</v>
      </c>
      <c r="AG68" s="302">
        <f t="shared" si="50"/>
        <v>1.4999999999999999E-2</v>
      </c>
      <c r="AH68" s="302">
        <f t="shared" si="50"/>
        <v>1.5E-3</v>
      </c>
      <c r="AI68" s="302">
        <f t="shared" si="50"/>
        <v>1.5E-3</v>
      </c>
      <c r="AJ68" s="302">
        <f t="shared" si="50"/>
        <v>1.5E-3</v>
      </c>
      <c r="AK68" s="302">
        <f t="shared" si="50"/>
        <v>1.5E-3</v>
      </c>
      <c r="AL68" s="302">
        <f t="shared" si="50"/>
        <v>1.5E-3</v>
      </c>
      <c r="AM68" s="302">
        <f t="shared" si="50"/>
        <v>2.5000000000000001E-2</v>
      </c>
      <c r="AN68" s="302">
        <f t="shared" si="50"/>
        <v>2.5000000000000001E-2</v>
      </c>
      <c r="AO68" s="302">
        <f t="shared" si="50"/>
        <v>0.05</v>
      </c>
      <c r="AP68" s="302">
        <f t="shared" si="50"/>
        <v>0.24750000000000005</v>
      </c>
      <c r="AQ68" s="563">
        <f t="shared" ref="AQ68:AQ73" si="51">AB68/Q68</f>
        <v>1.1540540540540541E-2</v>
      </c>
      <c r="AR68" s="702">
        <f t="shared" ref="AR68:AR73" si="52">S68/AB68*100</f>
        <v>2.3419203747072599</v>
      </c>
      <c r="AS68" s="702">
        <f t="shared" ref="AS68:AS73" si="53">V68/AC68*100</f>
        <v>3.3333333333333335</v>
      </c>
      <c r="AT68" s="22" t="s">
        <v>37</v>
      </c>
      <c r="AU68" s="663" t="s">
        <v>773</v>
      </c>
    </row>
    <row r="69" spans="1:47" s="354" customFormat="1" x14ac:dyDescent="0.2">
      <c r="A69" s="348" t="s">
        <v>92</v>
      </c>
      <c r="B69" s="349" t="s">
        <v>38</v>
      </c>
      <c r="C69" s="349">
        <v>2011</v>
      </c>
      <c r="D69" s="349">
        <v>113</v>
      </c>
      <c r="E69" s="350">
        <v>0</v>
      </c>
      <c r="F69" s="350">
        <v>1</v>
      </c>
      <c r="G69" s="351">
        <v>8.9934720000000006</v>
      </c>
      <c r="H69" s="352">
        <v>67.785863000000006</v>
      </c>
      <c r="I69" s="353">
        <v>-854.73</v>
      </c>
      <c r="K69" s="355" t="s">
        <v>247</v>
      </c>
      <c r="L69" s="356">
        <v>0</v>
      </c>
      <c r="M69" s="357">
        <v>1</v>
      </c>
      <c r="N69" s="358">
        <v>8.34</v>
      </c>
      <c r="O69" s="358">
        <v>54.86</v>
      </c>
      <c r="P69" s="362" t="s">
        <v>93</v>
      </c>
      <c r="Q69" s="360">
        <f t="shared" si="47"/>
        <v>63.2</v>
      </c>
      <c r="R69" s="361">
        <v>0.57999999999999996</v>
      </c>
      <c r="S69" s="722">
        <v>1.4999999999999999E-2</v>
      </c>
      <c r="T69" s="722">
        <v>1.5E-3</v>
      </c>
      <c r="U69" s="722">
        <v>1.5E-3</v>
      </c>
      <c r="V69" s="722">
        <v>1.5E-3</v>
      </c>
      <c r="W69" s="722">
        <v>1.5E-3</v>
      </c>
      <c r="X69" s="722">
        <v>1.5E-3</v>
      </c>
      <c r="Y69" s="722">
        <v>7.5000000000000011E-2</v>
      </c>
      <c r="Z69" s="722">
        <v>7.5000000000000011E-2</v>
      </c>
      <c r="AA69" s="722">
        <v>7.5000000000000011E-2</v>
      </c>
      <c r="AB69" s="365">
        <f t="shared" si="48"/>
        <v>0.24750000000000005</v>
      </c>
      <c r="AC69" s="663">
        <f t="shared" si="49"/>
        <v>9</v>
      </c>
      <c r="AD69" s="316" t="s">
        <v>495</v>
      </c>
      <c r="AE69" s="700">
        <f t="shared" ref="AE69:AP69" si="54">AVERAGE(Q68:Q90)</f>
        <v>75.696521739130432</v>
      </c>
      <c r="AF69" s="317">
        <f t="shared" si="54"/>
        <v>1.1400434782608695</v>
      </c>
      <c r="AG69" s="302">
        <f t="shared" si="54"/>
        <v>0.24181970898526994</v>
      </c>
      <c r="AH69" s="302">
        <f t="shared" si="54"/>
        <v>2.6394098863431047E-2</v>
      </c>
      <c r="AI69" s="298">
        <f t="shared" si="54"/>
        <v>5.8390334785341953E-2</v>
      </c>
      <c r="AJ69" s="302">
        <f t="shared" si="54"/>
        <v>0.27300478891622371</v>
      </c>
      <c r="AK69" s="302">
        <f t="shared" si="54"/>
        <v>0.17644425104192743</v>
      </c>
      <c r="AL69" s="302">
        <f t="shared" si="54"/>
        <v>5.1362573067578111E-2</v>
      </c>
      <c r="AM69" s="302">
        <f t="shared" si="54"/>
        <v>9.781306048308587E-2</v>
      </c>
      <c r="AN69" s="302">
        <f t="shared" si="54"/>
        <v>3.8043478260869582E-2</v>
      </c>
      <c r="AO69" s="302">
        <f t="shared" si="54"/>
        <v>5.652173913043481E-2</v>
      </c>
      <c r="AP69" s="302">
        <f t="shared" si="54"/>
        <v>1.0197940335341624</v>
      </c>
      <c r="AQ69" s="563">
        <f t="shared" si="51"/>
        <v>3.91613924050633E-3</v>
      </c>
      <c r="AR69" s="702">
        <f t="shared" si="52"/>
        <v>6.0606060606060597</v>
      </c>
      <c r="AS69" s="702">
        <f t="shared" si="53"/>
        <v>1.6666666666666666E-2</v>
      </c>
      <c r="AT69" s="22" t="s">
        <v>37</v>
      </c>
      <c r="AU69" s="663" t="s">
        <v>773</v>
      </c>
    </row>
    <row r="70" spans="1:47" s="354" customFormat="1" x14ac:dyDescent="0.2">
      <c r="A70" s="348" t="s">
        <v>94</v>
      </c>
      <c r="B70" s="349" t="s">
        <v>38</v>
      </c>
      <c r="C70" s="349">
        <v>2012</v>
      </c>
      <c r="D70" s="349">
        <v>106</v>
      </c>
      <c r="E70" s="350">
        <v>0</v>
      </c>
      <c r="F70" s="350">
        <v>1</v>
      </c>
      <c r="G70" s="351">
        <v>10.078749999999999</v>
      </c>
      <c r="H70" s="352">
        <v>68.346999999999994</v>
      </c>
      <c r="I70" s="353">
        <v>-1963.22</v>
      </c>
      <c r="K70" s="355" t="s">
        <v>248</v>
      </c>
      <c r="L70" s="356">
        <v>0</v>
      </c>
      <c r="M70" s="357">
        <v>1</v>
      </c>
      <c r="N70" s="358">
        <v>7.66</v>
      </c>
      <c r="O70" s="358">
        <v>63.240000000000009</v>
      </c>
      <c r="P70" s="362" t="s">
        <v>95</v>
      </c>
      <c r="Q70" s="360">
        <f t="shared" si="47"/>
        <v>70.900000000000006</v>
      </c>
      <c r="R70" s="361">
        <v>0.74</v>
      </c>
      <c r="S70" s="722">
        <v>1.4999999999999999E-2</v>
      </c>
      <c r="T70" s="722">
        <v>1.5E-3</v>
      </c>
      <c r="U70" s="722">
        <v>1.5E-3</v>
      </c>
      <c r="V70" s="715">
        <v>0.01</v>
      </c>
      <c r="W70" s="722">
        <v>1.5E-3</v>
      </c>
      <c r="X70" s="722">
        <v>1.5E-3</v>
      </c>
      <c r="Y70" s="722">
        <v>7.5000000000000011E-2</v>
      </c>
      <c r="Z70" s="722">
        <v>7.5000000000000011E-2</v>
      </c>
      <c r="AA70" s="722">
        <v>7.5000000000000011E-2</v>
      </c>
      <c r="AB70" s="365">
        <f t="shared" si="48"/>
        <v>0.25600000000000001</v>
      </c>
      <c r="AC70" s="663">
        <f t="shared" si="49"/>
        <v>9</v>
      </c>
      <c r="AD70" s="316" t="s">
        <v>496</v>
      </c>
      <c r="AE70" s="700">
        <f t="shared" ref="AE70:AP70" si="55">MEDIAN(Q68:Q90)</f>
        <v>80.400000000000006</v>
      </c>
      <c r="AF70" s="302">
        <f t="shared" si="55"/>
        <v>0.71099999999999997</v>
      </c>
      <c r="AG70" s="302">
        <f t="shared" si="55"/>
        <v>0.24939314522752046</v>
      </c>
      <c r="AH70" s="302">
        <f t="shared" si="55"/>
        <v>2.5000000000000001E-2</v>
      </c>
      <c r="AI70" s="302">
        <f t="shared" si="55"/>
        <v>6.3248790677702491E-2</v>
      </c>
      <c r="AJ70" s="302">
        <f t="shared" si="55"/>
        <v>0.31</v>
      </c>
      <c r="AK70" s="302">
        <f t="shared" si="55"/>
        <v>0.16837008060492054</v>
      </c>
      <c r="AL70" s="302">
        <f t="shared" si="55"/>
        <v>5.5205503177001417E-2</v>
      </c>
      <c r="AM70" s="302">
        <f t="shared" si="55"/>
        <v>7.5000000000000011E-2</v>
      </c>
      <c r="AN70" s="302">
        <f t="shared" si="55"/>
        <v>2.5000000000000001E-2</v>
      </c>
      <c r="AO70" s="302">
        <f t="shared" si="55"/>
        <v>0.05</v>
      </c>
      <c r="AP70" s="302">
        <f t="shared" si="55"/>
        <v>1.0795244272816373</v>
      </c>
      <c r="AQ70" s="563">
        <f t="shared" si="51"/>
        <v>3.6107193229901269E-3</v>
      </c>
      <c r="AR70" s="702">
        <f t="shared" si="52"/>
        <v>5.859375</v>
      </c>
      <c r="AS70" s="701">
        <f t="shared" si="53"/>
        <v>0.1111111111111111</v>
      </c>
      <c r="AT70" s="22" t="s">
        <v>37</v>
      </c>
      <c r="AU70" s="663" t="s">
        <v>773</v>
      </c>
    </row>
    <row r="71" spans="1:47" s="354" customFormat="1" x14ac:dyDescent="0.2">
      <c r="A71" s="348" t="s">
        <v>96</v>
      </c>
      <c r="B71" s="349" t="s">
        <v>38</v>
      </c>
      <c r="C71" s="349">
        <v>2013</v>
      </c>
      <c r="D71" s="349">
        <v>112</v>
      </c>
      <c r="E71" s="350">
        <v>0</v>
      </c>
      <c r="F71" s="350">
        <v>1</v>
      </c>
      <c r="G71" s="367">
        <v>4.6850516666666664</v>
      </c>
      <c r="H71" s="368">
        <v>63.031451666666669</v>
      </c>
      <c r="I71" s="353">
        <v>-767.55</v>
      </c>
      <c r="K71" s="355" t="s">
        <v>249</v>
      </c>
      <c r="L71" s="356">
        <v>0</v>
      </c>
      <c r="M71" s="357">
        <v>1</v>
      </c>
      <c r="N71" s="358">
        <v>10.3</v>
      </c>
      <c r="O71" s="358">
        <v>69.5</v>
      </c>
      <c r="P71" s="362" t="s">
        <v>97</v>
      </c>
      <c r="Q71" s="360">
        <f t="shared" si="47"/>
        <v>79.8</v>
      </c>
      <c r="R71" s="361">
        <v>1.36</v>
      </c>
      <c r="S71" s="722">
        <v>1.4999999999999999E-2</v>
      </c>
      <c r="T71" s="722">
        <v>1.5E-3</v>
      </c>
      <c r="U71" s="722">
        <v>1.5E-3</v>
      </c>
      <c r="V71" s="714">
        <v>0.31</v>
      </c>
      <c r="W71" s="714">
        <v>0.44</v>
      </c>
      <c r="X71" s="714">
        <v>0.09</v>
      </c>
      <c r="Y71" s="714">
        <v>0.15</v>
      </c>
      <c r="Z71" s="722">
        <v>7.5000000000000011E-2</v>
      </c>
      <c r="AA71" s="722">
        <v>7.5000000000000011E-2</v>
      </c>
      <c r="AB71" s="365">
        <f t="shared" si="48"/>
        <v>1.1579999999999999</v>
      </c>
      <c r="AC71" s="663">
        <f t="shared" si="49"/>
        <v>9</v>
      </c>
      <c r="AD71" s="316" t="s">
        <v>497</v>
      </c>
      <c r="AE71" s="700">
        <f t="shared" ref="AE71:AP71" si="56">MAX(Q68:Q90)</f>
        <v>95.2</v>
      </c>
      <c r="AF71" s="317">
        <f t="shared" si="56"/>
        <v>4.5199999999999996</v>
      </c>
      <c r="AG71" s="302">
        <f t="shared" si="56"/>
        <v>0.73292747940468761</v>
      </c>
      <c r="AH71" s="302">
        <f t="shared" si="56"/>
        <v>0.12556427385891392</v>
      </c>
      <c r="AI71" s="302">
        <f t="shared" si="56"/>
        <v>0.16520970133820556</v>
      </c>
      <c r="AJ71" s="302">
        <f t="shared" si="56"/>
        <v>0.57127309944168991</v>
      </c>
      <c r="AK71" s="302">
        <f t="shared" si="56"/>
        <v>0.44</v>
      </c>
      <c r="AL71" s="302">
        <f t="shared" si="56"/>
        <v>0.14145363947975201</v>
      </c>
      <c r="AM71" s="302">
        <f t="shared" si="56"/>
        <v>0.22631154137069717</v>
      </c>
      <c r="AN71" s="302">
        <f t="shared" si="56"/>
        <v>7.5000000000000011E-2</v>
      </c>
      <c r="AO71" s="302">
        <f t="shared" si="56"/>
        <v>7.5000000000000011E-2</v>
      </c>
      <c r="AP71" s="317">
        <f t="shared" si="56"/>
        <v>1.8199658817291748</v>
      </c>
      <c r="AQ71" s="563">
        <f t="shared" si="51"/>
        <v>1.4511278195488721E-2</v>
      </c>
      <c r="AR71" s="702">
        <f t="shared" si="52"/>
        <v>1.295336787564767</v>
      </c>
      <c r="AS71" s="702">
        <f t="shared" si="53"/>
        <v>3.4444444444444446</v>
      </c>
      <c r="AT71" s="22" t="s">
        <v>37</v>
      </c>
      <c r="AU71" s="663" t="s">
        <v>773</v>
      </c>
    </row>
    <row r="72" spans="1:47" s="354" customFormat="1" x14ac:dyDescent="0.2">
      <c r="A72" s="348" t="s">
        <v>106</v>
      </c>
      <c r="B72" s="349" t="s">
        <v>38</v>
      </c>
      <c r="C72" s="349">
        <v>2014</v>
      </c>
      <c r="D72" s="349">
        <v>208</v>
      </c>
      <c r="E72" s="350">
        <v>0</v>
      </c>
      <c r="F72" s="369">
        <v>1</v>
      </c>
      <c r="G72" s="368">
        <v>5.5731666666666664</v>
      </c>
      <c r="H72" s="368">
        <v>63.590666666666657</v>
      </c>
      <c r="I72" s="370">
        <v>-767.18</v>
      </c>
      <c r="K72" s="371" t="s">
        <v>254</v>
      </c>
      <c r="L72" s="356">
        <v>0</v>
      </c>
      <c r="M72" s="357">
        <v>1</v>
      </c>
      <c r="N72" s="372">
        <v>12.4</v>
      </c>
      <c r="O72" s="372">
        <v>74.699999999999989</v>
      </c>
      <c r="P72" s="362" t="s">
        <v>107</v>
      </c>
      <c r="Q72" s="360">
        <f t="shared" si="47"/>
        <v>87.1</v>
      </c>
      <c r="R72" s="361">
        <v>1.46</v>
      </c>
      <c r="S72" s="722">
        <v>1.4999999999999999E-2</v>
      </c>
      <c r="T72" s="722">
        <v>1.5E-3</v>
      </c>
      <c r="U72" s="722">
        <v>1.5E-3</v>
      </c>
      <c r="V72" s="722">
        <v>1.5E-3</v>
      </c>
      <c r="W72" s="722">
        <v>1.5E-3</v>
      </c>
      <c r="X72" s="722">
        <v>1.5E-3</v>
      </c>
      <c r="Y72" s="722">
        <v>7.5000000000000011E-2</v>
      </c>
      <c r="Z72" s="722">
        <v>7.5000000000000011E-2</v>
      </c>
      <c r="AA72" s="722">
        <v>7.5000000000000011E-2</v>
      </c>
      <c r="AB72" s="365">
        <f t="shared" si="48"/>
        <v>0.24750000000000005</v>
      </c>
      <c r="AC72" s="663">
        <f t="shared" si="49"/>
        <v>9</v>
      </c>
      <c r="AD72" s="316" t="s">
        <v>498</v>
      </c>
      <c r="AE72" s="700">
        <f t="shared" ref="AE72:AP72" si="57">STDEV(Q68:Q90)</f>
        <v>16.825136932765943</v>
      </c>
      <c r="AF72" s="317">
        <f t="shared" si="57"/>
        <v>1.1426998125754981</v>
      </c>
      <c r="AG72" s="302">
        <f t="shared" si="57"/>
        <v>0.18496445813322365</v>
      </c>
      <c r="AH72" s="302">
        <f t="shared" si="57"/>
        <v>2.6311700135998248E-2</v>
      </c>
      <c r="AI72" s="302">
        <f t="shared" si="57"/>
        <v>4.9179054938353672E-2</v>
      </c>
      <c r="AJ72" s="302">
        <f t="shared" si="57"/>
        <v>0.19335670645278025</v>
      </c>
      <c r="AK72" s="302">
        <f t="shared" si="57"/>
        <v>0.13885539423633461</v>
      </c>
      <c r="AL72" s="302">
        <f t="shared" si="57"/>
        <v>4.129055427961096E-2</v>
      </c>
      <c r="AM72" s="302">
        <f t="shared" si="57"/>
        <v>5.8343187900473895E-2</v>
      </c>
      <c r="AN72" s="302">
        <f t="shared" si="57"/>
        <v>2.2448887927243959E-2</v>
      </c>
      <c r="AO72" s="302">
        <f t="shared" si="57"/>
        <v>1.1224443963621907E-2</v>
      </c>
      <c r="AP72" s="302">
        <f t="shared" si="57"/>
        <v>0.5007176055287007</v>
      </c>
      <c r="AQ72" s="563">
        <f t="shared" si="51"/>
        <v>2.8415614236509765E-3</v>
      </c>
      <c r="AR72" s="702">
        <f t="shared" si="52"/>
        <v>6.0606060606060597</v>
      </c>
      <c r="AS72" s="702">
        <f t="shared" si="53"/>
        <v>1.6666666666666666E-2</v>
      </c>
      <c r="AT72" s="22" t="s">
        <v>37</v>
      </c>
      <c r="AU72" s="663" t="s">
        <v>773</v>
      </c>
    </row>
    <row r="73" spans="1:47" s="354" customFormat="1" x14ac:dyDescent="0.2">
      <c r="A73" s="373" t="s">
        <v>114</v>
      </c>
      <c r="B73" s="349" t="s">
        <v>38</v>
      </c>
      <c r="C73" s="349">
        <v>2015</v>
      </c>
      <c r="D73" s="349">
        <v>113</v>
      </c>
      <c r="E73" s="374">
        <v>0</v>
      </c>
      <c r="F73" s="375">
        <v>1</v>
      </c>
      <c r="G73" s="368">
        <v>8.2386666000000002</v>
      </c>
      <c r="H73" s="368">
        <v>66.560500000000005</v>
      </c>
      <c r="I73" s="375">
        <v>-330.44</v>
      </c>
      <c r="K73" s="355" t="s">
        <v>258</v>
      </c>
      <c r="L73" s="356">
        <v>0</v>
      </c>
      <c r="M73" s="357">
        <v>1</v>
      </c>
      <c r="N73" s="358">
        <v>6.16</v>
      </c>
      <c r="O73" s="358">
        <v>54.84</v>
      </c>
      <c r="P73" s="374" t="s">
        <v>115</v>
      </c>
      <c r="Q73" s="360">
        <f t="shared" si="47"/>
        <v>61</v>
      </c>
      <c r="R73" s="376">
        <v>0.496</v>
      </c>
      <c r="S73" s="714">
        <v>5.3999999999999999E-2</v>
      </c>
      <c r="T73" s="714">
        <v>7.3999999999999996E-2</v>
      </c>
      <c r="U73" s="714">
        <v>6.4000000000000001E-2</v>
      </c>
      <c r="V73" s="714">
        <v>0.42</v>
      </c>
      <c r="W73" s="714">
        <v>0.12</v>
      </c>
      <c r="X73" s="722">
        <v>1.5E-3</v>
      </c>
      <c r="Y73" s="722">
        <v>7.5000000000000011E-2</v>
      </c>
      <c r="Z73" s="722">
        <v>7.5000000000000011E-2</v>
      </c>
      <c r="AA73" s="722">
        <v>7.5000000000000011E-2</v>
      </c>
      <c r="AB73" s="365">
        <f t="shared" si="48"/>
        <v>0.95849999999999991</v>
      </c>
      <c r="AC73" s="663">
        <f t="shared" si="49"/>
        <v>9</v>
      </c>
      <c r="AD73" s="633" t="s">
        <v>499</v>
      </c>
      <c r="AE73">
        <f t="shared" ref="AE73:AP73" si="58">COUNTIF(Q68:Q90,"&gt;0")</f>
        <v>23</v>
      </c>
      <c r="AF73">
        <f t="shared" si="58"/>
        <v>23</v>
      </c>
      <c r="AG73">
        <f t="shared" si="58"/>
        <v>23</v>
      </c>
      <c r="AH73">
        <f t="shared" si="58"/>
        <v>23</v>
      </c>
      <c r="AI73">
        <f t="shared" si="58"/>
        <v>23</v>
      </c>
      <c r="AJ73">
        <f t="shared" si="58"/>
        <v>23</v>
      </c>
      <c r="AK73">
        <f t="shared" si="58"/>
        <v>23</v>
      </c>
      <c r="AL73">
        <f t="shared" si="58"/>
        <v>23</v>
      </c>
      <c r="AM73">
        <f t="shared" si="58"/>
        <v>23</v>
      </c>
      <c r="AN73">
        <f t="shared" si="58"/>
        <v>23</v>
      </c>
      <c r="AO73">
        <f t="shared" si="58"/>
        <v>23</v>
      </c>
      <c r="AP73">
        <f t="shared" si="58"/>
        <v>23</v>
      </c>
      <c r="AQ73" s="563">
        <f t="shared" si="51"/>
        <v>1.571311475409836E-2</v>
      </c>
      <c r="AR73" s="702">
        <f t="shared" si="52"/>
        <v>5.6338028169014089</v>
      </c>
      <c r="AS73" s="702">
        <f t="shared" si="53"/>
        <v>4.6666666666666661</v>
      </c>
      <c r="AT73" s="22" t="s">
        <v>37</v>
      </c>
      <c r="AU73" s="663">
        <v>100</v>
      </c>
    </row>
    <row r="74" spans="1:47" s="354" customFormat="1" x14ac:dyDescent="0.2">
      <c r="A74" s="377" t="s">
        <v>169</v>
      </c>
      <c r="B74" s="349" t="s">
        <v>38</v>
      </c>
      <c r="C74" s="374">
        <v>2020</v>
      </c>
      <c r="D74" s="374">
        <v>104</v>
      </c>
      <c r="E74" s="374">
        <v>0</v>
      </c>
      <c r="F74" s="375">
        <v>2</v>
      </c>
      <c r="G74" s="378">
        <f>7.57117</f>
        <v>7.5711700000000004</v>
      </c>
      <c r="H74" s="378">
        <f>63.88483</f>
        <v>63.884830000000001</v>
      </c>
      <c r="I74" s="378">
        <v>-236</v>
      </c>
      <c r="K74" s="355" t="s">
        <v>282</v>
      </c>
      <c r="L74" s="356">
        <v>0</v>
      </c>
      <c r="M74" s="357">
        <v>1</v>
      </c>
      <c r="N74" s="359">
        <v>2.81</v>
      </c>
      <c r="O74" s="359">
        <v>33.5</v>
      </c>
      <c r="P74" s="380" t="s">
        <v>170</v>
      </c>
      <c r="Q74" s="360">
        <f t="shared" si="47"/>
        <v>36.31</v>
      </c>
      <c r="R74" s="379">
        <v>0.317</v>
      </c>
      <c r="S74" s="713">
        <v>0.18027002805919179</v>
      </c>
      <c r="T74" s="722">
        <v>2.5000000000000001E-2</v>
      </c>
      <c r="U74" s="713">
        <v>6.8465933153620637E-2</v>
      </c>
      <c r="V74" s="713">
        <v>0.34663321723259949</v>
      </c>
      <c r="W74" s="713">
        <v>0.22080703110421793</v>
      </c>
      <c r="X74" s="713">
        <v>5.639477781989316E-2</v>
      </c>
      <c r="Y74" s="713">
        <v>0.1069534399121143</v>
      </c>
      <c r="Z74" s="722">
        <v>2.5000000000000001E-2</v>
      </c>
      <c r="AA74" s="722">
        <v>0.05</v>
      </c>
      <c r="AB74" s="365">
        <f t="shared" si="41"/>
        <v>1.0795244272816373</v>
      </c>
      <c r="AC74" s="663">
        <f t="shared" si="43"/>
        <v>9</v>
      </c>
      <c r="AQ74" s="563">
        <f t="shared" si="42"/>
        <v>2.9730774642843218E-2</v>
      </c>
      <c r="AR74" s="702">
        <f t="shared" si="44"/>
        <v>16.699022597675885</v>
      </c>
      <c r="AS74" s="702">
        <f t="shared" si="45"/>
        <v>3.8514801914733274</v>
      </c>
      <c r="AT74" s="34">
        <v>0.16594473968925239</v>
      </c>
      <c r="AU74" s="663">
        <f t="shared" si="46"/>
        <v>92.053427558553608</v>
      </c>
    </row>
    <row r="75" spans="1:47" s="354" customFormat="1" x14ac:dyDescent="0.2">
      <c r="A75" s="377" t="s">
        <v>171</v>
      </c>
      <c r="B75" s="349" t="s">
        <v>38</v>
      </c>
      <c r="C75" s="374">
        <v>2020</v>
      </c>
      <c r="D75" s="374">
        <v>104</v>
      </c>
      <c r="E75" s="374">
        <v>0</v>
      </c>
      <c r="F75" s="375">
        <v>2</v>
      </c>
      <c r="G75" s="381">
        <f>8.40517</f>
        <v>8.40517</v>
      </c>
      <c r="H75" s="381">
        <f>64.28017</f>
        <v>64.280169999999998</v>
      </c>
      <c r="I75" s="378">
        <v>-357</v>
      </c>
      <c r="K75" s="355" t="s">
        <v>283</v>
      </c>
      <c r="L75" s="356">
        <v>0</v>
      </c>
      <c r="M75" s="357">
        <v>1</v>
      </c>
      <c r="N75" s="359">
        <v>8.24</v>
      </c>
      <c r="O75" s="359">
        <v>79.7</v>
      </c>
      <c r="P75" s="380" t="s">
        <v>172</v>
      </c>
      <c r="Q75" s="360">
        <f t="shared" si="47"/>
        <v>87.94</v>
      </c>
      <c r="R75" s="382">
        <v>0.89700000000000002</v>
      </c>
      <c r="S75" s="713">
        <v>0.48422628070911466</v>
      </c>
      <c r="T75" s="722">
        <v>2.5000000000000001E-2</v>
      </c>
      <c r="U75" s="713">
        <v>0.10799453414882072</v>
      </c>
      <c r="V75" s="713">
        <v>0.47212360740792686</v>
      </c>
      <c r="W75" s="713">
        <v>0.35610119259579209</v>
      </c>
      <c r="X75" s="713">
        <v>0.1073366655812751</v>
      </c>
      <c r="Y75" s="713">
        <v>0.17275357831125773</v>
      </c>
      <c r="Z75" s="722">
        <v>2.5000000000000001E-2</v>
      </c>
      <c r="AA75" s="722">
        <v>0.05</v>
      </c>
      <c r="AB75" s="365">
        <f t="shared" si="41"/>
        <v>1.8005358587541871</v>
      </c>
      <c r="AC75" s="663">
        <f t="shared" si="43"/>
        <v>9</v>
      </c>
      <c r="AQ75" s="563">
        <f t="shared" si="42"/>
        <v>2.047459470950861E-2</v>
      </c>
      <c r="AR75" s="702">
        <f t="shared" si="44"/>
        <v>26.893453876789593</v>
      </c>
      <c r="AS75" s="702">
        <f t="shared" si="45"/>
        <v>5.245817860088076</v>
      </c>
      <c r="AT75" s="34">
        <v>0.45405352396089388</v>
      </c>
      <c r="AU75" s="663">
        <f t="shared" si="46"/>
        <v>93.768872539500549</v>
      </c>
    </row>
    <row r="76" spans="1:47" s="354" customFormat="1" x14ac:dyDescent="0.2">
      <c r="A76" s="377" t="s">
        <v>173</v>
      </c>
      <c r="B76" s="349" t="s">
        <v>38</v>
      </c>
      <c r="C76" s="374">
        <v>2020</v>
      </c>
      <c r="D76" s="374">
        <v>104</v>
      </c>
      <c r="E76" s="374">
        <v>0</v>
      </c>
      <c r="F76" s="375">
        <v>2</v>
      </c>
      <c r="G76" s="381">
        <f>8.22</f>
        <v>8.2200000000000006</v>
      </c>
      <c r="H76" s="381">
        <f>64.7135</f>
        <v>64.713499999999996</v>
      </c>
      <c r="I76" s="378">
        <v>-238</v>
      </c>
      <c r="K76" s="355" t="s">
        <v>284</v>
      </c>
      <c r="L76" s="356">
        <v>0</v>
      </c>
      <c r="M76" s="357">
        <v>1</v>
      </c>
      <c r="N76" s="359">
        <v>6.05</v>
      </c>
      <c r="O76" s="359">
        <v>75.599999999999994</v>
      </c>
      <c r="P76" s="380" t="s">
        <v>174</v>
      </c>
      <c r="Q76" s="360">
        <f t="shared" si="47"/>
        <v>81.649999999999991</v>
      </c>
      <c r="R76" s="382">
        <v>0.629</v>
      </c>
      <c r="S76" s="713">
        <v>0.36079159928761834</v>
      </c>
      <c r="T76" s="722">
        <v>2.5000000000000001E-2</v>
      </c>
      <c r="U76" s="713">
        <v>5.8094697954994903E-2</v>
      </c>
      <c r="V76" s="713">
        <v>0.37668283977339023</v>
      </c>
      <c r="W76" s="713">
        <v>0.207825910545023</v>
      </c>
      <c r="X76" s="713">
        <v>6.1287985113705604E-2</v>
      </c>
      <c r="Y76" s="722">
        <v>2.5000000000000001E-2</v>
      </c>
      <c r="Z76" s="722">
        <v>2.5000000000000001E-2</v>
      </c>
      <c r="AA76" s="722">
        <v>0.05</v>
      </c>
      <c r="AB76" s="365">
        <f t="shared" si="41"/>
        <v>1.1896830326747321</v>
      </c>
      <c r="AC76" s="663">
        <f t="shared" si="43"/>
        <v>9</v>
      </c>
      <c r="AQ76" s="563">
        <f t="shared" si="42"/>
        <v>1.4570520914571124E-2</v>
      </c>
      <c r="AR76" s="702">
        <f t="shared" si="44"/>
        <v>30.326699581186794</v>
      </c>
      <c r="AS76" s="702">
        <f t="shared" si="45"/>
        <v>4.1853648863710031</v>
      </c>
      <c r="AT76" s="34">
        <v>0.36079159928761834</v>
      </c>
      <c r="AU76" s="663">
        <f t="shared" si="46"/>
        <v>100</v>
      </c>
    </row>
    <row r="77" spans="1:47" s="354" customFormat="1" x14ac:dyDescent="0.2">
      <c r="A77" s="377" t="s">
        <v>175</v>
      </c>
      <c r="B77" s="349" t="s">
        <v>38</v>
      </c>
      <c r="C77" s="374">
        <v>2020</v>
      </c>
      <c r="D77" s="374">
        <v>110</v>
      </c>
      <c r="E77" s="374">
        <v>0</v>
      </c>
      <c r="F77" s="375">
        <v>2</v>
      </c>
      <c r="G77" s="381">
        <f>10.43067</f>
        <v>10.430669999999999</v>
      </c>
      <c r="H77" s="381">
        <f>66.83017</f>
        <v>66.830169999999995</v>
      </c>
      <c r="I77" s="378">
        <v>-400</v>
      </c>
      <c r="K77" s="355" t="s">
        <v>285</v>
      </c>
      <c r="L77" s="356">
        <v>0</v>
      </c>
      <c r="M77" s="357">
        <v>1</v>
      </c>
      <c r="N77" s="359">
        <v>8.74</v>
      </c>
      <c r="O77" s="359">
        <v>79.3</v>
      </c>
      <c r="P77" s="380" t="s">
        <v>176</v>
      </c>
      <c r="Q77" s="360">
        <f t="shared" si="47"/>
        <v>88.039999999999992</v>
      </c>
      <c r="R77" s="382">
        <v>0.74199999999999999</v>
      </c>
      <c r="S77" s="713">
        <v>0.45979342113632538</v>
      </c>
      <c r="T77" s="722">
        <v>2.5000000000000001E-2</v>
      </c>
      <c r="U77" s="713">
        <v>0.10659808980942601</v>
      </c>
      <c r="V77" s="713">
        <v>0.45783502725359165</v>
      </c>
      <c r="W77" s="713">
        <v>0.34436853308665177</v>
      </c>
      <c r="X77" s="713">
        <v>8.4918073859067619E-2</v>
      </c>
      <c r="Y77" s="722">
        <v>2.5000000000000001E-2</v>
      </c>
      <c r="Z77" s="722">
        <v>2.5000000000000001E-2</v>
      </c>
      <c r="AA77" s="722">
        <v>0.05</v>
      </c>
      <c r="AB77" s="365">
        <f t="shared" si="41"/>
        <v>1.5785131451450622</v>
      </c>
      <c r="AC77" s="663">
        <f t="shared" si="43"/>
        <v>9</v>
      </c>
      <c r="AQ77" s="563">
        <f t="shared" si="42"/>
        <v>1.7929499604101118E-2</v>
      </c>
      <c r="AR77" s="702">
        <f t="shared" si="44"/>
        <v>29.128260512146149</v>
      </c>
      <c r="AS77" s="702">
        <f t="shared" si="45"/>
        <v>5.0870558583732404</v>
      </c>
      <c r="AT77" s="34">
        <v>0.43160881782904081</v>
      </c>
      <c r="AU77" s="663">
        <f t="shared" si="46"/>
        <v>93.870159508235318</v>
      </c>
    </row>
    <row r="78" spans="1:47" s="354" customFormat="1" x14ac:dyDescent="0.2">
      <c r="A78" s="377" t="s">
        <v>177</v>
      </c>
      <c r="B78" s="349" t="s">
        <v>38</v>
      </c>
      <c r="C78" s="374">
        <v>2020</v>
      </c>
      <c r="D78" s="374">
        <v>110</v>
      </c>
      <c r="E78" s="374">
        <v>0</v>
      </c>
      <c r="F78" s="375">
        <v>2</v>
      </c>
      <c r="G78" s="381">
        <f>10.47967</f>
        <v>10.47967</v>
      </c>
      <c r="H78" s="381">
        <f>66.23167</f>
        <v>66.231669999999994</v>
      </c>
      <c r="I78" s="378">
        <v>-294</v>
      </c>
      <c r="K78" s="355" t="s">
        <v>286</v>
      </c>
      <c r="L78" s="356">
        <v>0</v>
      </c>
      <c r="M78" s="357">
        <v>1</v>
      </c>
      <c r="N78" s="359">
        <v>6.18</v>
      </c>
      <c r="O78" s="359">
        <v>66.5</v>
      </c>
      <c r="P78" s="380" t="s">
        <v>178</v>
      </c>
      <c r="Q78" s="360">
        <f t="shared" si="47"/>
        <v>72.680000000000007</v>
      </c>
      <c r="R78" s="382">
        <v>0.57699999999999996</v>
      </c>
      <c r="S78" s="713">
        <v>0.2710929722976298</v>
      </c>
      <c r="T78" s="722">
        <v>2.5000000000000001E-2</v>
      </c>
      <c r="U78" s="713">
        <v>6.9935904180268377E-2</v>
      </c>
      <c r="V78" s="713">
        <v>0.41382578356720823</v>
      </c>
      <c r="W78" s="713">
        <v>0.19256083849608008</v>
      </c>
      <c r="X78" s="713">
        <v>5.5205503177001417E-2</v>
      </c>
      <c r="Y78" s="722">
        <v>2.5000000000000001E-2</v>
      </c>
      <c r="Z78" s="722">
        <v>2.5000000000000001E-2</v>
      </c>
      <c r="AA78" s="722">
        <v>0.05</v>
      </c>
      <c r="AB78" s="365">
        <f t="shared" si="41"/>
        <v>1.1276210017181878</v>
      </c>
      <c r="AC78" s="663">
        <f t="shared" si="43"/>
        <v>9</v>
      </c>
      <c r="AQ78" s="563">
        <f t="shared" si="42"/>
        <v>1.5514873441361966E-2</v>
      </c>
      <c r="AR78" s="702">
        <f t="shared" si="44"/>
        <v>24.041142536770582</v>
      </c>
      <c r="AS78" s="702">
        <f t="shared" si="45"/>
        <v>4.5980642618578687</v>
      </c>
      <c r="AT78" s="34">
        <v>0.25451546219298782</v>
      </c>
      <c r="AU78" s="663">
        <f t="shared" si="46"/>
        <v>93.884935502333221</v>
      </c>
    </row>
    <row r="79" spans="1:47" s="354" customFormat="1" x14ac:dyDescent="0.2">
      <c r="A79" s="377" t="s">
        <v>179</v>
      </c>
      <c r="B79" s="349" t="s">
        <v>38</v>
      </c>
      <c r="C79" s="374">
        <v>2020</v>
      </c>
      <c r="D79" s="374">
        <v>110</v>
      </c>
      <c r="E79" s="374">
        <v>0</v>
      </c>
      <c r="F79" s="375">
        <v>2</v>
      </c>
      <c r="G79" s="381">
        <f>10.177</f>
        <v>10.177</v>
      </c>
      <c r="H79" s="381">
        <f>65.67917</f>
        <v>65.679169999999999</v>
      </c>
      <c r="I79" s="383">
        <v>-396</v>
      </c>
      <c r="K79" s="355" t="s">
        <v>287</v>
      </c>
      <c r="L79" s="356">
        <v>0</v>
      </c>
      <c r="M79" s="357">
        <v>1</v>
      </c>
      <c r="N79" s="359">
        <v>9.06</v>
      </c>
      <c r="O79" s="359">
        <v>80.900000000000006</v>
      </c>
      <c r="P79" s="380" t="s">
        <v>180</v>
      </c>
      <c r="Q79" s="360">
        <f t="shared" ref="Q79:Q90" si="59">N79+O79</f>
        <v>89.960000000000008</v>
      </c>
      <c r="R79" s="382">
        <v>0.71099999999999997</v>
      </c>
      <c r="S79" s="713">
        <v>0.35364031638200916</v>
      </c>
      <c r="T79" s="722">
        <v>2.5000000000000001E-2</v>
      </c>
      <c r="U79" s="713">
        <v>7.083669789292954E-2</v>
      </c>
      <c r="V79" s="713">
        <v>0.56089454177272535</v>
      </c>
      <c r="W79" s="713">
        <v>0.24429773034440966</v>
      </c>
      <c r="X79" s="722">
        <v>2.5000000000000001E-2</v>
      </c>
      <c r="Y79" s="714">
        <v>5.6099510989869282E-2</v>
      </c>
      <c r="Z79" s="722">
        <v>2.5000000000000001E-2</v>
      </c>
      <c r="AA79" s="722">
        <v>0.05</v>
      </c>
      <c r="AB79" s="365">
        <f t="shared" si="41"/>
        <v>1.4107687973819427</v>
      </c>
      <c r="AC79" s="663">
        <f t="shared" si="43"/>
        <v>9</v>
      </c>
      <c r="AQ79" s="563">
        <f t="shared" si="42"/>
        <v>1.5682178717006921E-2</v>
      </c>
      <c r="AR79" s="702">
        <f t="shared" si="44"/>
        <v>25.067205699352225</v>
      </c>
      <c r="AS79" s="702">
        <f t="shared" si="45"/>
        <v>6.2321615752525039</v>
      </c>
      <c r="AT79" s="34">
        <v>0.32407330158496589</v>
      </c>
      <c r="AU79" s="663">
        <f t="shared" si="46"/>
        <v>91.639240938495149</v>
      </c>
    </row>
    <row r="80" spans="1:47" s="354" customFormat="1" x14ac:dyDescent="0.2">
      <c r="A80" s="377" t="s">
        <v>181</v>
      </c>
      <c r="B80" s="349" t="s">
        <v>38</v>
      </c>
      <c r="C80" s="374">
        <v>2020</v>
      </c>
      <c r="D80" s="374">
        <v>110</v>
      </c>
      <c r="E80" s="374">
        <v>0</v>
      </c>
      <c r="F80" s="375">
        <v>2</v>
      </c>
      <c r="G80" s="381">
        <f>9.07683</f>
        <v>9.0768299999999993</v>
      </c>
      <c r="H80" s="381">
        <f>65.717</f>
        <v>65.716999999999999</v>
      </c>
      <c r="I80" s="383">
        <v>-449</v>
      </c>
      <c r="K80" s="355" t="s">
        <v>288</v>
      </c>
      <c r="L80" s="356">
        <v>0</v>
      </c>
      <c r="M80" s="357">
        <v>1</v>
      </c>
      <c r="N80" s="359">
        <v>9.74</v>
      </c>
      <c r="O80" s="359">
        <v>83.6</v>
      </c>
      <c r="P80" s="380" t="s">
        <v>182</v>
      </c>
      <c r="Q80" s="360">
        <f t="shared" si="59"/>
        <v>93.339999999999989</v>
      </c>
      <c r="R80" s="382">
        <v>0.75</v>
      </c>
      <c r="S80" s="713">
        <v>0.31875832438859858</v>
      </c>
      <c r="T80" s="722">
        <v>2.5000000000000001E-2</v>
      </c>
      <c r="U80" s="713">
        <v>0.11214393357478689</v>
      </c>
      <c r="V80" s="713">
        <v>0.45544445070836626</v>
      </c>
      <c r="W80" s="713">
        <v>0.3676796836566863</v>
      </c>
      <c r="X80" s="713">
        <v>0.10161090838851841</v>
      </c>
      <c r="Y80" s="722">
        <v>2.5000000000000001E-2</v>
      </c>
      <c r="Z80" s="722">
        <v>2.5000000000000001E-2</v>
      </c>
      <c r="AA80" s="722">
        <v>0.05</v>
      </c>
      <c r="AB80" s="365">
        <f t="shared" si="41"/>
        <v>1.4806373007169562</v>
      </c>
      <c r="AC80" s="663">
        <f t="shared" si="43"/>
        <v>9</v>
      </c>
      <c r="AQ80" s="563">
        <f t="shared" si="42"/>
        <v>1.5862838019251729E-2</v>
      </c>
      <c r="AR80" s="702">
        <f t="shared" si="44"/>
        <v>21.528454283452739</v>
      </c>
      <c r="AS80" s="702">
        <f t="shared" si="45"/>
        <v>5.0604938967596249</v>
      </c>
      <c r="AT80" s="34">
        <v>0.28208678139674753</v>
      </c>
      <c r="AU80" s="663">
        <f t="shared" si="46"/>
        <v>88.495502646969399</v>
      </c>
    </row>
    <row r="81" spans="1:47" s="354" customFormat="1" x14ac:dyDescent="0.2">
      <c r="A81" s="384" t="s">
        <v>192</v>
      </c>
      <c r="B81" s="374" t="s">
        <v>183</v>
      </c>
      <c r="C81" s="385">
        <v>2021</v>
      </c>
      <c r="D81" s="385">
        <v>2005</v>
      </c>
      <c r="E81" s="386">
        <v>0</v>
      </c>
      <c r="F81" s="357">
        <v>2</v>
      </c>
      <c r="G81" s="381">
        <v>6.0782487999999999</v>
      </c>
      <c r="H81" s="381">
        <v>62.495393200000002</v>
      </c>
      <c r="I81" s="387">
        <v>-73</v>
      </c>
      <c r="K81" s="388" t="s">
        <v>192</v>
      </c>
      <c r="L81" s="356">
        <v>0</v>
      </c>
      <c r="M81" s="386">
        <v>2</v>
      </c>
      <c r="N81" s="378">
        <v>12.4</v>
      </c>
      <c r="O81" s="378">
        <v>82.199999999999989</v>
      </c>
      <c r="P81" s="390" t="s">
        <v>193</v>
      </c>
      <c r="Q81" s="360">
        <f t="shared" si="59"/>
        <v>94.6</v>
      </c>
      <c r="R81" s="389">
        <v>2.15</v>
      </c>
      <c r="S81" s="713">
        <v>0.28089281194527305</v>
      </c>
      <c r="T81" s="722">
        <v>2.5000000000000001E-2</v>
      </c>
      <c r="U81" s="722">
        <v>2.5000000000000001E-2</v>
      </c>
      <c r="V81" s="713">
        <v>5.7954899654687198E-2</v>
      </c>
      <c r="W81" s="713">
        <v>5.7028041731021197E-2</v>
      </c>
      <c r="X81" s="722">
        <v>2.5000000000000001E-2</v>
      </c>
      <c r="Y81" s="713">
        <v>7.8321131322741197E-2</v>
      </c>
      <c r="Z81" s="722">
        <v>2.5000000000000001E-2</v>
      </c>
      <c r="AA81" s="722">
        <v>0.05</v>
      </c>
      <c r="AB81" s="365">
        <f t="shared" si="41"/>
        <v>0.62419688465372281</v>
      </c>
      <c r="AC81" s="663">
        <f t="shared" si="43"/>
        <v>9</v>
      </c>
      <c r="AQ81" s="563">
        <f t="shared" si="42"/>
        <v>6.5982757362972816E-3</v>
      </c>
      <c r="AR81" s="702">
        <f t="shared" si="44"/>
        <v>45.000675083647707</v>
      </c>
      <c r="AS81" s="702">
        <f t="shared" si="45"/>
        <v>0.64394332949652444</v>
      </c>
      <c r="AT81" s="34">
        <v>0.2390611635277724</v>
      </c>
      <c r="AU81" s="663">
        <f t="shared" si="46"/>
        <v>85.107611644526244</v>
      </c>
    </row>
    <row r="82" spans="1:47" s="354" customFormat="1" x14ac:dyDescent="0.2">
      <c r="A82" s="384" t="s">
        <v>194</v>
      </c>
      <c r="B82" s="374" t="s">
        <v>183</v>
      </c>
      <c r="C82" s="385">
        <v>2021</v>
      </c>
      <c r="D82" s="385">
        <v>2005</v>
      </c>
      <c r="E82" s="386">
        <v>0</v>
      </c>
      <c r="F82" s="357">
        <v>2</v>
      </c>
      <c r="G82" s="391">
        <v>6.1812885</v>
      </c>
      <c r="H82" s="391">
        <v>62.578690700000003</v>
      </c>
      <c r="I82" s="387">
        <v>-180</v>
      </c>
      <c r="K82" s="388" t="s">
        <v>194</v>
      </c>
      <c r="L82" s="356">
        <v>0</v>
      </c>
      <c r="M82" s="386">
        <v>2</v>
      </c>
      <c r="N82" s="378">
        <v>10.4</v>
      </c>
      <c r="O82" s="378">
        <v>77.899999999999991</v>
      </c>
      <c r="P82" s="390" t="s">
        <v>195</v>
      </c>
      <c r="Q82" s="360">
        <f t="shared" si="59"/>
        <v>88.3</v>
      </c>
      <c r="R82" s="389">
        <v>4.5</v>
      </c>
      <c r="S82" s="713">
        <v>0.73292747940468761</v>
      </c>
      <c r="T82" s="722">
        <v>2.5000000000000001E-2</v>
      </c>
      <c r="U82" s="722">
        <v>2.5000000000000001E-2</v>
      </c>
      <c r="V82" s="713">
        <v>7.4252606663895201E-2</v>
      </c>
      <c r="W82" s="713">
        <v>0.1199115663148352</v>
      </c>
      <c r="X82" s="713">
        <v>0.14145363947975201</v>
      </c>
      <c r="Y82" s="713">
        <v>0.22631154137069717</v>
      </c>
      <c r="Z82" s="722">
        <v>2.5000000000000001E-2</v>
      </c>
      <c r="AA82" s="722">
        <v>0.05</v>
      </c>
      <c r="AB82" s="365">
        <f t="shared" si="41"/>
        <v>1.4198568332338672</v>
      </c>
      <c r="AC82" s="663">
        <f t="shared" si="43"/>
        <v>9</v>
      </c>
      <c r="AQ82" s="563">
        <f t="shared" si="42"/>
        <v>1.6079918836170638E-2</v>
      </c>
      <c r="AR82" s="702">
        <f t="shared" si="44"/>
        <v>51.619815621506802</v>
      </c>
      <c r="AS82" s="702">
        <f t="shared" si="45"/>
        <v>0.82502896293216899</v>
      </c>
      <c r="AT82" s="34">
        <v>0.67038668076274399</v>
      </c>
      <c r="AU82" s="663">
        <f t="shared" si="46"/>
        <v>91.466986789369429</v>
      </c>
    </row>
    <row r="83" spans="1:47" s="354" customFormat="1" x14ac:dyDescent="0.2">
      <c r="A83" s="384" t="s">
        <v>196</v>
      </c>
      <c r="B83" s="374" t="s">
        <v>183</v>
      </c>
      <c r="C83" s="385">
        <v>2021</v>
      </c>
      <c r="D83" s="385">
        <v>2005</v>
      </c>
      <c r="E83" s="386">
        <v>0</v>
      </c>
      <c r="F83" s="357">
        <v>2</v>
      </c>
      <c r="G83" s="381">
        <v>6.5399121999999998</v>
      </c>
      <c r="H83" s="381">
        <v>62.730829</v>
      </c>
      <c r="I83" s="387">
        <v>-104</v>
      </c>
      <c r="K83" s="388" t="s">
        <v>196</v>
      </c>
      <c r="L83" s="356">
        <v>0</v>
      </c>
      <c r="M83" s="386">
        <v>2</v>
      </c>
      <c r="N83" s="378">
        <v>6.11</v>
      </c>
      <c r="O83" s="378">
        <v>80.790000000000006</v>
      </c>
      <c r="P83" s="390" t="s">
        <v>197</v>
      </c>
      <c r="Q83" s="360">
        <f t="shared" si="59"/>
        <v>86.9</v>
      </c>
      <c r="R83" s="389">
        <v>4.5199999999999996</v>
      </c>
      <c r="S83" s="713">
        <v>0.3347789020270856</v>
      </c>
      <c r="T83" s="722">
        <v>2.5000000000000001E-2</v>
      </c>
      <c r="U83" s="722">
        <v>2.5000000000000001E-2</v>
      </c>
      <c r="V83" s="713">
        <v>9.6281599195187598E-2</v>
      </c>
      <c r="W83" s="713">
        <v>9.0727036006782003E-2</v>
      </c>
      <c r="X83" s="713">
        <v>6.0595771240022002E-2</v>
      </c>
      <c r="Y83" s="713">
        <v>7.2233981764997596E-2</v>
      </c>
      <c r="Z83" s="722">
        <v>2.5000000000000001E-2</v>
      </c>
      <c r="AA83" s="722">
        <v>0.05</v>
      </c>
      <c r="AB83" s="365">
        <f t="shared" si="41"/>
        <v>0.779617290234075</v>
      </c>
      <c r="AC83" s="663">
        <f t="shared" si="43"/>
        <v>9</v>
      </c>
      <c r="AQ83" s="563">
        <f t="shared" si="42"/>
        <v>8.9714302673656494E-3</v>
      </c>
      <c r="AR83" s="702">
        <f t="shared" si="44"/>
        <v>42.941441425262703</v>
      </c>
      <c r="AS83" s="702">
        <f t="shared" si="45"/>
        <v>1.0697955466131954</v>
      </c>
      <c r="AT83" s="34">
        <v>0.3080193915418572</v>
      </c>
      <c r="AU83" s="663">
        <f t="shared" si="46"/>
        <v>92.006810965924188</v>
      </c>
    </row>
    <row r="84" spans="1:47" s="354" customFormat="1" x14ac:dyDescent="0.2">
      <c r="A84" s="384" t="s">
        <v>198</v>
      </c>
      <c r="B84" s="374" t="s">
        <v>183</v>
      </c>
      <c r="C84" s="385">
        <v>2021</v>
      </c>
      <c r="D84" s="385">
        <v>2005</v>
      </c>
      <c r="E84" s="386">
        <v>0</v>
      </c>
      <c r="F84" s="357">
        <v>2</v>
      </c>
      <c r="G84" s="381">
        <v>6.3904958000000001</v>
      </c>
      <c r="H84" s="381">
        <v>62.673135299999998</v>
      </c>
      <c r="I84" s="387">
        <v>-90</v>
      </c>
      <c r="K84" s="388" t="s">
        <v>198</v>
      </c>
      <c r="L84" s="356">
        <v>0</v>
      </c>
      <c r="M84" s="386">
        <v>2</v>
      </c>
      <c r="N84" s="378">
        <v>10.199999999999999</v>
      </c>
      <c r="O84" s="378">
        <v>74.399999999999991</v>
      </c>
      <c r="P84" s="390" t="s">
        <v>199</v>
      </c>
      <c r="Q84" s="360">
        <f t="shared" si="59"/>
        <v>84.6</v>
      </c>
      <c r="R84" s="389">
        <v>1.29</v>
      </c>
      <c r="S84" s="713">
        <v>0.24542061988469799</v>
      </c>
      <c r="T84" s="722">
        <v>2.5000000000000001E-2</v>
      </c>
      <c r="U84" s="722">
        <v>2.5000000000000001E-2</v>
      </c>
      <c r="V84" s="715">
        <v>5.3037522702604006E-2</v>
      </c>
      <c r="W84" s="722">
        <v>2.5000000000000001E-2</v>
      </c>
      <c r="X84" s="722">
        <v>2.5000000000000001E-2</v>
      </c>
      <c r="Y84" s="713">
        <v>7.3533290222105863E-2</v>
      </c>
      <c r="Z84" s="722">
        <v>2.5000000000000001E-2</v>
      </c>
      <c r="AA84" s="722">
        <v>0.05</v>
      </c>
      <c r="AB84" s="365">
        <f t="shared" si="41"/>
        <v>0.54699143280940798</v>
      </c>
      <c r="AC84" s="663">
        <f t="shared" si="43"/>
        <v>9</v>
      </c>
      <c r="AQ84" s="563">
        <f t="shared" si="42"/>
        <v>6.465619773160851E-3</v>
      </c>
      <c r="AR84" s="702">
        <f t="shared" si="44"/>
        <v>44.867360833092171</v>
      </c>
      <c r="AS84" s="702">
        <f t="shared" si="45"/>
        <v>0.58930580780671116</v>
      </c>
      <c r="AT84" s="34">
        <v>0.22222323738012081</v>
      </c>
      <c r="AU84" s="663">
        <f t="shared" si="46"/>
        <v>90.547908111602183</v>
      </c>
    </row>
    <row r="85" spans="1:47" s="354" customFormat="1" x14ac:dyDescent="0.2">
      <c r="A85" s="377" t="s">
        <v>208</v>
      </c>
      <c r="B85" s="349" t="s">
        <v>38</v>
      </c>
      <c r="C85" s="374">
        <v>2021</v>
      </c>
      <c r="D85" s="374">
        <v>103</v>
      </c>
      <c r="E85" s="378">
        <v>0</v>
      </c>
      <c r="F85" s="378">
        <v>2</v>
      </c>
      <c r="G85" s="393">
        <v>6.4875266666666667</v>
      </c>
      <c r="H85" s="394">
        <v>65.358558333333335</v>
      </c>
      <c r="I85" s="395">
        <v>-419.39</v>
      </c>
      <c r="K85" s="377" t="s">
        <v>289</v>
      </c>
      <c r="L85" s="396">
        <v>0</v>
      </c>
      <c r="M85" s="378">
        <v>1</v>
      </c>
      <c r="N85" s="397">
        <v>6.7</v>
      </c>
      <c r="O85" s="398">
        <v>73.7</v>
      </c>
      <c r="P85" s="400" t="s">
        <v>299</v>
      </c>
      <c r="Q85" s="360">
        <f t="shared" si="59"/>
        <v>80.400000000000006</v>
      </c>
      <c r="R85" s="399">
        <v>0.63700000000000001</v>
      </c>
      <c r="S85" s="713">
        <v>0.31591679571702003</v>
      </c>
      <c r="T85" s="722">
        <v>2.5000000000000001E-2</v>
      </c>
      <c r="U85" s="713">
        <v>0.16520970133820556</v>
      </c>
      <c r="V85" s="713">
        <v>0.48624822331883399</v>
      </c>
      <c r="W85" s="713">
        <v>0.42112346572579779</v>
      </c>
      <c r="X85" s="713">
        <v>9.9219199734384367E-2</v>
      </c>
      <c r="Y85" s="713">
        <v>0.17269375505141507</v>
      </c>
      <c r="Z85" s="722">
        <v>2.5000000000000001E-2</v>
      </c>
      <c r="AA85" s="722">
        <v>0.05</v>
      </c>
      <c r="AB85" s="365">
        <f t="shared" si="41"/>
        <v>1.7604111408856569</v>
      </c>
      <c r="AC85" s="663">
        <f t="shared" si="43"/>
        <v>9</v>
      </c>
      <c r="AQ85" s="563">
        <f t="shared" si="42"/>
        <v>2.1895660956289264E-2</v>
      </c>
      <c r="AR85" s="702">
        <f t="shared" si="44"/>
        <v>17.945625790466387</v>
      </c>
      <c r="AS85" s="702">
        <f t="shared" si="45"/>
        <v>5.4027580368759338</v>
      </c>
      <c r="AT85" s="34">
        <v>0.30334441753718844</v>
      </c>
      <c r="AU85" s="663">
        <f t="shared" si="46"/>
        <v>96.02035145004028</v>
      </c>
    </row>
    <row r="86" spans="1:47" s="354" customFormat="1" x14ac:dyDescent="0.2">
      <c r="A86" s="377" t="s">
        <v>210</v>
      </c>
      <c r="B86" s="349" t="s">
        <v>38</v>
      </c>
      <c r="C86" s="374">
        <v>2021</v>
      </c>
      <c r="D86" s="374">
        <v>103</v>
      </c>
      <c r="E86" s="378">
        <v>0</v>
      </c>
      <c r="F86" s="378">
        <v>2</v>
      </c>
      <c r="G86" s="393">
        <v>2.3169798333333333</v>
      </c>
      <c r="H86" s="394">
        <v>62.8384</v>
      </c>
      <c r="I86" s="395">
        <v>-780</v>
      </c>
      <c r="K86" s="377" t="s">
        <v>290</v>
      </c>
      <c r="L86" s="396">
        <v>0</v>
      </c>
      <c r="M86" s="378">
        <v>1</v>
      </c>
      <c r="N86" s="397">
        <v>6.63</v>
      </c>
      <c r="O86" s="398">
        <v>63.67</v>
      </c>
      <c r="P86" s="400" t="s">
        <v>300</v>
      </c>
      <c r="Q86" s="360">
        <f t="shared" si="59"/>
        <v>70.3</v>
      </c>
      <c r="R86" s="399">
        <v>0.57699999999999996</v>
      </c>
      <c r="S86" s="713">
        <v>3.6568765366970485E-2</v>
      </c>
      <c r="T86" s="722">
        <v>2.5000000000000001E-2</v>
      </c>
      <c r="U86" s="722">
        <v>2.5000000000000001E-2</v>
      </c>
      <c r="V86" s="713">
        <v>7.9045326846006125E-2</v>
      </c>
      <c r="W86" s="722">
        <v>2.5000000000000001E-2</v>
      </c>
      <c r="X86" s="722">
        <v>2.5000000000000001E-2</v>
      </c>
      <c r="Y86" s="713">
        <v>7.6279374890185159E-2</v>
      </c>
      <c r="Z86" s="722">
        <v>2.5000000000000001E-2</v>
      </c>
      <c r="AA86" s="722">
        <v>0.05</v>
      </c>
      <c r="AB86" s="365">
        <f t="shared" si="41"/>
        <v>0.36689346710316179</v>
      </c>
      <c r="AC86" s="663">
        <f t="shared" si="43"/>
        <v>9</v>
      </c>
      <c r="AQ86" s="563">
        <f t="shared" si="42"/>
        <v>5.2189682375983187E-3</v>
      </c>
      <c r="AR86" s="702">
        <f t="shared" si="44"/>
        <v>9.9671345079273959</v>
      </c>
      <c r="AS86" s="702">
        <f t="shared" si="45"/>
        <v>0.87828140940006805</v>
      </c>
      <c r="AT86" s="34">
        <v>3.6568765366970485E-2</v>
      </c>
      <c r="AU86" s="663">
        <f t="shared" si="46"/>
        <v>100</v>
      </c>
    </row>
    <row r="87" spans="1:47" s="354" customFormat="1" x14ac:dyDescent="0.2">
      <c r="A87" s="377" t="s">
        <v>211</v>
      </c>
      <c r="B87" s="349" t="s">
        <v>38</v>
      </c>
      <c r="C87" s="374">
        <v>2021</v>
      </c>
      <c r="D87" s="374">
        <v>104</v>
      </c>
      <c r="E87" s="378">
        <v>0</v>
      </c>
      <c r="F87" s="378">
        <v>2</v>
      </c>
      <c r="G87" s="393">
        <v>4.889265</v>
      </c>
      <c r="H87" s="394">
        <v>64.608649999999997</v>
      </c>
      <c r="I87" s="395">
        <v>-1039.3599999999999</v>
      </c>
      <c r="K87" s="377" t="s">
        <v>291</v>
      </c>
      <c r="L87" s="396">
        <v>0</v>
      </c>
      <c r="M87" s="378">
        <v>1</v>
      </c>
      <c r="N87" s="401">
        <v>13.4</v>
      </c>
      <c r="O87" s="397">
        <v>81.8</v>
      </c>
      <c r="P87" s="400" t="s">
        <v>301</v>
      </c>
      <c r="Q87" s="360">
        <f t="shared" si="59"/>
        <v>95.2</v>
      </c>
      <c r="R87" s="402">
        <v>1.2</v>
      </c>
      <c r="S87" s="713">
        <v>0.24939314522752046</v>
      </c>
      <c r="T87" s="722">
        <v>2.5000000000000001E-2</v>
      </c>
      <c r="U87" s="713">
        <v>6.3248790677702491E-2</v>
      </c>
      <c r="V87" s="713">
        <v>0.17505013231292918</v>
      </c>
      <c r="W87" s="713">
        <v>9.1228083450832595E-2</v>
      </c>
      <c r="X87" s="713">
        <v>8.5044308301704244E-2</v>
      </c>
      <c r="Y87" s="713">
        <v>0.20969351041032855</v>
      </c>
      <c r="Z87" s="722">
        <v>2.5000000000000001E-2</v>
      </c>
      <c r="AA87" s="722">
        <v>0.05</v>
      </c>
      <c r="AB87" s="365">
        <f t="shared" si="41"/>
        <v>0.97365797038101765</v>
      </c>
      <c r="AC87" s="663">
        <f t="shared" si="43"/>
        <v>9</v>
      </c>
      <c r="AQ87" s="563">
        <f t="shared" si="42"/>
        <v>1.0227499688876235E-2</v>
      </c>
      <c r="AR87" s="702">
        <f t="shared" si="44"/>
        <v>25.614040331835053</v>
      </c>
      <c r="AS87" s="702">
        <f t="shared" si="45"/>
        <v>1.9450014701436578</v>
      </c>
      <c r="AT87" s="34">
        <v>0.24939314522752046</v>
      </c>
      <c r="AU87" s="663">
        <f t="shared" si="46"/>
        <v>100</v>
      </c>
    </row>
    <row r="88" spans="1:47" s="354" customFormat="1" x14ac:dyDescent="0.2">
      <c r="A88" s="377" t="s">
        <v>212</v>
      </c>
      <c r="B88" s="349" t="s">
        <v>38</v>
      </c>
      <c r="C88" s="374">
        <v>2021</v>
      </c>
      <c r="D88" s="374">
        <v>104</v>
      </c>
      <c r="E88" s="378">
        <v>0</v>
      </c>
      <c r="F88" s="378">
        <v>2</v>
      </c>
      <c r="G88" s="393">
        <v>9.3359225000000006</v>
      </c>
      <c r="H88" s="394">
        <v>64.520368000000005</v>
      </c>
      <c r="I88" s="395">
        <v>-293.5</v>
      </c>
      <c r="K88" s="377" t="s">
        <v>292</v>
      </c>
      <c r="L88" s="396">
        <v>0</v>
      </c>
      <c r="M88" s="378">
        <v>1</v>
      </c>
      <c r="N88" s="401">
        <v>6.52</v>
      </c>
      <c r="O88" s="397">
        <v>73.28</v>
      </c>
      <c r="P88" s="400" t="s">
        <v>302</v>
      </c>
      <c r="Q88" s="360">
        <f t="shared" si="59"/>
        <v>79.8</v>
      </c>
      <c r="R88" s="399">
        <v>0.626</v>
      </c>
      <c r="S88" s="713">
        <v>0.36864796376870174</v>
      </c>
      <c r="T88" s="713">
        <v>0.12556427385891392</v>
      </c>
      <c r="U88" s="713">
        <v>0.16186975130084286</v>
      </c>
      <c r="V88" s="713">
        <v>0.57127309944168991</v>
      </c>
      <c r="W88" s="713">
        <v>0.27838913405789795</v>
      </c>
      <c r="X88" s="713">
        <v>8.0772347858972776E-2</v>
      </c>
      <c r="Y88" s="713">
        <v>0.1584493114421556</v>
      </c>
      <c r="Z88" s="722">
        <v>2.5000000000000001E-2</v>
      </c>
      <c r="AA88" s="722">
        <v>0.05</v>
      </c>
      <c r="AB88" s="365">
        <f t="shared" si="41"/>
        <v>1.8199658817291748</v>
      </c>
      <c r="AC88" s="663">
        <f t="shared" si="43"/>
        <v>9</v>
      </c>
      <c r="AQ88" s="563">
        <f t="shared" si="42"/>
        <v>2.2806589996606202E-2</v>
      </c>
      <c r="AR88" s="702">
        <f t="shared" si="44"/>
        <v>20.255762345305296</v>
      </c>
      <c r="AS88" s="702">
        <f t="shared" si="45"/>
        <v>6.3474788826854436</v>
      </c>
      <c r="AT88" s="34">
        <v>0.36864796376870174</v>
      </c>
      <c r="AU88" s="663">
        <f t="shared" si="46"/>
        <v>100</v>
      </c>
    </row>
    <row r="89" spans="1:47" s="354" customFormat="1" x14ac:dyDescent="0.2">
      <c r="A89" s="377" t="s">
        <v>213</v>
      </c>
      <c r="B89" s="349" t="s">
        <v>38</v>
      </c>
      <c r="C89" s="374">
        <v>2021</v>
      </c>
      <c r="D89" s="374">
        <v>104</v>
      </c>
      <c r="E89" s="378">
        <v>0</v>
      </c>
      <c r="F89" s="378">
        <v>2</v>
      </c>
      <c r="G89" s="393">
        <v>10.818914833333332</v>
      </c>
      <c r="H89" s="394">
        <v>65.680823833333335</v>
      </c>
      <c r="I89" s="395">
        <v>-383.5</v>
      </c>
      <c r="K89" s="377" t="s">
        <v>293</v>
      </c>
      <c r="L89" s="396">
        <v>0</v>
      </c>
      <c r="M89" s="378">
        <v>1</v>
      </c>
      <c r="N89" s="401">
        <v>4.7300000000000004</v>
      </c>
      <c r="O89" s="401">
        <v>45.17</v>
      </c>
      <c r="P89" s="400" t="s">
        <v>303</v>
      </c>
      <c r="Q89" s="360">
        <f t="shared" si="59"/>
        <v>49.900000000000006</v>
      </c>
      <c r="R89" s="399">
        <v>0.42799999999999999</v>
      </c>
      <c r="S89" s="713">
        <v>0.23658853040506231</v>
      </c>
      <c r="T89" s="722">
        <v>2.5000000000000001E-2</v>
      </c>
      <c r="U89" s="713">
        <v>9.0744329733394899E-2</v>
      </c>
      <c r="V89" s="713">
        <v>0.34728617277316615</v>
      </c>
      <c r="W89" s="713">
        <v>0.18729944624338321</v>
      </c>
      <c r="X89" s="722">
        <v>2.5000000000000001E-2</v>
      </c>
      <c r="Y89" s="713">
        <v>0.12023251659993246</v>
      </c>
      <c r="Z89" s="722">
        <v>2.5000000000000001E-2</v>
      </c>
      <c r="AA89" s="722">
        <v>0.05</v>
      </c>
      <c r="AB89" s="365">
        <f t="shared" si="41"/>
        <v>1.107150995754939</v>
      </c>
      <c r="AC89" s="663">
        <f t="shared" si="43"/>
        <v>9</v>
      </c>
      <c r="AQ89" s="563">
        <f t="shared" si="42"/>
        <v>2.2187394704507795E-2</v>
      </c>
      <c r="AR89" s="702">
        <f t="shared" si="44"/>
        <v>21.36912953266491</v>
      </c>
      <c r="AS89" s="702">
        <f t="shared" si="45"/>
        <v>3.8587352530351797</v>
      </c>
      <c r="AT89" s="34">
        <v>0.21787689370922081</v>
      </c>
      <c r="AU89" s="663">
        <f t="shared" si="46"/>
        <v>92.091063474714787</v>
      </c>
    </row>
    <row r="90" spans="1:47" s="410" customFormat="1" x14ac:dyDescent="0.2">
      <c r="A90" s="403" t="s">
        <v>214</v>
      </c>
      <c r="B90" s="404" t="s">
        <v>38</v>
      </c>
      <c r="C90" s="405">
        <v>2021</v>
      </c>
      <c r="D90" s="405">
        <v>104</v>
      </c>
      <c r="E90" s="406">
        <v>0</v>
      </c>
      <c r="F90" s="406">
        <v>2</v>
      </c>
      <c r="G90" s="407">
        <v>12.486304499999999</v>
      </c>
      <c r="H90" s="408">
        <v>66.833394666666663</v>
      </c>
      <c r="I90" s="409">
        <v>-240.5</v>
      </c>
      <c r="K90" s="403" t="s">
        <v>294</v>
      </c>
      <c r="L90" s="411">
        <v>0</v>
      </c>
      <c r="M90" s="406">
        <v>1</v>
      </c>
      <c r="N90" s="412">
        <v>3.21</v>
      </c>
      <c r="O90" s="412">
        <v>40.39</v>
      </c>
      <c r="P90" s="415" t="s">
        <v>304</v>
      </c>
      <c r="Q90" s="413">
        <f t="shared" si="59"/>
        <v>43.6</v>
      </c>
      <c r="R90" s="414">
        <v>0.49399999999999999</v>
      </c>
      <c r="S90" s="713">
        <v>0.20314535065370287</v>
      </c>
      <c r="T90" s="722">
        <v>2.5000000000000001E-2</v>
      </c>
      <c r="U90" s="713">
        <v>7.1335336297871588E-2</v>
      </c>
      <c r="V90" s="713">
        <v>0.21224109444833675</v>
      </c>
      <c r="W90" s="713">
        <v>0.16837008060492054</v>
      </c>
      <c r="X90" s="722">
        <v>2.5000000000000001E-2</v>
      </c>
      <c r="Y90" s="713">
        <v>0.10114544882317517</v>
      </c>
      <c r="Z90" s="722">
        <v>2.5000000000000001E-2</v>
      </c>
      <c r="AA90" s="722">
        <v>0.05</v>
      </c>
      <c r="AB90" s="416">
        <f t="shared" si="41"/>
        <v>0.88123731082800705</v>
      </c>
      <c r="AC90" s="663">
        <f t="shared" si="43"/>
        <v>9</v>
      </c>
      <c r="AQ90" s="563">
        <f t="shared" si="42"/>
        <v>2.0211864927247868E-2</v>
      </c>
      <c r="AR90" s="702">
        <f t="shared" si="44"/>
        <v>23.052286615375863</v>
      </c>
      <c r="AS90" s="702">
        <f t="shared" si="45"/>
        <v>2.3582343827592971</v>
      </c>
      <c r="AT90" s="34">
        <v>0.18443784936006671</v>
      </c>
      <c r="AU90" s="663">
        <f t="shared" si="46"/>
        <v>90.791075831449177</v>
      </c>
    </row>
    <row r="91" spans="1:47" s="325" customFormat="1" x14ac:dyDescent="0.2">
      <c r="A91" s="318" t="s">
        <v>184</v>
      </c>
      <c r="B91" s="319" t="s">
        <v>183</v>
      </c>
      <c r="C91" s="320">
        <v>2020</v>
      </c>
      <c r="D91" s="320">
        <v>2002</v>
      </c>
      <c r="E91" s="321">
        <v>0</v>
      </c>
      <c r="F91" s="322">
        <v>2</v>
      </c>
      <c r="G91" s="323">
        <v>6.0426222999999997</v>
      </c>
      <c r="H91" s="323">
        <v>59.234572999999997</v>
      </c>
      <c r="I91" s="324">
        <v>-348</v>
      </c>
      <c r="K91" s="326" t="s">
        <v>184</v>
      </c>
      <c r="L91" s="327">
        <v>0</v>
      </c>
      <c r="M91" s="321">
        <v>2</v>
      </c>
      <c r="N91" s="328">
        <v>20.9</v>
      </c>
      <c r="O91" s="328">
        <v>76</v>
      </c>
      <c r="P91" s="331" t="s">
        <v>185</v>
      </c>
      <c r="Q91" s="330">
        <f>N91+O91</f>
        <v>96.9</v>
      </c>
      <c r="R91" s="328">
        <v>2.33</v>
      </c>
      <c r="S91" s="716">
        <v>1.2353740179945203</v>
      </c>
      <c r="T91" s="713">
        <v>6.39429041959408E-2</v>
      </c>
      <c r="U91" s="713">
        <v>6.14325405267412E-2</v>
      </c>
      <c r="V91" s="713">
        <v>0.53264612579765602</v>
      </c>
      <c r="W91" s="713">
        <v>0.49690977024362404</v>
      </c>
      <c r="X91" s="713">
        <v>0.2538549204435292</v>
      </c>
      <c r="Y91" s="713">
        <v>0.35396640379024641</v>
      </c>
      <c r="Z91" s="722">
        <v>2.5000000000000001E-2</v>
      </c>
      <c r="AA91" s="722">
        <v>0.05</v>
      </c>
      <c r="AB91" s="334">
        <f t="shared" si="41"/>
        <v>3.0731266829922572</v>
      </c>
      <c r="AC91" s="663">
        <f t="shared" si="43"/>
        <v>9</v>
      </c>
      <c r="AD91" s="316" t="s">
        <v>494</v>
      </c>
      <c r="AE91" s="700">
        <f t="shared" ref="AE91:AF91" si="60">MIN(Q91:Q96)</f>
        <v>84.2</v>
      </c>
      <c r="AF91" s="317">
        <f t="shared" si="60"/>
        <v>1.57</v>
      </c>
      <c r="AG91" s="302">
        <f>MIN(S91:S96)</f>
        <v>0.28490479523815826</v>
      </c>
      <c r="AH91" s="302">
        <f t="shared" ref="AH91:AP91" si="61">MIN(T91:T96)</f>
        <v>2.5000000000000001E-2</v>
      </c>
      <c r="AI91" s="302">
        <f t="shared" si="61"/>
        <v>2.5000000000000001E-2</v>
      </c>
      <c r="AJ91" s="302">
        <f t="shared" si="61"/>
        <v>0.12711701820014193</v>
      </c>
      <c r="AK91" s="302">
        <f t="shared" si="61"/>
        <v>5.0550582450053207E-2</v>
      </c>
      <c r="AL91" s="302">
        <f t="shared" si="61"/>
        <v>2.5000000000000001E-2</v>
      </c>
      <c r="AM91" s="302">
        <f t="shared" si="61"/>
        <v>0.11823633750377431</v>
      </c>
      <c r="AN91" s="302">
        <f t="shared" si="61"/>
        <v>2.5000000000000001E-2</v>
      </c>
      <c r="AO91" s="302">
        <f t="shared" si="61"/>
        <v>0.05</v>
      </c>
      <c r="AP91" s="302">
        <f t="shared" si="61"/>
        <v>1.0029652615878224</v>
      </c>
      <c r="AQ91" s="563">
        <f t="shared" si="42"/>
        <v>3.1714413653170868E-2</v>
      </c>
      <c r="AR91" s="702">
        <f t="shared" si="44"/>
        <v>40.199254551773159</v>
      </c>
      <c r="AS91" s="702">
        <f t="shared" si="45"/>
        <v>5.9182902866406231</v>
      </c>
      <c r="AT91" s="40">
        <v>1.1754747618922841</v>
      </c>
      <c r="AU91" s="663">
        <f t="shared" si="46"/>
        <v>95.151326219449288</v>
      </c>
    </row>
    <row r="92" spans="1:47" s="325" customFormat="1" x14ac:dyDescent="0.2">
      <c r="A92" s="318" t="s">
        <v>186</v>
      </c>
      <c r="B92" s="319" t="s">
        <v>183</v>
      </c>
      <c r="C92" s="320">
        <v>2020</v>
      </c>
      <c r="D92" s="320">
        <v>2002</v>
      </c>
      <c r="E92" s="321">
        <v>0</v>
      </c>
      <c r="F92" s="322">
        <v>2</v>
      </c>
      <c r="G92" s="323">
        <v>5.8154466999999999</v>
      </c>
      <c r="H92" s="323">
        <v>59.304736499999997</v>
      </c>
      <c r="I92" s="324">
        <v>-702</v>
      </c>
      <c r="K92" s="326" t="s">
        <v>186</v>
      </c>
      <c r="L92" s="327">
        <v>0</v>
      </c>
      <c r="M92" s="321">
        <v>2</v>
      </c>
      <c r="N92" s="328">
        <v>23.7</v>
      </c>
      <c r="O92" s="328">
        <v>73.3</v>
      </c>
      <c r="P92" s="331" t="s">
        <v>187</v>
      </c>
      <c r="Q92" s="330">
        <f>N92+O92</f>
        <v>97</v>
      </c>
      <c r="R92" s="328">
        <v>2.19</v>
      </c>
      <c r="S92" s="716">
        <v>1.6830041033879404</v>
      </c>
      <c r="T92" s="713">
        <v>0.12840363228849722</v>
      </c>
      <c r="U92" s="713">
        <v>0.1626350077219624</v>
      </c>
      <c r="V92" s="713">
        <v>0.81777019016766395</v>
      </c>
      <c r="W92" s="713">
        <v>0.79444540636037597</v>
      </c>
      <c r="X92" s="713">
        <v>0.37655541465669118</v>
      </c>
      <c r="Y92" s="713">
        <v>0.43659466079067599</v>
      </c>
      <c r="Z92" s="722">
        <v>2.5000000000000001E-2</v>
      </c>
      <c r="AA92" s="722">
        <v>0.05</v>
      </c>
      <c r="AB92" s="652">
        <f t="shared" si="41"/>
        <v>4.4744084153738068</v>
      </c>
      <c r="AC92" s="663">
        <f t="shared" si="43"/>
        <v>9</v>
      </c>
      <c r="AD92" s="316" t="s">
        <v>495</v>
      </c>
      <c r="AE92" s="700">
        <f t="shared" ref="AE92:AF92" si="62">AVERAGE(Q91:Q96)</f>
        <v>93.366666666666674</v>
      </c>
      <c r="AF92" s="317">
        <f t="shared" si="62"/>
        <v>2.5966666666666667</v>
      </c>
      <c r="AG92" s="302">
        <f>AVERAGE(S91:S96)</f>
        <v>0.76078898932697625</v>
      </c>
      <c r="AH92" s="302">
        <f t="shared" ref="AH92:AP92" si="63">AVERAGE(T91:T96)</f>
        <v>5.7057756080739659E-2</v>
      </c>
      <c r="AI92" s="302">
        <f t="shared" si="63"/>
        <v>8.1820522274485621E-2</v>
      </c>
      <c r="AJ92" s="302">
        <f t="shared" si="63"/>
        <v>0.40071512015916771</v>
      </c>
      <c r="AK92" s="302">
        <f t="shared" si="63"/>
        <v>0.35979355240422661</v>
      </c>
      <c r="AL92" s="302">
        <f t="shared" si="63"/>
        <v>0.15459125751325398</v>
      </c>
      <c r="AM92" s="302">
        <f t="shared" si="63"/>
        <v>0.31430818703170765</v>
      </c>
      <c r="AN92" s="302">
        <f t="shared" si="63"/>
        <v>7.7949283869616998E-2</v>
      </c>
      <c r="AO92" s="302">
        <f t="shared" si="63"/>
        <v>0.11415001258460293</v>
      </c>
      <c r="AP92" s="302">
        <f t="shared" si="63"/>
        <v>2.3211746812447771</v>
      </c>
      <c r="AQ92" s="563">
        <f t="shared" si="42"/>
        <v>4.6127921807977389E-2</v>
      </c>
      <c r="AR92" s="702">
        <f t="shared" si="44"/>
        <v>37.614002727270858</v>
      </c>
      <c r="AS92" s="702">
        <f t="shared" si="45"/>
        <v>9.0863354463073769</v>
      </c>
      <c r="AT92" s="40">
        <v>1.6322592615854958</v>
      </c>
      <c r="AU92" s="663">
        <f t="shared" si="46"/>
        <v>96.984865235902063</v>
      </c>
    </row>
    <row r="93" spans="1:47" s="325" customFormat="1" x14ac:dyDescent="0.2">
      <c r="A93" s="318" t="s">
        <v>188</v>
      </c>
      <c r="B93" s="319" t="s">
        <v>183</v>
      </c>
      <c r="C93" s="320">
        <v>2020</v>
      </c>
      <c r="D93" s="320">
        <v>2002</v>
      </c>
      <c r="E93" s="321">
        <v>0</v>
      </c>
      <c r="F93" s="322">
        <v>2</v>
      </c>
      <c r="G93" s="323">
        <v>5.5448234999999997</v>
      </c>
      <c r="H93" s="323">
        <v>59.093418700000001</v>
      </c>
      <c r="I93" s="324">
        <v>-283</v>
      </c>
      <c r="K93" s="326" t="s">
        <v>188</v>
      </c>
      <c r="L93" s="327">
        <v>0</v>
      </c>
      <c r="M93" s="321">
        <v>2</v>
      </c>
      <c r="N93" s="328">
        <v>18.3</v>
      </c>
      <c r="O93" s="328">
        <v>69.900000000000006</v>
      </c>
      <c r="P93" s="331" t="s">
        <v>189</v>
      </c>
      <c r="Q93" s="330">
        <f>N93+O93</f>
        <v>88.2</v>
      </c>
      <c r="R93" s="328">
        <v>2.09</v>
      </c>
      <c r="S93" s="713">
        <v>0.39524141268949359</v>
      </c>
      <c r="T93" s="722">
        <v>2.5000000000000001E-2</v>
      </c>
      <c r="U93" s="722">
        <v>2.5000000000000001E-2</v>
      </c>
      <c r="V93" s="713">
        <v>0.19313744296081761</v>
      </c>
      <c r="W93" s="713">
        <v>0.20269166029570643</v>
      </c>
      <c r="X93" s="713">
        <v>8.4978411128866005E-2</v>
      </c>
      <c r="Y93" s="713">
        <v>0.15558606965695401</v>
      </c>
      <c r="Z93" s="722">
        <v>2.5000000000000001E-2</v>
      </c>
      <c r="AA93" s="722">
        <v>0.05</v>
      </c>
      <c r="AB93" s="334">
        <f t="shared" si="41"/>
        <v>1.1566349967318377</v>
      </c>
      <c r="AC93" s="663">
        <f t="shared" si="43"/>
        <v>9</v>
      </c>
      <c r="AD93" s="316" t="s">
        <v>496</v>
      </c>
      <c r="AE93" s="700">
        <f t="shared" ref="AE93:AF93" si="64">MEDIAN(Q91:Q96)</f>
        <v>96.7</v>
      </c>
      <c r="AF93" s="317">
        <f t="shared" si="64"/>
        <v>2.1399999999999997</v>
      </c>
      <c r="AG93" s="302">
        <f>MEDIAN(S91:S96)</f>
        <v>0.51783184691132877</v>
      </c>
      <c r="AH93" s="302">
        <f t="shared" ref="AH93:AP93" si="65">MEDIAN(T91:T96)</f>
        <v>0.05</v>
      </c>
      <c r="AI93" s="302">
        <f t="shared" si="65"/>
        <v>5.5716270263370601E-2</v>
      </c>
      <c r="AJ93" s="302">
        <f t="shared" si="65"/>
        <v>0.36289178437923686</v>
      </c>
      <c r="AK93" s="302">
        <f t="shared" si="65"/>
        <v>0.31422647217058991</v>
      </c>
      <c r="AL93" s="302">
        <f t="shared" si="65"/>
        <v>0.1004405508394164</v>
      </c>
      <c r="AM93" s="302">
        <f t="shared" si="65"/>
        <v>0.25477623672360022</v>
      </c>
      <c r="AN93" s="302">
        <f t="shared" si="65"/>
        <v>3.7500000000000006E-2</v>
      </c>
      <c r="AO93" s="302">
        <f t="shared" si="65"/>
        <v>6.25E-2</v>
      </c>
      <c r="AP93" s="302">
        <f t="shared" si="65"/>
        <v>2.1099563653914699</v>
      </c>
      <c r="AQ93" s="563">
        <f t="shared" si="42"/>
        <v>1.3113775473150086E-2</v>
      </c>
      <c r="AR93" s="702">
        <f t="shared" si="44"/>
        <v>34.171662953851389</v>
      </c>
      <c r="AS93" s="702">
        <f t="shared" si="45"/>
        <v>2.1459715884535289</v>
      </c>
      <c r="AT93" s="34">
        <v>0.3604563382166488</v>
      </c>
      <c r="AU93" s="663">
        <f t="shared" si="46"/>
        <v>91.199030932476603</v>
      </c>
    </row>
    <row r="94" spans="1:47" s="325" customFormat="1" x14ac:dyDescent="0.2">
      <c r="A94" s="318" t="s">
        <v>190</v>
      </c>
      <c r="B94" s="319" t="s">
        <v>183</v>
      </c>
      <c r="C94" s="320">
        <v>2020</v>
      </c>
      <c r="D94" s="320">
        <v>2002</v>
      </c>
      <c r="E94" s="321">
        <v>0</v>
      </c>
      <c r="F94" s="322">
        <v>2</v>
      </c>
      <c r="G94" s="323">
        <v>5.7725464999999998</v>
      </c>
      <c r="H94" s="323">
        <v>58.943842699999998</v>
      </c>
      <c r="I94" s="324">
        <v>-240</v>
      </c>
      <c r="K94" s="326" t="s">
        <v>190</v>
      </c>
      <c r="L94" s="327">
        <v>0</v>
      </c>
      <c r="M94" s="321">
        <v>2</v>
      </c>
      <c r="N94" s="335">
        <v>7.73</v>
      </c>
      <c r="O94" s="335">
        <v>76.47</v>
      </c>
      <c r="P94" s="331" t="s">
        <v>191</v>
      </c>
      <c r="Q94" s="330">
        <f>N94+O94</f>
        <v>84.2</v>
      </c>
      <c r="R94" s="328">
        <v>5.5</v>
      </c>
      <c r="S94" s="713">
        <v>0.64042228113316402</v>
      </c>
      <c r="T94" s="722">
        <v>2.5000000000000001E-2</v>
      </c>
      <c r="U94" s="722">
        <v>2.5000000000000001E-2</v>
      </c>
      <c r="V94" s="713">
        <v>0.17134183313668042</v>
      </c>
      <c r="W94" s="713">
        <v>5.0550582450053207E-2</v>
      </c>
      <c r="X94" s="713">
        <v>0.1159026905499668</v>
      </c>
      <c r="Y94" s="713">
        <v>0.66892481332919995</v>
      </c>
      <c r="Z94" s="713">
        <v>0.292695703217702</v>
      </c>
      <c r="AA94" s="713">
        <v>0.38490007550761762</v>
      </c>
      <c r="AB94" s="334">
        <f t="shared" si="41"/>
        <v>2.3747379793243839</v>
      </c>
      <c r="AC94" s="663">
        <f t="shared" si="43"/>
        <v>9</v>
      </c>
      <c r="AD94" s="316" t="s">
        <v>497</v>
      </c>
      <c r="AE94" s="700">
        <f t="shared" ref="AE94:AF94" si="66">MAX(Q91:Q96)</f>
        <v>97.4</v>
      </c>
      <c r="AF94" s="317">
        <f t="shared" si="66"/>
        <v>5.5</v>
      </c>
      <c r="AG94" s="302">
        <f>MAX(S91:S96)</f>
        <v>1.6830041033879404</v>
      </c>
      <c r="AH94" s="302">
        <f t="shared" ref="AH94:AP94" si="67">MAX(T91:T96)</f>
        <v>0.12840363228849722</v>
      </c>
      <c r="AI94" s="302">
        <f t="shared" si="67"/>
        <v>0.16685558539821013</v>
      </c>
      <c r="AJ94" s="302">
        <f t="shared" si="67"/>
        <v>0.81777019016766395</v>
      </c>
      <c r="AK94" s="302">
        <f t="shared" si="67"/>
        <v>0.79444540636037597</v>
      </c>
      <c r="AL94" s="302">
        <f t="shared" si="67"/>
        <v>0.37655541465669118</v>
      </c>
      <c r="AM94" s="302">
        <f t="shared" si="67"/>
        <v>0.66892481332919995</v>
      </c>
      <c r="AN94" s="302">
        <f t="shared" si="67"/>
        <v>0.292695703217702</v>
      </c>
      <c r="AO94" s="302">
        <f t="shared" si="67"/>
        <v>0.38490007550761762</v>
      </c>
      <c r="AP94" s="302">
        <f t="shared" si="67"/>
        <v>4.4744084153738068</v>
      </c>
      <c r="AQ94" s="563">
        <f t="shared" si="42"/>
        <v>2.8203538946845415E-2</v>
      </c>
      <c r="AR94" s="702">
        <f t="shared" si="44"/>
        <v>26.96812392394402</v>
      </c>
      <c r="AS94" s="702">
        <f t="shared" si="45"/>
        <v>1.9037981459631159</v>
      </c>
      <c r="AT94" s="34">
        <v>0.64042228113316402</v>
      </c>
      <c r="AU94" s="663">
        <f t="shared" si="46"/>
        <v>100</v>
      </c>
    </row>
    <row r="95" spans="1:47" s="325" customFormat="1" x14ac:dyDescent="0.2">
      <c r="A95" s="339"/>
      <c r="B95" s="404" t="s">
        <v>38</v>
      </c>
      <c r="C95" s="325">
        <v>2022</v>
      </c>
      <c r="G95" s="731" t="s">
        <v>780</v>
      </c>
      <c r="H95" s="325">
        <v>59.03151798333333</v>
      </c>
      <c r="K95" s="336"/>
      <c r="L95" s="337"/>
      <c r="M95" s="329"/>
      <c r="N95" s="329"/>
      <c r="O95" s="329"/>
      <c r="P95" s="339" t="s">
        <v>550</v>
      </c>
      <c r="Q95" s="647">
        <v>97.4</v>
      </c>
      <c r="R95" s="338">
        <v>1.9</v>
      </c>
      <c r="S95" s="703">
        <v>0.28490479523815826</v>
      </c>
      <c r="T95" s="722">
        <v>0.05</v>
      </c>
      <c r="U95" s="722">
        <v>0.05</v>
      </c>
      <c r="V95" s="703">
        <v>0.12711701820014193</v>
      </c>
      <c r="W95" s="703">
        <v>0.18840261103012673</v>
      </c>
      <c r="X95" s="722">
        <v>2.5000000000000001E-2</v>
      </c>
      <c r="Y95" s="703">
        <v>0.15254083711939556</v>
      </c>
      <c r="Z95" s="724">
        <v>0.05</v>
      </c>
      <c r="AA95" s="724">
        <v>7.4999999999999997E-2</v>
      </c>
      <c r="AB95" s="334">
        <f t="shared" si="41"/>
        <v>1.0029652615878224</v>
      </c>
      <c r="AC95" s="663">
        <f t="shared" si="43"/>
        <v>9</v>
      </c>
      <c r="AD95" s="316" t="s">
        <v>498</v>
      </c>
      <c r="AE95" s="317">
        <f t="shared" ref="AE95:AF95" si="68">STDEV(Q91:Q96)</f>
        <v>5.7007601832270289</v>
      </c>
      <c r="AF95" s="317">
        <f t="shared" si="68"/>
        <v>1.4465084398878103</v>
      </c>
      <c r="AG95" s="302">
        <f>STDEV(S91:S96)</f>
        <v>0.57262851046109053</v>
      </c>
      <c r="AH95" s="302">
        <f t="shared" ref="AH95:AP95" si="69">STDEV(T91:T96)</f>
        <v>3.8190738689048091E-2</v>
      </c>
      <c r="AI95" s="302">
        <f t="shared" si="69"/>
        <v>6.5798635182280601E-2</v>
      </c>
      <c r="AJ95" s="302">
        <f t="shared" si="69"/>
        <v>0.27856770805125491</v>
      </c>
      <c r="AK95" s="302">
        <f t="shared" si="69"/>
        <v>0.26898397971449739</v>
      </c>
      <c r="AL95" s="302">
        <f t="shared" si="69"/>
        <v>0.1335685266433109</v>
      </c>
      <c r="AM95" s="302">
        <f t="shared" si="69"/>
        <v>0.21544617132191865</v>
      </c>
      <c r="AN95" s="302">
        <f t="shared" si="69"/>
        <v>0.10591433288029369</v>
      </c>
      <c r="AO95" s="302">
        <f t="shared" si="69"/>
        <v>0.13320414099222269</v>
      </c>
      <c r="AP95" s="302">
        <f t="shared" si="69"/>
        <v>1.3057657552301456</v>
      </c>
      <c r="AQ95" s="563">
        <f t="shared" si="42"/>
        <v>1.02973846158914E-2</v>
      </c>
      <c r="AR95" s="702">
        <f t="shared" si="44"/>
        <v>28.406247569045163</v>
      </c>
      <c r="AS95" s="702">
        <f t="shared" si="45"/>
        <v>1.4124113133349103</v>
      </c>
      <c r="AT95" s="704">
        <v>0.28490479523815826</v>
      </c>
      <c r="AU95" s="663">
        <f t="shared" si="46"/>
        <v>100</v>
      </c>
    </row>
    <row r="96" spans="1:47" s="341" customFormat="1" x14ac:dyDescent="0.2">
      <c r="A96" s="339"/>
      <c r="B96" s="404" t="s">
        <v>38</v>
      </c>
      <c r="C96" s="341">
        <v>2022</v>
      </c>
      <c r="G96" s="731" t="s">
        <v>781</v>
      </c>
      <c r="H96" s="341">
        <v>58.81283333333333</v>
      </c>
      <c r="K96" s="342"/>
      <c r="L96" s="343"/>
      <c r="M96" s="344"/>
      <c r="N96" s="344"/>
      <c r="O96" s="344"/>
      <c r="P96" s="339" t="s">
        <v>551</v>
      </c>
      <c r="Q96" s="647">
        <v>96.5</v>
      </c>
      <c r="R96" s="345">
        <v>1.57</v>
      </c>
      <c r="S96" s="721">
        <v>0.32578732551858108</v>
      </c>
      <c r="T96" s="722">
        <v>0.05</v>
      </c>
      <c r="U96" s="721">
        <v>0.16685558539821013</v>
      </c>
      <c r="V96" s="721">
        <v>0.56227811069204647</v>
      </c>
      <c r="W96" s="721">
        <v>0.42576128404547336</v>
      </c>
      <c r="X96" s="721">
        <v>7.1256108300470619E-2</v>
      </c>
      <c r="Y96" s="721">
        <v>0.11823633750377431</v>
      </c>
      <c r="Z96" s="724">
        <v>0.05</v>
      </c>
      <c r="AA96" s="724">
        <v>7.4999999999999997E-2</v>
      </c>
      <c r="AB96" s="347">
        <f t="shared" si="41"/>
        <v>1.8451747514585559</v>
      </c>
      <c r="AC96" s="663">
        <f t="shared" si="43"/>
        <v>9</v>
      </c>
      <c r="AD96" s="633" t="s">
        <v>499</v>
      </c>
      <c r="AE96" s="633">
        <f t="shared" ref="AE96:AF96" si="70">COUNT(Q91:Q96)</f>
        <v>6</v>
      </c>
      <c r="AF96" s="633">
        <f t="shared" si="70"/>
        <v>6</v>
      </c>
      <c r="AG96">
        <f>COUNTIF(S91:S96,"&gt;0")</f>
        <v>6</v>
      </c>
      <c r="AH96">
        <f t="shared" ref="AH96:AP96" si="71">COUNTIF(T91:T96,"&gt;0")</f>
        <v>6</v>
      </c>
      <c r="AI96">
        <f t="shared" si="71"/>
        <v>6</v>
      </c>
      <c r="AJ96">
        <f t="shared" si="71"/>
        <v>6</v>
      </c>
      <c r="AK96">
        <f t="shared" si="71"/>
        <v>6</v>
      </c>
      <c r="AL96">
        <f t="shared" si="71"/>
        <v>6</v>
      </c>
      <c r="AM96">
        <f t="shared" si="71"/>
        <v>6</v>
      </c>
      <c r="AN96">
        <f t="shared" si="71"/>
        <v>6</v>
      </c>
      <c r="AO96">
        <f t="shared" si="71"/>
        <v>6</v>
      </c>
      <c r="AP96">
        <f t="shared" si="71"/>
        <v>6</v>
      </c>
      <c r="AQ96" s="563">
        <f t="shared" si="42"/>
        <v>1.9120981880399544E-2</v>
      </c>
      <c r="AR96" s="702">
        <f t="shared" si="44"/>
        <v>17.656177294917779</v>
      </c>
      <c r="AS96" s="702">
        <f t="shared" si="45"/>
        <v>6.2475345632449608</v>
      </c>
      <c r="AT96" s="302">
        <v>0.32578732551858108</v>
      </c>
      <c r="AU96" s="663">
        <f t="shared" si="46"/>
        <v>100</v>
      </c>
    </row>
    <row r="97" spans="11:47" x14ac:dyDescent="0.2">
      <c r="K97" s="149"/>
      <c r="L97" s="150"/>
      <c r="M97" s="141"/>
      <c r="N97" s="141"/>
      <c r="O97" s="141"/>
      <c r="P97" s="141" t="s">
        <v>552</v>
      </c>
      <c r="Q97" s="103" t="s">
        <v>309</v>
      </c>
      <c r="R97" s="104" t="s">
        <v>308</v>
      </c>
      <c r="S97" s="10" t="s">
        <v>13</v>
      </c>
      <c r="T97" s="10" t="s">
        <v>16</v>
      </c>
      <c r="U97" s="10" t="s">
        <v>17</v>
      </c>
      <c r="V97" s="10" t="s">
        <v>18</v>
      </c>
      <c r="W97" s="10" t="s">
        <v>19</v>
      </c>
      <c r="X97" s="10" t="s">
        <v>20</v>
      </c>
      <c r="Y97" s="10" t="s">
        <v>21</v>
      </c>
      <c r="Z97" s="10" t="s">
        <v>22</v>
      </c>
      <c r="AA97" s="10" t="s">
        <v>23</v>
      </c>
      <c r="AB97" s="10" t="s">
        <v>554</v>
      </c>
      <c r="AC97" s="674"/>
      <c r="AU97" s="700">
        <f>AVERAGE(AU2:AU96)</f>
        <v>96.24402720000387</v>
      </c>
    </row>
    <row r="98" spans="11:47" x14ac:dyDescent="0.2">
      <c r="K98" s="149"/>
      <c r="L98" s="150"/>
      <c r="M98" s="141"/>
      <c r="N98" s="141"/>
      <c r="O98" s="141"/>
      <c r="P98" s="316" t="s">
        <v>494</v>
      </c>
      <c r="Q98" s="648">
        <f>MIN(Q2:Q96)</f>
        <v>13.4</v>
      </c>
      <c r="R98" s="302">
        <f>MIN(R2:R96)</f>
        <v>0.25409999999999999</v>
      </c>
      <c r="S98" s="302">
        <f>MIN(S2:S96)</f>
        <v>1.4999999999999999E-2</v>
      </c>
      <c r="T98" s="302">
        <f t="shared" ref="T98:AB98" si="72">MIN(T2:T96)</f>
        <v>1.5E-3</v>
      </c>
      <c r="U98" s="302">
        <f t="shared" si="72"/>
        <v>1.5E-3</v>
      </c>
      <c r="V98" s="302">
        <f t="shared" si="72"/>
        <v>1.5E-3</v>
      </c>
      <c r="W98" s="302">
        <f t="shared" si="72"/>
        <v>1.5E-3</v>
      </c>
      <c r="X98" s="302">
        <f t="shared" si="72"/>
        <v>1.5E-3</v>
      </c>
      <c r="Y98" s="302">
        <f t="shared" si="72"/>
        <v>2.5000000000000001E-2</v>
      </c>
      <c r="Z98" s="302">
        <f t="shared" si="72"/>
        <v>2.5000000000000001E-2</v>
      </c>
      <c r="AA98" s="302">
        <f t="shared" si="72"/>
        <v>2.5000000000000001E-2</v>
      </c>
      <c r="AB98" s="302">
        <f t="shared" si="72"/>
        <v>0.22499999999999998</v>
      </c>
      <c r="AC98" s="674"/>
    </row>
    <row r="99" spans="11:47" x14ac:dyDescent="0.2">
      <c r="K99" s="149"/>
      <c r="L99" s="150"/>
      <c r="M99" s="141"/>
      <c r="N99" s="141"/>
      <c r="O99" s="141"/>
      <c r="P99" s="316" t="s">
        <v>495</v>
      </c>
      <c r="Q99" s="648">
        <f>AVERAGE(Q2:Q96)</f>
        <v>70.550863157894725</v>
      </c>
      <c r="R99" s="317">
        <f>AVERAGE(R2:R96)</f>
        <v>1.3735242105263159</v>
      </c>
      <c r="S99" s="302">
        <f>AVERAGE(S2:S96)</f>
        <v>0.2866405556767207</v>
      </c>
      <c r="T99" s="302">
        <f t="shared" ref="T99:AB99" si="73">AVERAGE(T2:T96)</f>
        <v>4.051639733974384E-2</v>
      </c>
      <c r="U99" s="302">
        <f t="shared" si="73"/>
        <v>5.8305916047676813E-2</v>
      </c>
      <c r="V99" s="302">
        <f t="shared" si="73"/>
        <v>0.34173238744299278</v>
      </c>
      <c r="W99" s="302">
        <f t="shared" si="73"/>
        <v>0.22109880981163779</v>
      </c>
      <c r="X99" s="302">
        <f t="shared" si="73"/>
        <v>6.2846566582310179E-2</v>
      </c>
      <c r="Y99" s="302">
        <f t="shared" si="73"/>
        <v>0.10808256553524639</v>
      </c>
      <c r="Z99" s="302">
        <f t="shared" si="73"/>
        <v>4.3870481086502086E-2</v>
      </c>
      <c r="AA99" s="302">
        <f t="shared" si="73"/>
        <v>6.3262106057974915E-2</v>
      </c>
      <c r="AB99" s="317">
        <f t="shared" si="73"/>
        <v>1.2263557855808058</v>
      </c>
      <c r="AC99" s="302"/>
    </row>
    <row r="100" spans="11:47" x14ac:dyDescent="0.2">
      <c r="K100" s="149"/>
      <c r="L100" s="150"/>
      <c r="M100" s="141"/>
      <c r="N100" s="141"/>
      <c r="O100" s="141"/>
      <c r="P100" s="316" t="s">
        <v>496</v>
      </c>
      <c r="Q100" s="648">
        <f>MEDIAN(Q2:Q96)</f>
        <v>81.649999999999991</v>
      </c>
      <c r="R100" s="317">
        <f>MEDIAN(R2:R96)</f>
        <v>1.2</v>
      </c>
      <c r="S100" s="302">
        <f>MEDIAN(S2:S96)</f>
        <v>0.20572332419609221</v>
      </c>
      <c r="T100" s="302">
        <f t="shared" ref="T100:AB100" si="74">MEDIAN(T2:T96)</f>
        <v>4.4999999999999998E-2</v>
      </c>
      <c r="U100" s="302">
        <f t="shared" si="74"/>
        <v>4.4999999999999998E-2</v>
      </c>
      <c r="V100" s="302">
        <f t="shared" si="74"/>
        <v>0.28831865546225377</v>
      </c>
      <c r="W100" s="302">
        <f t="shared" si="74"/>
        <v>0.18339888473228252</v>
      </c>
      <c r="X100" s="302">
        <f t="shared" si="74"/>
        <v>4.4999999999999998E-2</v>
      </c>
      <c r="Y100" s="302">
        <f t="shared" si="74"/>
        <v>7.5000000000000011E-2</v>
      </c>
      <c r="Z100" s="302">
        <f t="shared" si="74"/>
        <v>4.4999999999999998E-2</v>
      </c>
      <c r="AA100" s="302">
        <f t="shared" si="74"/>
        <v>7.4999999999999997E-2</v>
      </c>
      <c r="AB100" s="302">
        <f t="shared" si="74"/>
        <v>1.0294999999999999</v>
      </c>
      <c r="AC100" s="302"/>
    </row>
    <row r="101" spans="11:47" x14ac:dyDescent="0.2">
      <c r="K101" s="149"/>
      <c r="L101" s="150"/>
      <c r="M101" s="141"/>
      <c r="N101" s="141"/>
      <c r="O101" s="141"/>
      <c r="P101" s="316" t="s">
        <v>497</v>
      </c>
      <c r="Q101" s="648">
        <f>MAX(Q2:Q96)</f>
        <v>97.8</v>
      </c>
      <c r="R101" s="317">
        <f>MAX(R2:R96)</f>
        <v>5.5</v>
      </c>
      <c r="S101" s="317">
        <f>MAX(S2:S96)</f>
        <v>1.6830041033879404</v>
      </c>
      <c r="T101" s="302">
        <f t="shared" ref="T101:AB101" si="75">MAX(T2:T96)</f>
        <v>0.13428267086720613</v>
      </c>
      <c r="U101" s="302">
        <f t="shared" si="75"/>
        <v>0.28737324397584785</v>
      </c>
      <c r="V101" s="317">
        <f t="shared" si="75"/>
        <v>1.4129038826418108</v>
      </c>
      <c r="W101" s="302">
        <f t="shared" si="75"/>
        <v>0.88848269260189638</v>
      </c>
      <c r="X101" s="302">
        <f t="shared" si="75"/>
        <v>0.37655541465669118</v>
      </c>
      <c r="Y101" s="302">
        <f t="shared" si="75"/>
        <v>0.66892481332919995</v>
      </c>
      <c r="Z101" s="302">
        <f t="shared" si="75"/>
        <v>0.292695703217702</v>
      </c>
      <c r="AA101" s="302">
        <f t="shared" si="75"/>
        <v>0.38490007550761762</v>
      </c>
      <c r="AB101" s="317">
        <f t="shared" si="75"/>
        <v>4.4744084153738068</v>
      </c>
      <c r="AC101" s="317"/>
    </row>
    <row r="102" spans="11:47" x14ac:dyDescent="0.2">
      <c r="K102" s="149"/>
      <c r="L102" s="150"/>
      <c r="M102" s="141"/>
      <c r="N102" s="141"/>
      <c r="O102" s="141"/>
      <c r="P102" s="316" t="s">
        <v>498</v>
      </c>
      <c r="Q102" s="648">
        <f>STDEV(Q2:Q96)</f>
        <v>26.588865161391329</v>
      </c>
      <c r="R102" s="302">
        <f>STDEV(R2:R96)</f>
        <v>0.99457231153147452</v>
      </c>
      <c r="S102" s="302">
        <f>STDEV(S2:S96)</f>
        <v>0.29009254712342297</v>
      </c>
      <c r="T102" s="302">
        <f t="shared" ref="T102:AB102" si="76">STDEV(T2:T96)</f>
        <v>2.7853707510796355E-2</v>
      </c>
      <c r="U102" s="302">
        <f t="shared" si="76"/>
        <v>5.1297175330231509E-2</v>
      </c>
      <c r="V102" s="302">
        <f t="shared" si="76"/>
        <v>0.29986015979058384</v>
      </c>
      <c r="W102" s="302">
        <f t="shared" si="76"/>
        <v>0.19525921093716309</v>
      </c>
      <c r="X102" s="302">
        <f t="shared" si="76"/>
        <v>5.6970077229092642E-2</v>
      </c>
      <c r="Y102" s="302">
        <f t="shared" si="76"/>
        <v>0.10356852370971424</v>
      </c>
      <c r="Z102" s="302">
        <f t="shared" si="76"/>
        <v>3.0589415350529323E-2</v>
      </c>
      <c r="AA102" s="302">
        <f t="shared" si="76"/>
        <v>3.7696172297244784E-2</v>
      </c>
      <c r="AB102" s="302">
        <f t="shared" si="76"/>
        <v>0.8881654581553412</v>
      </c>
      <c r="AC102" s="302"/>
    </row>
    <row r="103" spans="11:47" x14ac:dyDescent="0.2">
      <c r="K103" s="149"/>
      <c r="L103" s="150"/>
      <c r="M103" s="141"/>
      <c r="N103" s="141"/>
      <c r="O103" s="141"/>
      <c r="P103" s="141" t="s">
        <v>499</v>
      </c>
      <c r="Q103" s="141"/>
      <c r="S103" cm="1">
        <f t="array" ref="S103">SUM(IF(S2:S96&gt;0,1,0))</f>
        <v>95</v>
      </c>
      <c r="T103" cm="1">
        <f t="array" ref="T103">SUM(IF(T2:T96&gt;0,1,0))</f>
        <v>95</v>
      </c>
      <c r="U103" cm="1">
        <f t="array" ref="U103">SUM(IF(U2:U96&gt;0,1,0))</f>
        <v>95</v>
      </c>
      <c r="V103" cm="1">
        <f t="array" ref="V103">SUM(IF(V2:V96&gt;0,1,0))</f>
        <v>95</v>
      </c>
      <c r="W103" cm="1">
        <f t="array" ref="W103">SUM(IF(W2:W96&gt;0,1,0))</f>
        <v>95</v>
      </c>
      <c r="X103" cm="1">
        <f t="array" ref="X103">SUM(IF(X2:X96&gt;0,1,0))</f>
        <v>95</v>
      </c>
      <c r="Y103" cm="1">
        <f t="array" ref="Y103">SUM(IF(Y2:Y96&gt;0,1,0))</f>
        <v>95</v>
      </c>
      <c r="Z103" cm="1">
        <f t="array" ref="Z103">SUM(IF(Z2:Z96&gt;0,1,0))</f>
        <v>95</v>
      </c>
      <c r="AA103" cm="1">
        <f t="array" ref="AA103">SUM(IF(AA2:AA96&gt;0,1,0))</f>
        <v>95</v>
      </c>
      <c r="AB103" cm="1">
        <f t="array" ref="AB103">SUM(IF(AB2:AB96&gt;0,1,0))</f>
        <v>95</v>
      </c>
    </row>
    <row r="104" spans="11:47" x14ac:dyDescent="0.2">
      <c r="K104" s="149"/>
      <c r="L104" s="150"/>
      <c r="M104" s="141"/>
      <c r="N104" s="141"/>
      <c r="O104" s="141"/>
      <c r="P104" s="141" t="s">
        <v>553</v>
      </c>
      <c r="Q104" s="141"/>
      <c r="S104" s="302">
        <v>0.03</v>
      </c>
      <c r="T104" s="298">
        <v>0.05</v>
      </c>
      <c r="U104" s="298">
        <v>0.05</v>
      </c>
      <c r="V104" s="298">
        <v>0.04</v>
      </c>
      <c r="W104" s="298">
        <v>0.05</v>
      </c>
      <c r="X104" s="298">
        <v>0.05</v>
      </c>
      <c r="Y104" s="298">
        <v>0.05</v>
      </c>
      <c r="Z104" s="298">
        <v>0.05</v>
      </c>
      <c r="AA104" s="298">
        <v>0.05</v>
      </c>
    </row>
    <row r="105" spans="11:47" x14ac:dyDescent="0.2">
      <c r="K105" s="149"/>
      <c r="L105" s="150"/>
      <c r="M105" s="141"/>
      <c r="N105" s="141"/>
      <c r="O105" s="141"/>
      <c r="P105" s="316" t="s">
        <v>501</v>
      </c>
      <c r="Q105" s="141"/>
      <c r="S105" s="10" t="s">
        <v>13</v>
      </c>
      <c r="T105" s="10" t="s">
        <v>16</v>
      </c>
      <c r="U105" s="10" t="s">
        <v>17</v>
      </c>
      <c r="V105" s="10" t="s">
        <v>18</v>
      </c>
      <c r="W105" s="10" t="s">
        <v>19</v>
      </c>
      <c r="X105" s="10" t="s">
        <v>20</v>
      </c>
      <c r="Y105" s="10" t="s">
        <v>21</v>
      </c>
      <c r="Z105" s="10" t="s">
        <v>22</v>
      </c>
      <c r="AA105" s="10" t="s">
        <v>23</v>
      </c>
      <c r="AB105" s="635" t="s">
        <v>348</v>
      </c>
      <c r="AC105" s="635"/>
    </row>
    <row r="106" spans="11:47" x14ac:dyDescent="0.2">
      <c r="K106" s="149"/>
      <c r="L106" s="150"/>
      <c r="M106" s="141"/>
      <c r="N106" s="141"/>
      <c r="O106" s="141"/>
      <c r="P106" s="636" t="s">
        <v>505</v>
      </c>
      <c r="Q106" s="141"/>
      <c r="S106">
        <v>0.31281357493929085</v>
      </c>
      <c r="T106">
        <v>0</v>
      </c>
      <c r="U106">
        <v>5.6786090870211345E-2</v>
      </c>
      <c r="V106">
        <v>0.46269892725143663</v>
      </c>
      <c r="W106">
        <v>0.31871584577155126</v>
      </c>
      <c r="X106">
        <v>4.5539091764435422E-2</v>
      </c>
      <c r="Y106">
        <v>8.1978581590540431E-2</v>
      </c>
      <c r="Z106">
        <v>0</v>
      </c>
      <c r="AA106">
        <v>0</v>
      </c>
      <c r="AB106" s="325">
        <v>1.278532112187466</v>
      </c>
      <c r="AC106" s="325"/>
    </row>
    <row r="107" spans="11:47" x14ac:dyDescent="0.2">
      <c r="K107" s="149"/>
      <c r="L107" s="150"/>
      <c r="M107" s="141"/>
      <c r="N107" s="141"/>
      <c r="O107" s="141"/>
      <c r="P107" s="636" t="s">
        <v>504</v>
      </c>
      <c r="Q107" s="141"/>
      <c r="S107">
        <v>0.20264343944484148</v>
      </c>
      <c r="T107">
        <v>2.0525497380171762E-2</v>
      </c>
      <c r="U107">
        <v>2.7923176234283028E-2</v>
      </c>
      <c r="V107">
        <v>0.35997831980712242</v>
      </c>
      <c r="W107">
        <v>0.19585035048898633</v>
      </c>
      <c r="X107">
        <v>2.4140340840994239E-2</v>
      </c>
      <c r="Y107">
        <v>5.5506097759885131E-2</v>
      </c>
      <c r="Z107">
        <v>0</v>
      </c>
      <c r="AA107">
        <v>0</v>
      </c>
      <c r="AB107" s="325">
        <v>0.88656722195628479</v>
      </c>
      <c r="AC107" s="325"/>
    </row>
    <row r="108" spans="11:47" x14ac:dyDescent="0.2">
      <c r="K108" s="149"/>
      <c r="L108" s="150"/>
      <c r="M108" s="141"/>
      <c r="N108" s="141"/>
      <c r="O108" s="141"/>
      <c r="P108" t="s">
        <v>503</v>
      </c>
      <c r="Q108" s="141"/>
      <c r="S108">
        <v>0.26463087298797305</v>
      </c>
      <c r="T108">
        <v>5.9980241746513795E-3</v>
      </c>
      <c r="U108">
        <v>5.0278950871463345E-3</v>
      </c>
      <c r="V108">
        <v>0.26038228260972096</v>
      </c>
      <c r="W108">
        <v>0.15505062650596863</v>
      </c>
      <c r="X108">
        <v>3.7716392629474509E-2</v>
      </c>
      <c r="Y108">
        <v>7.2286433542883693E-2</v>
      </c>
      <c r="Z108">
        <v>0</v>
      </c>
      <c r="AA108">
        <v>0</v>
      </c>
      <c r="AB108" s="325">
        <v>0.80109252753781868</v>
      </c>
      <c r="AC108" s="325"/>
    </row>
    <row r="109" spans="11:47" x14ac:dyDescent="0.2">
      <c r="K109" s="149"/>
      <c r="L109" s="150"/>
      <c r="M109" s="141"/>
      <c r="N109" s="141"/>
      <c r="O109" s="141"/>
      <c r="P109" t="s">
        <v>502</v>
      </c>
      <c r="Q109" s="141"/>
      <c r="S109">
        <v>0.23855883942005254</v>
      </c>
      <c r="T109">
        <v>8.6767075590832125E-3</v>
      </c>
      <c r="U109">
        <v>5.2629465220124551E-2</v>
      </c>
      <c r="V109">
        <v>0.27287435413361505</v>
      </c>
      <c r="W109">
        <v>0.17407468582453611</v>
      </c>
      <c r="X109">
        <v>4.4514746980621599E-2</v>
      </c>
      <c r="Y109">
        <v>7.71608865700424E-2</v>
      </c>
      <c r="Z109">
        <v>0</v>
      </c>
      <c r="AA109">
        <v>0</v>
      </c>
      <c r="AB109" s="325">
        <v>0.86848968570807539</v>
      </c>
      <c r="AC109" s="325"/>
    </row>
    <row r="110" spans="11:47" x14ac:dyDescent="0.2">
      <c r="K110" s="149"/>
      <c r="L110" s="150"/>
      <c r="M110" s="141"/>
      <c r="N110" s="141"/>
      <c r="O110" s="141"/>
      <c r="P110" t="s">
        <v>500</v>
      </c>
      <c r="Q110" s="141"/>
      <c r="S110">
        <v>0.76078898932697625</v>
      </c>
      <c r="T110">
        <v>3.2057756080739665E-2</v>
      </c>
      <c r="U110">
        <v>6.5153855607818958E-2</v>
      </c>
      <c r="V110">
        <v>0.40071512015916771</v>
      </c>
      <c r="W110">
        <v>0.35979355240422661</v>
      </c>
      <c r="X110">
        <v>0.1504245908465873</v>
      </c>
      <c r="Y110">
        <v>0.31430818703170765</v>
      </c>
      <c r="Z110">
        <v>4.878261720295033E-2</v>
      </c>
      <c r="AA110">
        <v>6.4150012584602942E-2</v>
      </c>
      <c r="AB110" s="325">
        <v>2.1961746812447775</v>
      </c>
      <c r="AC110" s="325"/>
    </row>
    <row r="111" spans="11:47" x14ac:dyDescent="0.2">
      <c r="K111" s="149"/>
      <c r="L111" s="150"/>
      <c r="M111" s="141"/>
      <c r="N111" s="141"/>
      <c r="O111" s="141"/>
      <c r="P111" s="141"/>
      <c r="Q111" s="141"/>
    </row>
    <row r="112" spans="11:47" x14ac:dyDescent="0.2">
      <c r="K112" s="149"/>
      <c r="L112" s="150"/>
      <c r="M112" s="141"/>
      <c r="N112" s="141"/>
      <c r="O112" s="141"/>
      <c r="P112" s="141"/>
      <c r="Q112" s="141"/>
    </row>
    <row r="113" spans="11:17" x14ac:dyDescent="0.2">
      <c r="K113" s="149"/>
      <c r="L113" s="150"/>
      <c r="M113" s="141"/>
      <c r="N113" s="141"/>
      <c r="O113" s="141"/>
      <c r="P113" s="141"/>
      <c r="Q113" s="141"/>
    </row>
    <row r="114" spans="11:17" x14ac:dyDescent="0.2">
      <c r="K114" s="149"/>
      <c r="L114" s="150"/>
      <c r="M114" s="141"/>
      <c r="N114" s="141"/>
      <c r="O114" s="141"/>
      <c r="P114" s="141"/>
      <c r="Q114" s="141"/>
    </row>
    <row r="115" spans="11:17" x14ac:dyDescent="0.2">
      <c r="K115" s="149"/>
      <c r="L115" s="150"/>
      <c r="M115" s="141"/>
      <c r="N115" s="141"/>
      <c r="O115" s="141"/>
      <c r="P115" s="141"/>
      <c r="Q115" s="141"/>
    </row>
    <row r="116" spans="11:17" x14ac:dyDescent="0.2">
      <c r="K116" s="149"/>
      <c r="L116" s="150"/>
      <c r="M116" s="141"/>
      <c r="N116" s="141"/>
      <c r="O116" s="141"/>
      <c r="P116" s="141"/>
      <c r="Q116" s="141"/>
    </row>
    <row r="117" spans="11:17" x14ac:dyDescent="0.2">
      <c r="K117" s="149"/>
      <c r="L117" s="150"/>
      <c r="M117" s="141"/>
      <c r="N117" s="141"/>
      <c r="O117" s="141"/>
      <c r="P117" s="141"/>
      <c r="Q117" s="141"/>
    </row>
    <row r="118" spans="11:17" x14ac:dyDescent="0.2">
      <c r="K118" s="149"/>
      <c r="L118" s="150"/>
      <c r="M118" s="141"/>
      <c r="N118" s="141"/>
      <c r="O118" s="141"/>
      <c r="P118" s="141"/>
      <c r="Q118" s="141"/>
    </row>
    <row r="119" spans="11:17" x14ac:dyDescent="0.2">
      <c r="K119" s="149"/>
      <c r="L119" s="150"/>
      <c r="M119" s="141"/>
      <c r="N119" s="141"/>
      <c r="O119" s="141"/>
      <c r="P119" s="141"/>
      <c r="Q119" s="141"/>
    </row>
    <row r="120" spans="11:17" x14ac:dyDescent="0.2">
      <c r="K120" s="149"/>
      <c r="L120" s="150"/>
      <c r="M120" s="141"/>
      <c r="N120" s="141"/>
      <c r="O120" s="141"/>
      <c r="P120" s="141"/>
      <c r="Q120" s="141"/>
    </row>
    <row r="121" spans="11:17" x14ac:dyDescent="0.2">
      <c r="K121" s="149"/>
      <c r="L121" s="150"/>
      <c r="M121" s="141"/>
      <c r="N121" s="141"/>
      <c r="O121" s="141"/>
      <c r="P121" s="141"/>
      <c r="Q121" s="141"/>
    </row>
    <row r="122" spans="11:17" x14ac:dyDescent="0.2">
      <c r="K122" s="149"/>
      <c r="L122" s="150"/>
      <c r="M122" s="141"/>
      <c r="N122" s="141"/>
      <c r="O122" s="141"/>
      <c r="P122" s="141"/>
      <c r="Q122" s="141"/>
    </row>
    <row r="123" spans="11:17" x14ac:dyDescent="0.2">
      <c r="K123" s="149"/>
      <c r="L123" s="150"/>
      <c r="M123" s="141"/>
      <c r="N123" s="141"/>
      <c r="O123" s="141"/>
      <c r="P123" s="141"/>
      <c r="Q123" s="141"/>
    </row>
    <row r="124" spans="11:17" x14ac:dyDescent="0.2">
      <c r="K124" s="149"/>
      <c r="L124" s="150"/>
      <c r="M124" s="141"/>
      <c r="N124" s="141"/>
      <c r="O124" s="141"/>
      <c r="P124" s="141"/>
      <c r="Q124" s="141"/>
    </row>
    <row r="125" spans="11:17" x14ac:dyDescent="0.2">
      <c r="K125" s="149"/>
      <c r="L125" s="150"/>
      <c r="M125" s="141"/>
      <c r="N125" s="141"/>
      <c r="O125" s="141"/>
      <c r="P125" s="141"/>
      <c r="Q125" s="141"/>
    </row>
    <row r="126" spans="11:17" x14ac:dyDescent="0.2">
      <c r="K126" s="149"/>
      <c r="L126" s="150"/>
      <c r="M126" s="141"/>
      <c r="N126" s="141"/>
      <c r="O126" s="141"/>
      <c r="P126" s="141"/>
      <c r="Q126" s="141"/>
    </row>
    <row r="127" spans="11:17" x14ac:dyDescent="0.2">
      <c r="K127" s="149"/>
      <c r="L127" s="150"/>
      <c r="M127" s="141"/>
      <c r="N127" s="141"/>
      <c r="O127" s="141"/>
      <c r="P127" s="141"/>
      <c r="Q127" s="141"/>
    </row>
    <row r="128" spans="11:17" x14ac:dyDescent="0.2">
      <c r="K128" s="149"/>
      <c r="L128" s="150"/>
      <c r="M128" s="141"/>
      <c r="N128" s="141"/>
      <c r="O128" s="141"/>
      <c r="P128" s="141"/>
      <c r="Q128" s="141"/>
    </row>
    <row r="129" spans="11:17" x14ac:dyDescent="0.2">
      <c r="K129" s="149"/>
      <c r="L129" s="150"/>
      <c r="M129" s="141"/>
      <c r="N129" s="141"/>
      <c r="O129" s="141"/>
      <c r="P129" s="141"/>
      <c r="Q129" s="141"/>
    </row>
    <row r="130" spans="11:17" x14ac:dyDescent="0.2">
      <c r="K130" s="149"/>
      <c r="L130" s="150"/>
      <c r="M130" s="141"/>
      <c r="N130" s="141"/>
      <c r="O130" s="141"/>
      <c r="P130" s="141"/>
      <c r="Q130" s="141"/>
    </row>
    <row r="131" spans="11:17" x14ac:dyDescent="0.2">
      <c r="K131" s="149"/>
      <c r="L131" s="150"/>
      <c r="M131" s="141"/>
      <c r="N131" s="141"/>
      <c r="O131" s="141"/>
      <c r="P131" s="141"/>
      <c r="Q131" s="141"/>
    </row>
    <row r="132" spans="11:17" x14ac:dyDescent="0.2">
      <c r="K132" s="149"/>
      <c r="L132" s="150"/>
      <c r="M132" s="141"/>
      <c r="N132" s="141"/>
      <c r="O132" s="141"/>
      <c r="P132" s="141"/>
      <c r="Q132" s="141"/>
    </row>
    <row r="133" spans="11:17" x14ac:dyDescent="0.2">
      <c r="K133" s="149"/>
      <c r="L133" s="150"/>
      <c r="M133" s="141"/>
      <c r="N133" s="141"/>
      <c r="O133" s="141"/>
      <c r="P133" s="141"/>
      <c r="Q133" s="141"/>
    </row>
    <row r="134" spans="11:17" x14ac:dyDescent="0.2">
      <c r="K134" s="149"/>
      <c r="L134" s="150"/>
      <c r="M134" s="141"/>
      <c r="N134" s="141"/>
      <c r="O134" s="141"/>
      <c r="P134" s="141"/>
      <c r="Q134" s="141"/>
    </row>
    <row r="135" spans="11:17" x14ac:dyDescent="0.2">
      <c r="K135" s="149"/>
      <c r="L135" s="150"/>
      <c r="M135" s="141"/>
      <c r="N135" s="141"/>
      <c r="O135" s="141"/>
      <c r="P135" s="141"/>
      <c r="Q135" s="141"/>
    </row>
    <row r="136" spans="11:17" x14ac:dyDescent="0.2">
      <c r="K136" s="149"/>
      <c r="L136" s="150"/>
      <c r="M136" s="141"/>
      <c r="N136" s="141"/>
      <c r="O136" s="141"/>
      <c r="P136" s="141"/>
      <c r="Q136" s="141"/>
    </row>
    <row r="137" spans="11:17" x14ac:dyDescent="0.2">
      <c r="K137" s="149"/>
      <c r="L137" s="150"/>
      <c r="M137" s="141"/>
      <c r="N137" s="141"/>
      <c r="O137" s="141"/>
      <c r="P137" s="141"/>
      <c r="Q137" s="141"/>
    </row>
    <row r="138" spans="11:17" x14ac:dyDescent="0.2">
      <c r="K138" s="149"/>
      <c r="L138" s="150"/>
      <c r="M138" s="141"/>
      <c r="N138" s="141"/>
      <c r="O138" s="141"/>
      <c r="P138" s="141"/>
      <c r="Q138" s="141"/>
    </row>
    <row r="139" spans="11:17" x14ac:dyDescent="0.2">
      <c r="K139" s="149"/>
      <c r="L139" s="150"/>
      <c r="M139" s="141"/>
      <c r="N139" s="141"/>
      <c r="O139" s="141"/>
      <c r="P139" s="141"/>
      <c r="Q139" s="141"/>
    </row>
    <row r="140" spans="11:17" x14ac:dyDescent="0.2">
      <c r="K140" s="149"/>
      <c r="L140" s="150"/>
      <c r="M140" s="141"/>
      <c r="N140" s="141"/>
      <c r="O140" s="141"/>
      <c r="P140" s="141"/>
      <c r="Q140" s="141"/>
    </row>
    <row r="141" spans="11:17" x14ac:dyDescent="0.2">
      <c r="K141" s="149"/>
      <c r="L141" s="150"/>
      <c r="M141" s="141"/>
      <c r="N141" s="141"/>
      <c r="O141" s="141"/>
      <c r="P141" s="141"/>
      <c r="Q141" s="141"/>
    </row>
    <row r="142" spans="11:17" x14ac:dyDescent="0.2">
      <c r="K142" s="149"/>
      <c r="L142" s="150"/>
      <c r="M142" s="141"/>
      <c r="N142" s="141"/>
      <c r="O142" s="141"/>
      <c r="P142" s="141"/>
      <c r="Q142" s="141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DA2D5-5361-4A5F-9477-87E5B0FDE03C}">
  <dimension ref="A3:F10"/>
  <sheetViews>
    <sheetView workbookViewId="0">
      <selection activeCell="C10" sqref="A3:C10"/>
    </sheetView>
  </sheetViews>
  <sheetFormatPr baseColWidth="10" defaultRowHeight="15" x14ac:dyDescent="0.2"/>
  <sheetData>
    <row r="3" spans="1:6" x14ac:dyDescent="0.2">
      <c r="B3" s="732" t="s">
        <v>782</v>
      </c>
      <c r="C3" s="732" t="s">
        <v>783</v>
      </c>
      <c r="F3" s="16" t="s">
        <v>782</v>
      </c>
    </row>
    <row r="4" spans="1:6" x14ac:dyDescent="0.2">
      <c r="A4" s="733" t="s">
        <v>550</v>
      </c>
      <c r="B4">
        <v>10.247</v>
      </c>
      <c r="C4">
        <v>59.03151798333333</v>
      </c>
      <c r="D4" s="298">
        <f>14.82*100/60</f>
        <v>24.7</v>
      </c>
      <c r="F4" s="731" t="s">
        <v>780</v>
      </c>
    </row>
    <row r="5" spans="1:6" x14ac:dyDescent="0.2">
      <c r="A5" s="733" t="s">
        <v>551</v>
      </c>
      <c r="B5">
        <v>4.6988300000000001</v>
      </c>
      <c r="C5" s="734">
        <v>58.81283333333333</v>
      </c>
      <c r="D5">
        <f>41.93*100/60</f>
        <v>69.88333333333334</v>
      </c>
      <c r="F5" s="731" t="s">
        <v>781</v>
      </c>
    </row>
    <row r="6" spans="1:6" x14ac:dyDescent="0.2">
      <c r="A6" s="735" t="s">
        <v>775</v>
      </c>
      <c r="B6">
        <v>26.953669999999999</v>
      </c>
      <c r="C6" s="736">
        <v>81.405970116666666</v>
      </c>
      <c r="D6">
        <f>57.22*100/60</f>
        <v>95.36666666666666</v>
      </c>
      <c r="F6" s="731" t="s">
        <v>774</v>
      </c>
    </row>
    <row r="7" spans="1:6" x14ac:dyDescent="0.2">
      <c r="A7" s="737" t="s">
        <v>546</v>
      </c>
      <c r="B7">
        <v>22.16667</v>
      </c>
      <c r="C7" s="736">
        <v>81.495077216666672</v>
      </c>
      <c r="D7">
        <f>10*100/60</f>
        <v>16.666666666666668</v>
      </c>
      <c r="F7" s="731" t="s">
        <v>776</v>
      </c>
    </row>
    <row r="8" spans="1:6" x14ac:dyDescent="0.2">
      <c r="A8" s="737" t="s">
        <v>547</v>
      </c>
      <c r="B8">
        <v>16.112169999999999</v>
      </c>
      <c r="C8" s="736">
        <v>80.397921449999998</v>
      </c>
      <c r="D8">
        <f>6.73*100/60</f>
        <v>11.216666666666667</v>
      </c>
      <c r="F8" s="731" t="s">
        <v>777</v>
      </c>
    </row>
    <row r="9" spans="1:6" x14ac:dyDescent="0.2">
      <c r="A9" s="737" t="s">
        <v>548</v>
      </c>
      <c r="B9">
        <v>8.9619999999999997</v>
      </c>
      <c r="C9" s="736">
        <v>79.661333333333332</v>
      </c>
      <c r="D9">
        <f>57.72*100/60</f>
        <v>96.2</v>
      </c>
      <c r="F9" s="731" t="s">
        <v>778</v>
      </c>
    </row>
    <row r="10" spans="1:6" x14ac:dyDescent="0.2">
      <c r="A10" s="737" t="s">
        <v>549</v>
      </c>
      <c r="B10">
        <v>28.951000000000001</v>
      </c>
      <c r="C10" s="738">
        <v>80.49766666666666</v>
      </c>
      <c r="D10">
        <f>57.06*100/60</f>
        <v>95.1</v>
      </c>
      <c r="F10" s="731" t="s">
        <v>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81E3-13B8-4209-9571-A98635046004}">
  <sheetPr>
    <tabColor rgb="FF007800"/>
  </sheetPr>
  <dimension ref="B1:R257"/>
  <sheetViews>
    <sheetView topLeftCell="A103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768</v>
      </c>
    </row>
    <row r="2" spans="2:9" x14ac:dyDescent="0.2">
      <c r="B2" t="s">
        <v>764</v>
      </c>
    </row>
    <row r="3" spans="2:9" x14ac:dyDescent="0.2">
      <c r="B3" t="s">
        <v>765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665</v>
      </c>
      <c r="C16" s="304">
        <v>18</v>
      </c>
      <c r="D16" s="304">
        <v>0</v>
      </c>
      <c r="E16" s="304">
        <v>18</v>
      </c>
      <c r="F16" s="306">
        <v>0</v>
      </c>
      <c r="G16" s="306">
        <v>4.0992949620369608</v>
      </c>
      <c r="H16" s="306">
        <v>1.2823739277949022</v>
      </c>
      <c r="I16" s="306">
        <v>1.2329776114724218</v>
      </c>
    </row>
    <row r="17" spans="2:10" ht="16" thickBot="1" x14ac:dyDescent="0.25">
      <c r="B17" s="296" t="s">
        <v>666</v>
      </c>
      <c r="C17" s="305">
        <v>18</v>
      </c>
      <c r="D17" s="305">
        <v>0</v>
      </c>
      <c r="E17" s="305">
        <v>18</v>
      </c>
      <c r="F17" s="299">
        <v>0.34599999999999997</v>
      </c>
      <c r="G17" s="299">
        <v>2.15</v>
      </c>
      <c r="H17" s="299">
        <v>1.4299444444444447</v>
      </c>
      <c r="I17" s="299">
        <v>0.5009628930983191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666</v>
      </c>
      <c r="D22" s="307" t="s">
        <v>665</v>
      </c>
    </row>
    <row r="23" spans="2:10" x14ac:dyDescent="0.2">
      <c r="B23" s="295" t="s">
        <v>666</v>
      </c>
      <c r="C23" s="310">
        <v>1</v>
      </c>
      <c r="D23" s="306">
        <v>8.0223478512686811E-2</v>
      </c>
    </row>
    <row r="24" spans="2:10" ht="16" thickBot="1" x14ac:dyDescent="0.25">
      <c r="B24" s="308" t="s">
        <v>665</v>
      </c>
      <c r="C24" s="309">
        <v>8.0223478512686811E-2</v>
      </c>
      <c r="D24" s="311">
        <v>1</v>
      </c>
    </row>
    <row r="27" spans="2:10" x14ac:dyDescent="0.2">
      <c r="B27" s="290" t="s">
        <v>667</v>
      </c>
    </row>
    <row r="29" spans="2:10" x14ac:dyDescent="0.2">
      <c r="B29" t="s">
        <v>743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666</v>
      </c>
      <c r="D32" s="680">
        <v>1.6048529761176178</v>
      </c>
      <c r="E32" s="680">
        <v>6.4358065046755675E-3</v>
      </c>
      <c r="F32" s="681">
        <v>-5.566195558878221E-2</v>
      </c>
      <c r="G32" s="680">
        <v>2</v>
      </c>
      <c r="H32" s="680">
        <v>10.394484035164385</v>
      </c>
      <c r="I32" s="680">
        <v>12.175227550956714</v>
      </c>
      <c r="J32" s="680">
        <v>1.1039602149948049</v>
      </c>
    </row>
    <row r="33" spans="2:3" x14ac:dyDescent="0.2">
      <c r="B33" s="301" t="s">
        <v>691</v>
      </c>
    </row>
    <row r="36" spans="2:3" x14ac:dyDescent="0.2">
      <c r="B36" t="s">
        <v>668</v>
      </c>
    </row>
    <row r="37" spans="2:3" ht="16" thickBot="1" x14ac:dyDescent="0.25"/>
    <row r="38" spans="2:3" x14ac:dyDescent="0.2">
      <c r="B38" s="312" t="s">
        <v>315</v>
      </c>
      <c r="C38" s="682">
        <v>18</v>
      </c>
    </row>
    <row r="39" spans="2:3" x14ac:dyDescent="0.2">
      <c r="B39" s="292" t="s">
        <v>352</v>
      </c>
      <c r="C39" s="298">
        <v>18</v>
      </c>
    </row>
    <row r="40" spans="2:3" x14ac:dyDescent="0.2">
      <c r="B40" s="292" t="s">
        <v>353</v>
      </c>
      <c r="C40" s="298">
        <v>16</v>
      </c>
    </row>
    <row r="41" spans="2:3" x14ac:dyDescent="0.2">
      <c r="B41" s="292" t="s">
        <v>354</v>
      </c>
      <c r="C41" s="298">
        <v>6.4358065046755675E-3</v>
      </c>
    </row>
    <row r="42" spans="2:3" x14ac:dyDescent="0.2">
      <c r="B42" s="292" t="s">
        <v>355</v>
      </c>
      <c r="C42" s="298">
        <v>-5.566195558878221E-2</v>
      </c>
    </row>
    <row r="43" spans="2:3" x14ac:dyDescent="0.2">
      <c r="B43" s="292" t="s">
        <v>356</v>
      </c>
      <c r="C43" s="298">
        <v>1.6048529761176178</v>
      </c>
    </row>
    <row r="44" spans="2:3" x14ac:dyDescent="0.2">
      <c r="B44" s="292" t="s">
        <v>357</v>
      </c>
      <c r="C44" s="298">
        <v>1.2668279189051754</v>
      </c>
    </row>
    <row r="45" spans="2:3" x14ac:dyDescent="0.2">
      <c r="B45" s="292" t="s">
        <v>358</v>
      </c>
      <c r="C45" s="298">
        <v>141.37253505249325</v>
      </c>
    </row>
    <row r="46" spans="2:3" x14ac:dyDescent="0.2">
      <c r="B46" s="292" t="s">
        <v>359</v>
      </c>
      <c r="C46" s="298">
        <v>1.0746337024251791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10.394484035164385</v>
      </c>
    </row>
    <row r="49" spans="2:7" x14ac:dyDescent="0.2">
      <c r="B49" s="292" t="s">
        <v>362</v>
      </c>
      <c r="C49" s="298">
        <v>12.175227550956714</v>
      </c>
    </row>
    <row r="50" spans="2:7" x14ac:dyDescent="0.2">
      <c r="B50" s="292" t="s">
        <v>363</v>
      </c>
      <c r="C50" s="298">
        <v>1.2419552418691555</v>
      </c>
    </row>
    <row r="51" spans="2:7" x14ac:dyDescent="0.2">
      <c r="B51" s="292" t="s">
        <v>692</v>
      </c>
      <c r="C51" s="298">
        <v>31.395737057701123</v>
      </c>
    </row>
    <row r="52" spans="2:7" ht="16" thickBot="1" x14ac:dyDescent="0.25">
      <c r="B52" s="296" t="s">
        <v>693</v>
      </c>
      <c r="C52" s="299">
        <v>-0.21481845350984718</v>
      </c>
    </row>
    <row r="55" spans="2:7" x14ac:dyDescent="0.2">
      <c r="B55" t="s">
        <v>669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0.16632681878617817</v>
      </c>
      <c r="E58" s="297">
        <v>0.16632681878617817</v>
      </c>
      <c r="F58" s="297">
        <v>0.10363991048485195</v>
      </c>
      <c r="G58" s="297">
        <v>0.75167240270004121</v>
      </c>
    </row>
    <row r="59" spans="2:7" x14ac:dyDescent="0.2">
      <c r="B59" s="292" t="s">
        <v>370</v>
      </c>
      <c r="C59">
        <v>16</v>
      </c>
      <c r="D59" s="298">
        <v>25.677647617881885</v>
      </c>
      <c r="E59" s="298">
        <v>1.6048529761176178</v>
      </c>
      <c r="F59" s="298"/>
      <c r="G59" s="298"/>
    </row>
    <row r="60" spans="2:7" ht="16" thickBot="1" x14ac:dyDescent="0.25">
      <c r="B60" s="296" t="s">
        <v>371</v>
      </c>
      <c r="C60" s="305">
        <v>17</v>
      </c>
      <c r="D60" s="299">
        <v>25.843974436668063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670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1.0000353086745095</v>
      </c>
      <c r="D67" s="297">
        <v>0.74720679294623094</v>
      </c>
      <c r="E67" s="297">
        <v>1.3383648517586111</v>
      </c>
      <c r="F67" s="297">
        <v>0.19948704786039503</v>
      </c>
      <c r="G67" s="297">
        <v>-0.58397233074967692</v>
      </c>
      <c r="H67" s="297">
        <v>2.5840429480986957</v>
      </c>
    </row>
    <row r="68" spans="2:8" ht="16" thickBot="1" x14ac:dyDescent="0.25">
      <c r="B68" s="296" t="s">
        <v>666</v>
      </c>
      <c r="C68" s="299">
        <v>0.19744726462438592</v>
      </c>
      <c r="D68" s="299">
        <v>0.4945857878682316</v>
      </c>
      <c r="E68" s="299">
        <v>0.39921742489897455</v>
      </c>
      <c r="F68" s="299">
        <v>0.69501105260400875</v>
      </c>
      <c r="G68" s="299">
        <v>-0.8510277676285456</v>
      </c>
      <c r="H68" s="299">
        <v>1.2459222968773174</v>
      </c>
    </row>
    <row r="71" spans="2:8" x14ac:dyDescent="0.2">
      <c r="B71" t="s">
        <v>671</v>
      </c>
    </row>
    <row r="73" spans="2:8" x14ac:dyDescent="0.2">
      <c r="B73" t="s">
        <v>766</v>
      </c>
    </row>
    <row r="76" spans="2:8" x14ac:dyDescent="0.2">
      <c r="B76" t="s">
        <v>673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666</v>
      </c>
      <c r="C79" s="315">
        <v>8.0223478512686811E-2</v>
      </c>
      <c r="D79" s="315">
        <v>0.20095184605979577</v>
      </c>
      <c r="E79" s="315">
        <v>0.39921742489897455</v>
      </c>
      <c r="F79" s="315">
        <v>0.69501105260400875</v>
      </c>
      <c r="G79" s="315">
        <v>-0.34577540468806478</v>
      </c>
      <c r="H79" s="315">
        <v>0.50622236171343837</v>
      </c>
    </row>
    <row r="98" spans="2:15" x14ac:dyDescent="0.2">
      <c r="G98" t="s">
        <v>337</v>
      </c>
    </row>
    <row r="101" spans="2:15" x14ac:dyDescent="0.2">
      <c r="B101" t="s">
        <v>674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666</v>
      </c>
      <c r="E103" s="294" t="s">
        <v>665</v>
      </c>
      <c r="F103" s="294" t="s">
        <v>675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1.28</v>
      </c>
      <c r="E104" s="297">
        <v>0.80083106525084269</v>
      </c>
      <c r="F104" s="297">
        <v>1.2527678073937234</v>
      </c>
      <c r="G104" s="297">
        <v>-0.45193674214288071</v>
      </c>
      <c r="H104" s="297">
        <v>-0.35674674941917589</v>
      </c>
      <c r="I104" s="297">
        <v>0.31243540320030955</v>
      </c>
      <c r="J104" s="297">
        <v>0.59043434071781309</v>
      </c>
      <c r="K104" s="297">
        <v>1.9151012740696336</v>
      </c>
      <c r="L104" s="297">
        <v>1.3047869011032254</v>
      </c>
      <c r="M104" s="297">
        <v>-1.513256857637455</v>
      </c>
      <c r="N104" s="297">
        <v>4.0187924724249022</v>
      </c>
      <c r="O104" s="297">
        <v>1.282037391765467</v>
      </c>
    </row>
    <row r="105" spans="2:15" x14ac:dyDescent="0.2">
      <c r="B105" s="292" t="s">
        <v>383</v>
      </c>
      <c r="C105">
        <v>1</v>
      </c>
      <c r="D105" s="298">
        <v>1.88</v>
      </c>
      <c r="E105" s="298">
        <v>0.7059407984357986</v>
      </c>
      <c r="F105" s="298">
        <v>1.371236166168355</v>
      </c>
      <c r="G105" s="298">
        <v>-0.66529536773255638</v>
      </c>
      <c r="H105" s="298">
        <v>-0.52516632906821425</v>
      </c>
      <c r="I105" s="298">
        <v>0.40663271429343617</v>
      </c>
      <c r="J105" s="298">
        <v>0.50921332060390667</v>
      </c>
      <c r="K105" s="298">
        <v>2.2332590117328035</v>
      </c>
      <c r="L105" s="298">
        <v>1.3304898122312945</v>
      </c>
      <c r="M105" s="298">
        <v>-1.4492762363494822</v>
      </c>
      <c r="N105" s="298">
        <v>4.1917485686861919</v>
      </c>
      <c r="O105" s="298">
        <v>1.4476560921903552</v>
      </c>
    </row>
    <row r="106" spans="2:15" x14ac:dyDescent="0.2">
      <c r="B106" s="292" t="s">
        <v>384</v>
      </c>
      <c r="C106">
        <v>1</v>
      </c>
      <c r="D106" s="298">
        <v>1.42</v>
      </c>
      <c r="E106" s="298">
        <v>0.36205560724837899</v>
      </c>
      <c r="F106" s="298">
        <v>1.2804104244411376</v>
      </c>
      <c r="G106" s="298">
        <v>-0.91835481719275869</v>
      </c>
      <c r="H106" s="298">
        <v>-0.72492467484172907</v>
      </c>
      <c r="I106" s="298">
        <v>0.29865648846377346</v>
      </c>
      <c r="J106" s="298">
        <v>0.64728695212246312</v>
      </c>
      <c r="K106" s="298">
        <v>1.9135338967598121</v>
      </c>
      <c r="L106" s="298">
        <v>1.3015562508855043</v>
      </c>
      <c r="M106" s="298">
        <v>-1.4787655680759704</v>
      </c>
      <c r="N106" s="298">
        <v>4.0395864169582456</v>
      </c>
      <c r="O106" s="298">
        <v>1.3344551614753659</v>
      </c>
    </row>
    <row r="107" spans="2:15" x14ac:dyDescent="0.2">
      <c r="B107" s="292" t="s">
        <v>385</v>
      </c>
      <c r="C107">
        <v>1</v>
      </c>
      <c r="D107" s="298">
        <v>1.42</v>
      </c>
      <c r="E107" s="298">
        <v>0.91153505600178719</v>
      </c>
      <c r="F107" s="298">
        <v>1.2804104244411376</v>
      </c>
      <c r="G107" s="298">
        <v>-0.36887536843935043</v>
      </c>
      <c r="H107" s="298">
        <v>-0.29118032759977519</v>
      </c>
      <c r="I107" s="298">
        <v>0.29865648846377346</v>
      </c>
      <c r="J107" s="298">
        <v>0.64728695212246312</v>
      </c>
      <c r="K107" s="298">
        <v>1.9135338967598121</v>
      </c>
      <c r="L107" s="298">
        <v>1.3015562508855043</v>
      </c>
      <c r="M107" s="298">
        <v>-1.4787655680759704</v>
      </c>
      <c r="N107" s="298">
        <v>4.0395864169582456</v>
      </c>
      <c r="O107" s="298">
        <v>1.3021185615494599</v>
      </c>
    </row>
    <row r="108" spans="2:15" x14ac:dyDescent="0.2">
      <c r="B108" s="292" t="s">
        <v>386</v>
      </c>
      <c r="C108">
        <v>1</v>
      </c>
      <c r="D108" s="298">
        <v>1.08</v>
      </c>
      <c r="E108" s="298">
        <v>0.33478562483994556</v>
      </c>
      <c r="F108" s="298">
        <v>1.2132783544688464</v>
      </c>
      <c r="G108" s="298">
        <v>-0.87849272962890079</v>
      </c>
      <c r="H108" s="298">
        <v>-0.69345861148064714</v>
      </c>
      <c r="I108" s="298">
        <v>0.3677278169895839</v>
      </c>
      <c r="J108" s="298">
        <v>0.43373020683551022</v>
      </c>
      <c r="K108" s="298">
        <v>1.9928265021021825</v>
      </c>
      <c r="L108" s="298">
        <v>1.3191196774764384</v>
      </c>
      <c r="M108" s="298">
        <v>-1.5831304391377821</v>
      </c>
      <c r="N108" s="298">
        <v>4.009687148075475</v>
      </c>
      <c r="O108" s="298">
        <v>1.294110360685917</v>
      </c>
    </row>
    <row r="109" spans="2:15" x14ac:dyDescent="0.2">
      <c r="B109" s="292" t="s">
        <v>387</v>
      </c>
      <c r="C109">
        <v>1</v>
      </c>
      <c r="D109" s="298">
        <v>1.79</v>
      </c>
      <c r="E109" s="298">
        <v>0.21005947215067219</v>
      </c>
      <c r="F109" s="298">
        <v>1.3534659123521604</v>
      </c>
      <c r="G109" s="298">
        <v>-1.1434064402014883</v>
      </c>
      <c r="H109" s="298">
        <v>-0.90257439320539201</v>
      </c>
      <c r="I109" s="298">
        <v>0.37138144058619138</v>
      </c>
      <c r="J109" s="298">
        <v>0.56617242869773809</v>
      </c>
      <c r="K109" s="298">
        <v>2.1407593960065827</v>
      </c>
      <c r="L109" s="298">
        <v>1.3201428523192074</v>
      </c>
      <c r="M109" s="298">
        <v>-1.4451119150249214</v>
      </c>
      <c r="N109" s="298">
        <v>4.1520437397292422</v>
      </c>
      <c r="O109" s="298">
        <v>1.4609717361512662</v>
      </c>
    </row>
    <row r="110" spans="2:15" x14ac:dyDescent="0.2">
      <c r="B110" s="292" t="s">
        <v>388</v>
      </c>
      <c r="C110">
        <v>1</v>
      </c>
      <c r="D110" s="298">
        <v>1.08</v>
      </c>
      <c r="E110" s="298">
        <v>1.6777263886315388</v>
      </c>
      <c r="F110" s="298">
        <v>1.2132783544688464</v>
      </c>
      <c r="G110" s="298">
        <v>0.46444803416269242</v>
      </c>
      <c r="H110" s="298">
        <v>0.36662282795604956</v>
      </c>
      <c r="I110" s="298">
        <v>0.3677278169895839</v>
      </c>
      <c r="J110" s="298">
        <v>0.43373020683551022</v>
      </c>
      <c r="K110" s="298">
        <v>1.9928265021021825</v>
      </c>
      <c r="L110" s="298">
        <v>1.3191196774764384</v>
      </c>
      <c r="M110" s="298">
        <v>-1.5831304391377821</v>
      </c>
      <c r="N110" s="298">
        <v>4.009687148075475</v>
      </c>
      <c r="O110" s="298">
        <v>1.1705434915396975</v>
      </c>
    </row>
    <row r="111" spans="2:15" x14ac:dyDescent="0.2">
      <c r="B111" s="292" t="s">
        <v>389</v>
      </c>
      <c r="C111">
        <v>1</v>
      </c>
      <c r="D111" s="298">
        <v>1.33</v>
      </c>
      <c r="E111" s="298">
        <v>3.4443803114923432</v>
      </c>
      <c r="F111" s="298">
        <v>1.2626401706249428</v>
      </c>
      <c r="G111" s="298">
        <v>2.1817401408674004</v>
      </c>
      <c r="H111" s="298">
        <v>1.7222071824505694</v>
      </c>
      <c r="I111" s="298">
        <v>0.30482116526123348</v>
      </c>
      <c r="J111" s="298">
        <v>0.61644816729993901</v>
      </c>
      <c r="K111" s="298">
        <v>1.9088321739499468</v>
      </c>
      <c r="L111" s="298">
        <v>1.3029846195979575</v>
      </c>
      <c r="M111" s="298">
        <v>-1.4995638282938724</v>
      </c>
      <c r="N111" s="298">
        <v>4.0248441695437585</v>
      </c>
      <c r="O111" s="298">
        <v>1.128561543244452</v>
      </c>
    </row>
    <row r="112" spans="2:15" x14ac:dyDescent="0.2">
      <c r="B112" s="292" t="s">
        <v>390</v>
      </c>
      <c r="C112">
        <v>1</v>
      </c>
      <c r="D112" s="298">
        <v>1.23</v>
      </c>
      <c r="E112" s="298">
        <v>3.4602815645827176</v>
      </c>
      <c r="F112" s="298">
        <v>1.2428954441625042</v>
      </c>
      <c r="G112" s="298">
        <v>2.2173861204202137</v>
      </c>
      <c r="H112" s="298">
        <v>1.7503451631667026</v>
      </c>
      <c r="I112" s="298">
        <v>0.32279502911828239</v>
      </c>
      <c r="J112" s="298">
        <v>0.55860055161285105</v>
      </c>
      <c r="K112" s="298">
        <v>1.9271903367121572</v>
      </c>
      <c r="L112" s="298">
        <v>1.307306240687732</v>
      </c>
      <c r="M112" s="298">
        <v>-1.5284699822025309</v>
      </c>
      <c r="N112" s="298">
        <v>4.0142608705275391</v>
      </c>
      <c r="O112" s="298">
        <v>1.088933370362569</v>
      </c>
    </row>
    <row r="113" spans="2:15" x14ac:dyDescent="0.2">
      <c r="B113" s="292" t="s">
        <v>391</v>
      </c>
      <c r="C113">
        <v>1</v>
      </c>
      <c r="D113" s="298">
        <v>2.09</v>
      </c>
      <c r="E113" s="298">
        <v>0.70418654538461545</v>
      </c>
      <c r="F113" s="298">
        <v>1.4127000917394761</v>
      </c>
      <c r="G113" s="298">
        <v>-0.70851354635486063</v>
      </c>
      <c r="H113" s="298">
        <v>-0.55928160074588174</v>
      </c>
      <c r="I113" s="298">
        <v>0.50303316272863796</v>
      </c>
      <c r="J113" s="298">
        <v>0.34631742476175376</v>
      </c>
      <c r="K113" s="298">
        <v>2.4790827587171984</v>
      </c>
      <c r="L113" s="298">
        <v>1.3630463451117112</v>
      </c>
      <c r="M113" s="298">
        <v>-1.476829077331574</v>
      </c>
      <c r="N113" s="298">
        <v>4.3022292608105257</v>
      </c>
      <c r="O113" s="298">
        <v>1.5453251355756534</v>
      </c>
    </row>
    <row r="114" spans="2:15" x14ac:dyDescent="0.2">
      <c r="B114" s="292" t="s">
        <v>392</v>
      </c>
      <c r="C114">
        <v>1</v>
      </c>
      <c r="D114" s="298">
        <v>2.15</v>
      </c>
      <c r="E114" s="298">
        <v>0.36272855510204094</v>
      </c>
      <c r="F114" s="298">
        <v>1.4245469276169391</v>
      </c>
      <c r="G114" s="298">
        <v>-1.0618183725148982</v>
      </c>
      <c r="H114" s="298">
        <v>-0.83817095966163135</v>
      </c>
      <c r="I114" s="298">
        <v>0.53309577485158477</v>
      </c>
      <c r="J114" s="298">
        <v>0.29443436991374461</v>
      </c>
      <c r="K114" s="298">
        <v>2.5546594853201334</v>
      </c>
      <c r="L114" s="298">
        <v>1.3744250002390925</v>
      </c>
      <c r="M114" s="298">
        <v>-1.4891039127481807</v>
      </c>
      <c r="N114" s="298">
        <v>4.3381977679820594</v>
      </c>
      <c r="O114" s="298">
        <v>1.653037916420413</v>
      </c>
    </row>
    <row r="115" spans="2:15" x14ac:dyDescent="0.2">
      <c r="B115" s="292" t="s">
        <v>393</v>
      </c>
      <c r="C115">
        <v>1</v>
      </c>
      <c r="D115" s="298">
        <v>0.34599999999999997</v>
      </c>
      <c r="E115" s="298">
        <v>0</v>
      </c>
      <c r="F115" s="298">
        <v>1.068352062234547</v>
      </c>
      <c r="G115" s="298">
        <v>-1.068352062234547</v>
      </c>
      <c r="H115" s="298">
        <v>-0.84332847918116915</v>
      </c>
      <c r="I115" s="298">
        <v>0.72878316832706946</v>
      </c>
      <c r="J115" s="298">
        <v>-0.47659923774234092</v>
      </c>
      <c r="K115" s="298">
        <v>2.6133033622114352</v>
      </c>
      <c r="L115" s="298">
        <v>1.4614985058338101</v>
      </c>
      <c r="M115" s="298">
        <v>-2.0298863639977194</v>
      </c>
      <c r="N115" s="298">
        <v>4.166590488466813</v>
      </c>
      <c r="O115" s="298">
        <v>1.5968176999677857</v>
      </c>
    </row>
    <row r="116" spans="2:15" x14ac:dyDescent="0.2">
      <c r="B116" s="292" t="s">
        <v>394</v>
      </c>
      <c r="C116">
        <v>1</v>
      </c>
      <c r="D116" s="298">
        <v>1.52</v>
      </c>
      <c r="E116" s="298">
        <v>0.23387856159695827</v>
      </c>
      <c r="F116" s="298">
        <v>1.300155150903576</v>
      </c>
      <c r="G116" s="298">
        <v>-1.0662765893066177</v>
      </c>
      <c r="H116" s="298">
        <v>-0.84169015648796308</v>
      </c>
      <c r="I116" s="298">
        <v>0.30365963793728618</v>
      </c>
      <c r="J116" s="298">
        <v>0.65642547550693309</v>
      </c>
      <c r="K116" s="298">
        <v>1.9438848263002191</v>
      </c>
      <c r="L116" s="298">
        <v>1.3027133805368782</v>
      </c>
      <c r="M116" s="298">
        <v>-1.4614738468925035</v>
      </c>
      <c r="N116" s="298">
        <v>4.0617841486996555</v>
      </c>
      <c r="O116" s="298">
        <v>1.3651542507278913</v>
      </c>
    </row>
    <row r="117" spans="2:15" x14ac:dyDescent="0.2">
      <c r="B117" s="292" t="s">
        <v>395</v>
      </c>
      <c r="C117">
        <v>1</v>
      </c>
      <c r="D117" s="298">
        <v>1.58</v>
      </c>
      <c r="E117" s="298">
        <v>1.9196654244063343</v>
      </c>
      <c r="F117" s="298">
        <v>1.3120019867810393</v>
      </c>
      <c r="G117" s="298">
        <v>0.60766343762529496</v>
      </c>
      <c r="H117" s="298">
        <v>0.4796732283501085</v>
      </c>
      <c r="I117" s="298">
        <v>0.31245546869071122</v>
      </c>
      <c r="J117" s="298">
        <v>0.64962598316570996</v>
      </c>
      <c r="K117" s="298">
        <v>1.9743779903963685</v>
      </c>
      <c r="L117" s="298">
        <v>1.3047917059946195</v>
      </c>
      <c r="M117" s="298">
        <v>-1.4540328641648641</v>
      </c>
      <c r="N117" s="298">
        <v>4.0780368377269429</v>
      </c>
      <c r="O117" s="298">
        <v>1.2726414143891134</v>
      </c>
    </row>
    <row r="118" spans="2:15" x14ac:dyDescent="0.2">
      <c r="B118" s="292" t="s">
        <v>396</v>
      </c>
      <c r="C118">
        <v>1</v>
      </c>
      <c r="D118" s="298">
        <v>1.31</v>
      </c>
      <c r="E118" s="298">
        <v>1.2410429911009841</v>
      </c>
      <c r="F118" s="298">
        <v>1.2586912253324551</v>
      </c>
      <c r="G118" s="298">
        <v>-1.7648234231470994E-2</v>
      </c>
      <c r="H118" s="298">
        <v>-1.3931043015473673E-2</v>
      </c>
      <c r="I118" s="298">
        <v>0.3075227158953443</v>
      </c>
      <c r="J118" s="298">
        <v>0.60677219050409781</v>
      </c>
      <c r="K118" s="298">
        <v>1.9106102601608126</v>
      </c>
      <c r="L118" s="298">
        <v>1.3036192683867733</v>
      </c>
      <c r="M118" s="298">
        <v>-1.5048581689164422</v>
      </c>
      <c r="N118" s="298">
        <v>4.0222406195813525</v>
      </c>
      <c r="O118" s="298">
        <v>1.2597963146953359</v>
      </c>
    </row>
    <row r="119" spans="2:15" x14ac:dyDescent="0.2">
      <c r="B119" s="292" t="s">
        <v>397</v>
      </c>
      <c r="C119">
        <v>1</v>
      </c>
      <c r="D119" s="298">
        <v>2.0699999999999998</v>
      </c>
      <c r="E119" s="298">
        <v>1.7575429920451644</v>
      </c>
      <c r="F119" s="298">
        <v>1.4087511464469884</v>
      </c>
      <c r="G119" s="298">
        <v>0.348791845598176</v>
      </c>
      <c r="H119" s="298">
        <v>0.27532693303729106</v>
      </c>
      <c r="I119" s="298">
        <v>0.49321527580849539</v>
      </c>
      <c r="J119" s="298">
        <v>0.36318146997111733</v>
      </c>
      <c r="K119" s="298">
        <v>2.4543208229228597</v>
      </c>
      <c r="L119" s="298">
        <v>1.3594536712990508</v>
      </c>
      <c r="M119" s="298">
        <v>-1.4731618943729057</v>
      </c>
      <c r="N119" s="298">
        <v>4.2906641872668825</v>
      </c>
      <c r="O119" s="298">
        <v>1.3464361641462981</v>
      </c>
    </row>
    <row r="120" spans="2:15" x14ac:dyDescent="0.2">
      <c r="B120" s="292" t="s">
        <v>398</v>
      </c>
      <c r="C120">
        <v>1</v>
      </c>
      <c r="D120" s="298">
        <v>0.45300000000000001</v>
      </c>
      <c r="E120" s="298">
        <v>0.85679478000115727</v>
      </c>
      <c r="F120" s="298">
        <v>1.0894789195493564</v>
      </c>
      <c r="G120" s="298">
        <v>-0.23268413954819911</v>
      </c>
      <c r="H120" s="298">
        <v>-0.18367462231909967</v>
      </c>
      <c r="I120" s="298">
        <v>0.66945906913922171</v>
      </c>
      <c r="J120" s="298">
        <v>-0.32971090823188054</v>
      </c>
      <c r="K120" s="298">
        <v>2.5086687473305931</v>
      </c>
      <c r="L120" s="298">
        <v>1.4328392866509387</v>
      </c>
      <c r="M120" s="298">
        <v>-1.9480046760869474</v>
      </c>
      <c r="N120" s="298">
        <v>4.1269625151856602</v>
      </c>
      <c r="O120" s="298">
        <v>1.1796365607782766</v>
      </c>
    </row>
    <row r="121" spans="2:15" ht="16" thickBot="1" x14ac:dyDescent="0.25">
      <c r="B121" s="296" t="s">
        <v>399</v>
      </c>
      <c r="C121" s="305">
        <v>1</v>
      </c>
      <c r="D121" s="299">
        <v>1.71</v>
      </c>
      <c r="E121" s="299">
        <v>4.0992949620369608</v>
      </c>
      <c r="F121" s="299">
        <v>1.3376701311822095</v>
      </c>
      <c r="G121" s="299">
        <v>2.7616248308547515</v>
      </c>
      <c r="H121" s="299">
        <v>2.1799526120654313</v>
      </c>
      <c r="I121" s="299">
        <v>0.34447252917292687</v>
      </c>
      <c r="J121" s="299">
        <v>0.60742099140899553</v>
      </c>
      <c r="K121" s="299">
        <v>2.0679192709554233</v>
      </c>
      <c r="L121" s="299">
        <v>1.3128268352956571</v>
      </c>
      <c r="M121" s="299">
        <v>-1.4453984329429057</v>
      </c>
      <c r="N121" s="299">
        <v>4.1207386953073248</v>
      </c>
      <c r="O121" s="299">
        <v>1.1171749773913158</v>
      </c>
    </row>
    <row r="140" spans="7:7" x14ac:dyDescent="0.2">
      <c r="G140" t="s">
        <v>337</v>
      </c>
    </row>
    <row r="159" spans="7:7" x14ac:dyDescent="0.2">
      <c r="G159" t="s">
        <v>337</v>
      </c>
    </row>
    <row r="178" spans="2:18" x14ac:dyDescent="0.2">
      <c r="G178" t="s">
        <v>337</v>
      </c>
    </row>
    <row r="181" spans="2:18" x14ac:dyDescent="0.2">
      <c r="B181" t="s">
        <v>745</v>
      </c>
    </row>
    <row r="182" spans="2:18" ht="16" thickBot="1" x14ac:dyDescent="0.25"/>
    <row r="183" spans="2:18" ht="48" x14ac:dyDescent="0.2">
      <c r="B183" s="293" t="s">
        <v>380</v>
      </c>
      <c r="C183" s="294" t="s">
        <v>381</v>
      </c>
      <c r="D183" s="684" t="s">
        <v>470</v>
      </c>
      <c r="E183" s="294" t="s">
        <v>471</v>
      </c>
      <c r="F183" s="294" t="s">
        <v>698</v>
      </c>
      <c r="G183" s="294" t="s">
        <v>699</v>
      </c>
      <c r="H183" s="294" t="s">
        <v>700</v>
      </c>
      <c r="I183" s="684" t="s">
        <v>701</v>
      </c>
      <c r="J183" s="684" t="s">
        <v>702</v>
      </c>
      <c r="K183" s="684" t="s">
        <v>703</v>
      </c>
      <c r="L183" s="684" t="s">
        <v>704</v>
      </c>
      <c r="M183" s="684" t="s">
        <v>705</v>
      </c>
      <c r="N183" s="294" t="s">
        <v>706</v>
      </c>
      <c r="O183" s="684" t="s">
        <v>707</v>
      </c>
      <c r="P183" s="294" t="s">
        <v>746</v>
      </c>
      <c r="Q183" s="684" t="s">
        <v>709</v>
      </c>
      <c r="R183" s="294" t="s">
        <v>747</v>
      </c>
    </row>
    <row r="184" spans="2:18" x14ac:dyDescent="0.2">
      <c r="B184" s="295" t="s">
        <v>382</v>
      </c>
      <c r="C184" s="297">
        <v>1</v>
      </c>
      <c r="D184" s="685">
        <v>-0.45193674214288071</v>
      </c>
      <c r="E184" s="297">
        <v>-0.35674674941917589</v>
      </c>
      <c r="F184" s="297">
        <v>-0.368117838727614</v>
      </c>
      <c r="G184" s="297">
        <v>-0.48120632651462436</v>
      </c>
      <c r="H184" s="297">
        <v>-0.36935695783689781</v>
      </c>
      <c r="I184" s="685">
        <v>5.2698799364155518E-3</v>
      </c>
      <c r="J184" s="685">
        <v>8.9587958919064375E-2</v>
      </c>
      <c r="K184" s="685">
        <v>4.3881618390395087E-3</v>
      </c>
      <c r="L184" s="685">
        <v>1.1910317794685334</v>
      </c>
      <c r="M184" s="685">
        <v>-2.9269584371743672E-2</v>
      </c>
      <c r="N184" s="297">
        <v>-9.1093816551140308E-2</v>
      </c>
      <c r="O184" s="685">
        <v>-5.0917278327377191E-2</v>
      </c>
      <c r="P184" s="297">
        <v>1.6912260902838688E-2</v>
      </c>
      <c r="Q184" s="685">
        <v>-5.3441044437339255E-2</v>
      </c>
      <c r="R184" s="297">
        <v>2.681307635673991E-2</v>
      </c>
    </row>
    <row r="185" spans="2:18" x14ac:dyDescent="0.2">
      <c r="B185" s="292" t="s">
        <v>383</v>
      </c>
      <c r="C185" s="298">
        <v>1</v>
      </c>
      <c r="D185" s="686">
        <v>-0.66529536773255638</v>
      </c>
      <c r="E185" s="298">
        <v>-0.52516632906821425</v>
      </c>
      <c r="F185" s="298">
        <v>-0.55450854217791246</v>
      </c>
      <c r="G185" s="298">
        <v>-0.74171529375455669</v>
      </c>
      <c r="H185" s="298">
        <v>-0.57242538950124788</v>
      </c>
      <c r="I185" s="686">
        <v>4.7475791735617723E-2</v>
      </c>
      <c r="J185" s="686">
        <v>0.80708845950550123</v>
      </c>
      <c r="K185" s="686">
        <v>1.7659507980360725E-2</v>
      </c>
      <c r="L185" s="686">
        <v>1.2201848074719466</v>
      </c>
      <c r="M185" s="686">
        <v>-7.6419926022000345E-2</v>
      </c>
      <c r="N185" s="298">
        <v>-0.1837399431996517</v>
      </c>
      <c r="O185" s="686">
        <v>7.0676178696667202E-2</v>
      </c>
      <c r="P185" s="298">
        <v>-7.824260889290828E-2</v>
      </c>
      <c r="Q185" s="686">
        <v>7.4584660001499881E-2</v>
      </c>
      <c r="R185" s="298">
        <v>-0.12472542611239804</v>
      </c>
    </row>
    <row r="186" spans="2:18" x14ac:dyDescent="0.2">
      <c r="B186" s="292" t="s">
        <v>384</v>
      </c>
      <c r="C186" s="298">
        <v>1</v>
      </c>
      <c r="D186" s="686">
        <v>-0.91835481719275869</v>
      </c>
      <c r="E186" s="298">
        <v>-0.72492467484172907</v>
      </c>
      <c r="F186" s="298">
        <v>-0.74595049034482031</v>
      </c>
      <c r="G186" s="298">
        <v>-0.97239955422698687</v>
      </c>
      <c r="H186" s="298">
        <v>-0.75648282922323928</v>
      </c>
      <c r="I186" s="686">
        <v>2.317933721321192E-5</v>
      </c>
      <c r="J186" s="686">
        <v>3.9404873262460262E-4</v>
      </c>
      <c r="K186" s="686">
        <v>1.6373175294702728E-2</v>
      </c>
      <c r="L186" s="686">
        <v>1.1223968623648732</v>
      </c>
      <c r="M186" s="686">
        <v>-5.4044737034228234E-2</v>
      </c>
      <c r="N186" s="298">
        <v>-0.17834190578480952</v>
      </c>
      <c r="O186" s="686">
        <v>-5.7263237551279607E-2</v>
      </c>
      <c r="P186" s="298">
        <v>2.2665496598953312E-3</v>
      </c>
      <c r="Q186" s="686">
        <v>-6.0915108501395143E-2</v>
      </c>
      <c r="R186" s="298">
        <v>3.6420808433038419E-3</v>
      </c>
    </row>
    <row r="187" spans="2:18" x14ac:dyDescent="0.2">
      <c r="B187" s="292" t="s">
        <v>385</v>
      </c>
      <c r="C187" s="298">
        <v>1</v>
      </c>
      <c r="D187" s="686">
        <v>-0.36887536843935043</v>
      </c>
      <c r="E187" s="298">
        <v>-0.29118032759977519</v>
      </c>
      <c r="F187" s="298">
        <v>-0.29962576208243946</v>
      </c>
      <c r="G187" s="298">
        <v>-0.39058350554767279</v>
      </c>
      <c r="H187" s="298">
        <v>-0.29936687917331378</v>
      </c>
      <c r="I187" s="686">
        <v>2.317933721321192E-5</v>
      </c>
      <c r="J187" s="686">
        <v>3.9404873262460262E-4</v>
      </c>
      <c r="K187" s="686">
        <v>2.6416252506786249E-3</v>
      </c>
      <c r="L187" s="686">
        <v>1.1912538981233753</v>
      </c>
      <c r="M187" s="686">
        <v>-2.1708137108322385E-2</v>
      </c>
      <c r="N187" s="298">
        <v>-7.0576168682427803E-2</v>
      </c>
      <c r="O187" s="686">
        <v>-2.3000911471589398E-2</v>
      </c>
      <c r="P187" s="298">
        <v>9.1040448117395384E-4</v>
      </c>
      <c r="Q187" s="686">
        <v>-2.4106252279765879E-2</v>
      </c>
      <c r="R187" s="298">
        <v>1.4412995690547621E-3</v>
      </c>
    </row>
    <row r="188" spans="2:18" x14ac:dyDescent="0.2">
      <c r="B188" s="292" t="s">
        <v>386</v>
      </c>
      <c r="C188" s="298">
        <v>1</v>
      </c>
      <c r="D188" s="686">
        <v>-0.87849272962890079</v>
      </c>
      <c r="E188" s="298">
        <v>-0.69345861148064714</v>
      </c>
      <c r="F188" s="298">
        <v>-0.7246599859060544</v>
      </c>
      <c r="G188" s="298">
        <v>-0.95932473584597133</v>
      </c>
      <c r="H188" s="298">
        <v>-0.74555583074906873</v>
      </c>
      <c r="I188" s="686">
        <v>2.8703718907736184E-2</v>
      </c>
      <c r="J188" s="686">
        <v>0.48796322143151516</v>
      </c>
      <c r="K188" s="686">
        <v>2.4159266975247201E-2</v>
      </c>
      <c r="L188" s="686">
        <v>1.1622481244785927</v>
      </c>
      <c r="M188" s="686">
        <v>-8.083200621707054E-2</v>
      </c>
      <c r="N188" s="298">
        <v>-0.21641583201146067</v>
      </c>
      <c r="O188" s="686">
        <v>-0.16581430279528966</v>
      </c>
      <c r="P188" s="298">
        <v>7.8687311646499183E-2</v>
      </c>
      <c r="Q188" s="686">
        <v>-0.1762103108494609</v>
      </c>
      <c r="R188" s="298">
        <v>0.12631335054139847</v>
      </c>
    </row>
    <row r="189" spans="2:18" x14ac:dyDescent="0.2">
      <c r="B189" s="292" t="s">
        <v>387</v>
      </c>
      <c r="C189" s="298">
        <v>1</v>
      </c>
      <c r="D189" s="686">
        <v>-1.1434064402014883</v>
      </c>
      <c r="E189" s="298">
        <v>-0.90257439320539201</v>
      </c>
      <c r="F189" s="298">
        <v>-0.94405243386733895</v>
      </c>
      <c r="G189" s="298">
        <v>-1.2509122640005941</v>
      </c>
      <c r="H189" s="298">
        <v>-0.9838760089403964</v>
      </c>
      <c r="I189" s="686">
        <v>3.0386382095041107E-2</v>
      </c>
      <c r="J189" s="686">
        <v>0.51656849561569884</v>
      </c>
      <c r="K189" s="686">
        <v>4.1898029116385682E-2</v>
      </c>
      <c r="L189" s="686">
        <v>1.1099454389982077</v>
      </c>
      <c r="M189" s="686">
        <v>-0.10750582379910575</v>
      </c>
      <c r="N189" s="298">
        <v>-0.28843166787345431</v>
      </c>
      <c r="O189" s="686">
        <v>8.1462651782768181E-2</v>
      </c>
      <c r="P189" s="298">
        <v>-0.10556898077199661</v>
      </c>
      <c r="Q189" s="686">
        <v>8.7612659460788958E-2</v>
      </c>
      <c r="R189" s="298">
        <v>-0.17150621718763906</v>
      </c>
    </row>
    <row r="190" spans="2:18" x14ac:dyDescent="0.2">
      <c r="B190" s="292" t="s">
        <v>388</v>
      </c>
      <c r="C190" s="298">
        <v>1</v>
      </c>
      <c r="D190" s="686">
        <v>0.46444803416269242</v>
      </c>
      <c r="E190" s="298">
        <v>0.36662282795604956</v>
      </c>
      <c r="F190" s="298">
        <v>0.38311860137147219</v>
      </c>
      <c r="G190" s="298">
        <v>0.50718289709184128</v>
      </c>
      <c r="H190" s="298">
        <v>0.38943399380631427</v>
      </c>
      <c r="I190" s="686">
        <v>2.8703718907736184E-2</v>
      </c>
      <c r="J190" s="686">
        <v>0.48796322143151516</v>
      </c>
      <c r="K190" s="686">
        <v>6.752765489977189E-3</v>
      </c>
      <c r="L190" s="686">
        <v>1.2197755772403627</v>
      </c>
      <c r="M190" s="686">
        <v>4.2734862929148909E-2</v>
      </c>
      <c r="N190" s="298">
        <v>0.11304275053212681</v>
      </c>
      <c r="O190" s="686">
        <v>8.7663932064482461E-2</v>
      </c>
      <c r="P190" s="298">
        <v>-4.1600989940123657E-2</v>
      </c>
      <c r="Q190" s="686">
        <v>9.2041779131432799E-2</v>
      </c>
      <c r="R190" s="298">
        <v>-6.5978576712318493E-2</v>
      </c>
    </row>
    <row r="191" spans="2:18" x14ac:dyDescent="0.2">
      <c r="B191" s="292" t="s">
        <v>389</v>
      </c>
      <c r="C191" s="298">
        <v>1</v>
      </c>
      <c r="D191" s="686">
        <v>2.1817401408674004</v>
      </c>
      <c r="E191" s="298">
        <v>1.7222071824505694</v>
      </c>
      <c r="F191" s="298">
        <v>1.7743372483790398</v>
      </c>
      <c r="G191" s="298">
        <v>2.3158187682478912</v>
      </c>
      <c r="H191" s="298">
        <v>1.9749305207915568</v>
      </c>
      <c r="I191" s="686">
        <v>2.3413011496573708E-3</v>
      </c>
      <c r="J191" s="686">
        <v>3.9802119544175306E-2</v>
      </c>
      <c r="K191" s="686">
        <v>9.6738394834088526E-2</v>
      </c>
      <c r="L191" s="686">
        <v>0.77918760341869153</v>
      </c>
      <c r="M191" s="686">
        <v>0.13407862738049087</v>
      </c>
      <c r="N191" s="298">
        <v>0.47520315401473084</v>
      </c>
      <c r="O191" s="686">
        <v>0.20623170004266744</v>
      </c>
      <c r="P191" s="298">
        <v>-5.4250430573065105E-2</v>
      </c>
      <c r="Q191" s="686">
        <v>0.24049025005059724</v>
      </c>
      <c r="R191" s="298">
        <v>-9.556095047020878E-2</v>
      </c>
    </row>
    <row r="192" spans="2:18" x14ac:dyDescent="0.2">
      <c r="B192" s="292" t="s">
        <v>390</v>
      </c>
      <c r="C192" s="298">
        <v>1</v>
      </c>
      <c r="D192" s="686">
        <v>2.2173861204202137</v>
      </c>
      <c r="E192" s="298">
        <v>1.7503451631667026</v>
      </c>
      <c r="F192" s="298">
        <v>1.8100922140617839</v>
      </c>
      <c r="G192" s="298">
        <v>2.3713481942201486</v>
      </c>
      <c r="H192" s="298">
        <v>2.0324454815064401</v>
      </c>
      <c r="I192" s="686">
        <v>9.3704111056025271E-3</v>
      </c>
      <c r="J192" s="686">
        <v>0.15929698879524296</v>
      </c>
      <c r="K192" s="686">
        <v>0.11374801652145455</v>
      </c>
      <c r="L192" s="686">
        <v>0.76946556804033672</v>
      </c>
      <c r="M192" s="686">
        <v>0.15396207379993476</v>
      </c>
      <c r="N192" s="298">
        <v>0.51787878100379969</v>
      </c>
      <c r="O192" s="686">
        <v>0.29065616522526755</v>
      </c>
      <c r="P192" s="298">
        <v>-0.11113340766287219</v>
      </c>
      <c r="Q192" s="686">
        <v>0.34064178223481373</v>
      </c>
      <c r="R192" s="298">
        <v>-0.19674251889712269</v>
      </c>
    </row>
    <row r="193" spans="2:18" x14ac:dyDescent="0.2">
      <c r="B193" s="292" t="s">
        <v>391</v>
      </c>
      <c r="C193" s="298">
        <v>1</v>
      </c>
      <c r="D193" s="686">
        <v>-0.70851354635486063</v>
      </c>
      <c r="E193" s="298">
        <v>-0.55928160074588174</v>
      </c>
      <c r="F193" s="298">
        <v>-0.60938285642616041</v>
      </c>
      <c r="G193" s="298">
        <v>-0.84113859019103798</v>
      </c>
      <c r="H193" s="298">
        <v>-0.65048126686253238</v>
      </c>
      <c r="I193" s="686">
        <v>0.10211768091556603</v>
      </c>
      <c r="J193" s="686">
        <v>1.7360005755646224</v>
      </c>
      <c r="K193" s="686">
        <v>3.4755844945453439E-2</v>
      </c>
      <c r="L193" s="686">
        <v>1.2887834593068788</v>
      </c>
      <c r="M193" s="686">
        <v>-0.13262504383617735</v>
      </c>
      <c r="N193" s="298">
        <v>-0.25829368305079436</v>
      </c>
      <c r="O193" s="686">
        <v>0.13935328253514873</v>
      </c>
      <c r="P193" s="298">
        <v>-0.13013317051259621</v>
      </c>
      <c r="Q193" s="686">
        <v>0.14735987305261794</v>
      </c>
      <c r="R193" s="298">
        <v>-0.20786686472781762</v>
      </c>
    </row>
    <row r="194" spans="2:18" x14ac:dyDescent="0.2">
      <c r="B194" s="292" t="s">
        <v>392</v>
      </c>
      <c r="C194" s="298">
        <v>1</v>
      </c>
      <c r="D194" s="686">
        <v>-1.0618183725148982</v>
      </c>
      <c r="E194" s="298">
        <v>-0.83817095966163135</v>
      </c>
      <c r="F194" s="298">
        <v>-0.92396265025128077</v>
      </c>
      <c r="G194" s="298">
        <v>-1.290309361318372</v>
      </c>
      <c r="H194" s="298">
        <v>-1.0136048372143052</v>
      </c>
      <c r="I194" s="686">
        <v>0.12152677497176342</v>
      </c>
      <c r="J194" s="686">
        <v>2.0659551745199782</v>
      </c>
      <c r="K194" s="686">
        <v>9.1853916283109502E-2</v>
      </c>
      <c r="L194" s="686">
        <v>1.2390071235366933</v>
      </c>
      <c r="M194" s="686">
        <v>-0.22849098880347382</v>
      </c>
      <c r="N194" s="298">
        <v>-0.42653658640161407</v>
      </c>
      <c r="O194" s="686">
        <v>0.23971641339233971</v>
      </c>
      <c r="P194" s="298">
        <v>-0.21777088474223885</v>
      </c>
      <c r="Q194" s="686">
        <v>0.2574941681640372</v>
      </c>
      <c r="R194" s="298">
        <v>-0.35334964629640575</v>
      </c>
    </row>
    <row r="195" spans="2:18" x14ac:dyDescent="0.2">
      <c r="B195" s="292" t="s">
        <v>393</v>
      </c>
      <c r="C195" s="298">
        <v>1</v>
      </c>
      <c r="D195" s="686">
        <v>-1.068352062234547</v>
      </c>
      <c r="E195" s="298">
        <v>-0.84332847918116915</v>
      </c>
      <c r="F195" s="298">
        <v>-1.0310203546543519</v>
      </c>
      <c r="G195" s="298">
        <v>-1.5968176999677857</v>
      </c>
      <c r="H195" s="298">
        <v>-1.263140599043846</v>
      </c>
      <c r="I195" s="686">
        <v>0.27539370543015368</v>
      </c>
      <c r="J195" s="686">
        <v>4.6816929923126125</v>
      </c>
      <c r="K195" s="686">
        <v>0.26290984180950711</v>
      </c>
      <c r="L195" s="686">
        <v>1.482125626072742</v>
      </c>
      <c r="M195" s="686">
        <v>-0.52846563773323851</v>
      </c>
      <c r="N195" s="298">
        <v>-0.72666191996249474</v>
      </c>
      <c r="O195" s="686">
        <v>-0.66883697019255661</v>
      </c>
      <c r="P195" s="298">
        <v>0.40569749265698879</v>
      </c>
      <c r="Q195" s="686">
        <v>-0.72345484087273448</v>
      </c>
      <c r="R195" s="298">
        <v>0.66287051080347947</v>
      </c>
    </row>
    <row r="196" spans="2:18" x14ac:dyDescent="0.2">
      <c r="B196" s="292" t="s">
        <v>394</v>
      </c>
      <c r="C196" s="298">
        <v>1</v>
      </c>
      <c r="D196" s="686">
        <v>-1.0662765893066177</v>
      </c>
      <c r="E196" s="298">
        <v>-0.84169015648796308</v>
      </c>
      <c r="F196" s="298">
        <v>-0.86696494651542233</v>
      </c>
      <c r="G196" s="298">
        <v>-1.131275689130933</v>
      </c>
      <c r="H196" s="298">
        <v>-0.88569607838717357</v>
      </c>
      <c r="I196" s="686">
        <v>1.9009074877268893E-3</v>
      </c>
      <c r="J196" s="686">
        <v>3.231542729135712E-2</v>
      </c>
      <c r="K196" s="686">
        <v>2.2909232976757607E-2</v>
      </c>
      <c r="L196" s="686">
        <v>1.0963848016706625</v>
      </c>
      <c r="M196" s="686">
        <v>-6.4999099824315329E-2</v>
      </c>
      <c r="N196" s="298">
        <v>-0.21230203918931378</v>
      </c>
      <c r="O196" s="686">
        <v>-2.8702786613797458E-2</v>
      </c>
      <c r="P196" s="298">
        <v>-2.3879153427972283E-2</v>
      </c>
      <c r="Q196" s="686">
        <v>-3.0728059110983107E-2</v>
      </c>
      <c r="R196" s="298">
        <v>-3.8615815643419711E-2</v>
      </c>
    </row>
    <row r="197" spans="2:18" x14ac:dyDescent="0.2">
      <c r="B197" s="292" t="s">
        <v>395</v>
      </c>
      <c r="C197" s="298">
        <v>1</v>
      </c>
      <c r="D197" s="686">
        <v>0.60766343762529496</v>
      </c>
      <c r="E197" s="298">
        <v>0.4796732283501085</v>
      </c>
      <c r="F197" s="298">
        <v>0.49496458448169511</v>
      </c>
      <c r="G197" s="298">
        <v>0.64702401001722076</v>
      </c>
      <c r="H197" s="298">
        <v>0.49835527330926582</v>
      </c>
      <c r="I197" s="686">
        <v>5.277692952298383E-3</v>
      </c>
      <c r="J197" s="686">
        <v>8.9720780189072508E-2</v>
      </c>
      <c r="K197" s="686">
        <v>7.9344450129026807E-3</v>
      </c>
      <c r="L197" s="686">
        <v>1.1746598974262594</v>
      </c>
      <c r="M197" s="686">
        <v>3.9360572391925759E-2</v>
      </c>
      <c r="N197" s="298">
        <v>0.12291632365578582</v>
      </c>
      <c r="O197" s="686">
        <v>3.4047252985677026E-3</v>
      </c>
      <c r="P197" s="298">
        <v>2.2756865248960794E-2</v>
      </c>
      <c r="Q197" s="686">
        <v>3.5858782393485356E-3</v>
      </c>
      <c r="R197" s="298">
        <v>3.6204380293471138E-2</v>
      </c>
    </row>
    <row r="198" spans="2:18" x14ac:dyDescent="0.2">
      <c r="B198" s="292" t="s">
        <v>396</v>
      </c>
      <c r="C198" s="298">
        <v>1</v>
      </c>
      <c r="D198" s="686">
        <v>-1.7648234231470994E-2</v>
      </c>
      <c r="E198" s="298">
        <v>-1.3931043015473673E-2</v>
      </c>
      <c r="F198" s="298">
        <v>-1.4360584851228216E-2</v>
      </c>
      <c r="G198" s="298">
        <v>-1.8753323594351733E-2</v>
      </c>
      <c r="H198" s="298">
        <v>-1.4333394647667738E-2</v>
      </c>
      <c r="I198" s="686">
        <v>3.3720983784691874E-3</v>
      </c>
      <c r="J198" s="686">
        <v>5.7325672433976189E-2</v>
      </c>
      <c r="K198" s="686">
        <v>6.4566968847555226E-6</v>
      </c>
      <c r="L198" s="686">
        <v>1.2089914795036734</v>
      </c>
      <c r="M198" s="686">
        <v>-1.1050893628807401E-3</v>
      </c>
      <c r="N198" s="298">
        <v>-3.4794342501228938E-3</v>
      </c>
      <c r="O198" s="686">
        <v>-1.7957578520549295E-3</v>
      </c>
      <c r="P198" s="298">
        <v>5.272278543314423E-4</v>
      </c>
      <c r="Q198" s="686">
        <v>-1.8767800791881818E-3</v>
      </c>
      <c r="R198" s="298">
        <v>8.3233695403425994E-4</v>
      </c>
    </row>
    <row r="199" spans="2:18" x14ac:dyDescent="0.2">
      <c r="B199" s="292" t="s">
        <v>397</v>
      </c>
      <c r="C199" s="298">
        <v>1</v>
      </c>
      <c r="D199" s="686">
        <v>0.348791845598176</v>
      </c>
      <c r="E199" s="298">
        <v>0.27532693303729106</v>
      </c>
      <c r="F199" s="298">
        <v>0.29891167655219925</v>
      </c>
      <c r="G199" s="298">
        <v>0.41110682789886638</v>
      </c>
      <c r="H199" s="298">
        <v>0.31509296547569798</v>
      </c>
      <c r="I199" s="686">
        <v>9.6023007659210763E-2</v>
      </c>
      <c r="J199" s="686">
        <v>1.632391130206583</v>
      </c>
      <c r="K199" s="686">
        <v>7.981452221930297E-3</v>
      </c>
      <c r="L199" s="686">
        <v>1.3261168462388389</v>
      </c>
      <c r="M199" s="686">
        <v>6.2314982300690373E-2</v>
      </c>
      <c r="N199" s="298">
        <v>0.12267543330330229</v>
      </c>
      <c r="O199" s="686">
        <v>-6.535319813269827E-2</v>
      </c>
      <c r="P199" s="298">
        <v>6.1675449484728827E-2</v>
      </c>
      <c r="Q199" s="686">
        <v>-6.8492917033422723E-2</v>
      </c>
      <c r="R199" s="298">
        <v>9.7639682836233269E-2</v>
      </c>
    </row>
    <row r="200" spans="2:18" x14ac:dyDescent="0.2">
      <c r="B200" s="292" t="s">
        <v>398</v>
      </c>
      <c r="C200" s="298">
        <v>1</v>
      </c>
      <c r="D200" s="686">
        <v>-0.23268413954819911</v>
      </c>
      <c r="E200" s="298">
        <v>-0.18367462231909967</v>
      </c>
      <c r="F200" s="298">
        <v>-0.21635185931681136</v>
      </c>
      <c r="G200" s="298">
        <v>-0.32284178077711945</v>
      </c>
      <c r="H200" s="298">
        <v>-0.24711206131760205</v>
      </c>
      <c r="I200" s="686">
        <v>0.22370706346451033</v>
      </c>
      <c r="J200" s="686">
        <v>3.8030200788966755</v>
      </c>
      <c r="K200" s="686">
        <v>9.0683239767616244E-3</v>
      </c>
      <c r="L200" s="686">
        <v>1.5694070955175876</v>
      </c>
      <c r="M200" s="686">
        <v>-9.0157641228920338E-2</v>
      </c>
      <c r="N200" s="298">
        <v>-0.13058712085041993</v>
      </c>
      <c r="O200" s="686">
        <v>-0.12364630087569778</v>
      </c>
      <c r="P200" s="298">
        <v>7.3926400986263657E-2</v>
      </c>
      <c r="Q200" s="686">
        <v>-0.12941366518382597</v>
      </c>
      <c r="R200" s="298">
        <v>0.1168782746486952</v>
      </c>
    </row>
    <row r="201" spans="2:18" ht="16" thickBot="1" x14ac:dyDescent="0.25">
      <c r="B201" s="296" t="s">
        <v>399</v>
      </c>
      <c r="C201" s="299">
        <v>1</v>
      </c>
      <c r="D201" s="687">
        <v>2.7616248308547515</v>
      </c>
      <c r="E201" s="299">
        <v>2.1799526120654313</v>
      </c>
      <c r="F201" s="299">
        <v>2.2653080593419133</v>
      </c>
      <c r="G201" s="299">
        <v>2.982119984645645</v>
      </c>
      <c r="H201" s="299">
        <v>2.7654812703025118</v>
      </c>
      <c r="I201" s="687">
        <v>1.8383506228068169E-2</v>
      </c>
      <c r="J201" s="687">
        <v>0.31251960587715888</v>
      </c>
      <c r="K201" s="687">
        <v>0.20486082352167675</v>
      </c>
      <c r="L201" s="687">
        <v>0.56690135762436922</v>
      </c>
      <c r="M201" s="687">
        <v>0.22049515379089338</v>
      </c>
      <c r="N201" s="299">
        <v>0.75198242266775561</v>
      </c>
      <c r="O201" s="687">
        <v>-0.11424312431655495</v>
      </c>
      <c r="P201" s="299">
        <v>0.1957533790102037</v>
      </c>
      <c r="Q201" s="687">
        <v>-0.1448673379996869</v>
      </c>
      <c r="R201" s="299">
        <v>0.37495996050162272</v>
      </c>
    </row>
    <row r="220" spans="7:7" x14ac:dyDescent="0.2">
      <c r="G220" t="s">
        <v>337</v>
      </c>
    </row>
    <row r="239" spans="7:7" x14ac:dyDescent="0.2">
      <c r="G239" t="s">
        <v>337</v>
      </c>
    </row>
    <row r="242" spans="2:9" x14ac:dyDescent="0.2">
      <c r="B242" t="s">
        <v>748</v>
      </c>
    </row>
    <row r="244" spans="2:9" x14ac:dyDescent="0.2">
      <c r="B244" s="739" t="s">
        <v>712</v>
      </c>
      <c r="C244" s="739"/>
      <c r="D244" s="739"/>
      <c r="E244" s="739"/>
      <c r="F244" s="739"/>
      <c r="G244" s="739"/>
      <c r="H244" s="739"/>
      <c r="I244" s="739"/>
    </row>
    <row r="245" spans="2:9" x14ac:dyDescent="0.2">
      <c r="B245" s="739"/>
      <c r="C245" s="739"/>
      <c r="D245" s="739"/>
      <c r="E245" s="739"/>
      <c r="F245" s="739"/>
      <c r="G245" s="739"/>
      <c r="H245" s="739"/>
      <c r="I245" s="739"/>
    </row>
    <row r="247" spans="2:9" x14ac:dyDescent="0.2">
      <c r="B247" s="739" t="s">
        <v>767</v>
      </c>
      <c r="C247" s="739"/>
      <c r="D247" s="739"/>
      <c r="E247" s="739"/>
      <c r="F247" s="739"/>
      <c r="G247" s="739"/>
      <c r="H247" s="739"/>
      <c r="I247" s="739"/>
    </row>
    <row r="248" spans="2:9" x14ac:dyDescent="0.2">
      <c r="B248" s="739"/>
      <c r="C248" s="739"/>
      <c r="D248" s="739"/>
      <c r="E248" s="739"/>
      <c r="F248" s="739"/>
      <c r="G248" s="739"/>
      <c r="H248" s="739"/>
      <c r="I248" s="739"/>
    </row>
    <row r="250" spans="2:9" x14ac:dyDescent="0.2">
      <c r="B250" s="739" t="s">
        <v>714</v>
      </c>
      <c r="C250" s="739"/>
      <c r="D250" s="739"/>
      <c r="E250" s="739"/>
      <c r="F250" s="739"/>
      <c r="G250" s="739"/>
      <c r="H250" s="739"/>
      <c r="I250" s="739"/>
    </row>
    <row r="251" spans="2:9" x14ac:dyDescent="0.2">
      <c r="B251" s="739"/>
      <c r="C251" s="739"/>
      <c r="D251" s="739"/>
      <c r="E251" s="739"/>
      <c r="F251" s="739"/>
      <c r="G251" s="739"/>
      <c r="H251" s="739"/>
      <c r="I251" s="739"/>
    </row>
    <row r="252" spans="2:9" x14ac:dyDescent="0.2">
      <c r="B252" s="739"/>
      <c r="C252" s="739"/>
      <c r="D252" s="739"/>
      <c r="E252" s="739"/>
      <c r="F252" s="739"/>
      <c r="G252" s="739"/>
      <c r="H252" s="739"/>
      <c r="I252" s="739"/>
    </row>
    <row r="253" spans="2:9" x14ac:dyDescent="0.2">
      <c r="B253" s="739"/>
      <c r="C253" s="739"/>
      <c r="D253" s="739"/>
      <c r="E253" s="739"/>
      <c r="F253" s="739"/>
      <c r="G253" s="739"/>
      <c r="H253" s="739"/>
      <c r="I253" s="739"/>
    </row>
    <row r="254" spans="2:9" x14ac:dyDescent="0.2">
      <c r="B254" s="739"/>
      <c r="C254" s="739"/>
      <c r="D254" s="739"/>
      <c r="E254" s="739"/>
      <c r="F254" s="739"/>
      <c r="G254" s="739"/>
      <c r="H254" s="739"/>
      <c r="I254" s="739"/>
    </row>
    <row r="255" spans="2:9" x14ac:dyDescent="0.2">
      <c r="B255" s="739"/>
      <c r="C255" s="739"/>
      <c r="D255" s="739"/>
      <c r="E255" s="739"/>
      <c r="F255" s="739"/>
      <c r="G255" s="739"/>
      <c r="H255" s="739"/>
      <c r="I255" s="739"/>
    </row>
    <row r="256" spans="2:9" x14ac:dyDescent="0.2">
      <c r="B256" s="739"/>
      <c r="C256" s="739"/>
      <c r="D256" s="739"/>
      <c r="E256" s="739"/>
      <c r="F256" s="739"/>
      <c r="G256" s="739"/>
      <c r="H256" s="739"/>
      <c r="I256" s="739"/>
    </row>
    <row r="257" spans="2:9" x14ac:dyDescent="0.2">
      <c r="B257" s="739"/>
      <c r="C257" s="739"/>
      <c r="D257" s="739"/>
      <c r="E257" s="739"/>
      <c r="F257" s="739"/>
      <c r="G257" s="739"/>
      <c r="H257" s="739"/>
      <c r="I257" s="739"/>
    </row>
  </sheetData>
  <mergeCells count="3">
    <mergeCell ref="B244:I245"/>
    <mergeCell ref="B247:I248"/>
    <mergeCell ref="B250:I257"/>
  </mergeCells>
  <pageMargins left="0.7" right="0.7" top="0.75" bottom="0.75" header="0.3" footer="0.3"/>
  <ignoredErrors>
    <ignoredError sqref="A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E45F9-9567-44AC-A07C-D9B63EE90B10}">
  <sheetPr>
    <tabColor rgb="FF007800"/>
  </sheetPr>
  <dimension ref="B1:R275"/>
  <sheetViews>
    <sheetView topLeftCell="H123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763</v>
      </c>
    </row>
    <row r="2" spans="2:9" x14ac:dyDescent="0.2">
      <c r="B2" t="s">
        <v>760</v>
      </c>
    </row>
    <row r="3" spans="2:9" x14ac:dyDescent="0.2">
      <c r="B3" t="s">
        <v>761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665</v>
      </c>
      <c r="C16" s="304">
        <v>27</v>
      </c>
      <c r="D16" s="304">
        <v>0</v>
      </c>
      <c r="E16" s="304">
        <v>27</v>
      </c>
      <c r="F16" s="306">
        <v>0</v>
      </c>
      <c r="G16" s="306">
        <v>2.9525634407422761</v>
      </c>
      <c r="H16" s="306">
        <v>0.88656722195628435</v>
      </c>
      <c r="I16" s="306">
        <v>0.87380470211214889</v>
      </c>
    </row>
    <row r="17" spans="2:10" ht="16" thickBot="1" x14ac:dyDescent="0.25">
      <c r="B17" s="296" t="s">
        <v>666</v>
      </c>
      <c r="C17" s="305">
        <v>27</v>
      </c>
      <c r="D17" s="305">
        <v>0</v>
      </c>
      <c r="E17" s="305">
        <v>27</v>
      </c>
      <c r="F17" s="299">
        <v>0.25409999999999999</v>
      </c>
      <c r="G17" s="299">
        <v>3.6</v>
      </c>
      <c r="H17" s="299">
        <v>1.600775925925926</v>
      </c>
      <c r="I17" s="299">
        <v>0.9732366706955764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666</v>
      </c>
      <c r="D22" s="307" t="s">
        <v>665</v>
      </c>
    </row>
    <row r="23" spans="2:10" x14ac:dyDescent="0.2">
      <c r="B23" s="295" t="s">
        <v>666</v>
      </c>
      <c r="C23" s="310">
        <v>1</v>
      </c>
      <c r="D23" s="306">
        <v>-4.6792159225750474E-2</v>
      </c>
    </row>
    <row r="24" spans="2:10" ht="16" thickBot="1" x14ac:dyDescent="0.25">
      <c r="B24" s="308" t="s">
        <v>665</v>
      </c>
      <c r="C24" s="309">
        <v>-4.6792159225750474E-2</v>
      </c>
      <c r="D24" s="311">
        <v>1</v>
      </c>
    </row>
    <row r="27" spans="2:10" x14ac:dyDescent="0.2">
      <c r="B27" s="290" t="s">
        <v>667</v>
      </c>
    </row>
    <row r="29" spans="2:10" x14ac:dyDescent="0.2">
      <c r="B29" t="s">
        <v>743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666</v>
      </c>
      <c r="D32" s="680">
        <v>0.79233740933739993</v>
      </c>
      <c r="E32" s="680">
        <v>2.189506165008015E-3</v>
      </c>
      <c r="F32" s="681">
        <v>-3.7722913588391666E-2</v>
      </c>
      <c r="G32" s="680">
        <v>2</v>
      </c>
      <c r="H32" s="680">
        <v>-4.3626829226380721</v>
      </c>
      <c r="I32" s="680">
        <v>-1.7710091906294139</v>
      </c>
      <c r="J32" s="680">
        <v>1.0717223822672135</v>
      </c>
    </row>
    <row r="33" spans="2:3" x14ac:dyDescent="0.2">
      <c r="B33" s="301" t="s">
        <v>691</v>
      </c>
    </row>
    <row r="36" spans="2:3" x14ac:dyDescent="0.2">
      <c r="B36" t="s">
        <v>668</v>
      </c>
    </row>
    <row r="37" spans="2:3" ht="16" thickBot="1" x14ac:dyDescent="0.25"/>
    <row r="38" spans="2:3" x14ac:dyDescent="0.2">
      <c r="B38" s="312" t="s">
        <v>315</v>
      </c>
      <c r="C38" s="682">
        <v>27</v>
      </c>
    </row>
    <row r="39" spans="2:3" x14ac:dyDescent="0.2">
      <c r="B39" s="292" t="s">
        <v>352</v>
      </c>
      <c r="C39" s="298">
        <v>27</v>
      </c>
    </row>
    <row r="40" spans="2:3" x14ac:dyDescent="0.2">
      <c r="B40" s="292" t="s">
        <v>353</v>
      </c>
      <c r="C40" s="298">
        <v>25</v>
      </c>
    </row>
    <row r="41" spans="2:3" x14ac:dyDescent="0.2">
      <c r="B41" s="292" t="s">
        <v>354</v>
      </c>
      <c r="C41" s="298">
        <v>2.189506165008015E-3</v>
      </c>
    </row>
    <row r="42" spans="2:3" x14ac:dyDescent="0.2">
      <c r="B42" s="292" t="s">
        <v>355</v>
      </c>
      <c r="C42" s="298">
        <v>-3.7722913588391666E-2</v>
      </c>
    </row>
    <row r="43" spans="2:3" x14ac:dyDescent="0.2">
      <c r="B43" s="292" t="s">
        <v>356</v>
      </c>
      <c r="C43" s="298">
        <v>0.79233740933739993</v>
      </c>
    </row>
    <row r="44" spans="2:3" x14ac:dyDescent="0.2">
      <c r="B44" s="292" t="s">
        <v>357</v>
      </c>
      <c r="C44" s="298">
        <v>0.89013336603983106</v>
      </c>
    </row>
    <row r="45" spans="2:3" x14ac:dyDescent="0.2">
      <c r="B45" s="292" t="s">
        <v>358</v>
      </c>
      <c r="C45" s="298">
        <v>150.57830341507614</v>
      </c>
    </row>
    <row r="46" spans="2:3" x14ac:dyDescent="0.2">
      <c r="B46" s="292" t="s">
        <v>359</v>
      </c>
      <c r="C46" s="298">
        <v>1.3947252572833619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-4.3626829226380721</v>
      </c>
    </row>
    <row r="49" spans="2:7" x14ac:dyDescent="0.2">
      <c r="B49" s="292" t="s">
        <v>362</v>
      </c>
      <c r="C49" s="298">
        <v>-1.7710091906294139</v>
      </c>
    </row>
    <row r="50" spans="2:7" x14ac:dyDescent="0.2">
      <c r="B50" s="292" t="s">
        <v>363</v>
      </c>
      <c r="C50" s="298">
        <v>1.1574601728485907</v>
      </c>
    </row>
    <row r="51" spans="2:7" x14ac:dyDescent="0.2">
      <c r="B51" s="292" t="s">
        <v>692</v>
      </c>
      <c r="C51" s="298">
        <v>22.646640524915984</v>
      </c>
    </row>
    <row r="52" spans="2:7" ht="16" thickBot="1" x14ac:dyDescent="0.25">
      <c r="B52" s="296" t="s">
        <v>693</v>
      </c>
      <c r="C52" s="299">
        <v>-0.14077943560771522</v>
      </c>
    </row>
    <row r="55" spans="2:7" x14ac:dyDescent="0.2">
      <c r="B55" t="s">
        <v>669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4.3465859830835285E-2</v>
      </c>
      <c r="E58" s="297">
        <v>4.3465859830835285E-2</v>
      </c>
      <c r="F58" s="297">
        <v>5.485776554105156E-2</v>
      </c>
      <c r="G58" s="297">
        <v>0.81672377666995932</v>
      </c>
    </row>
    <row r="59" spans="2:7" x14ac:dyDescent="0.2">
      <c r="B59" s="292" t="s">
        <v>370</v>
      </c>
      <c r="C59">
        <v>25</v>
      </c>
      <c r="D59" s="298">
        <v>19.808435233434999</v>
      </c>
      <c r="E59" s="298">
        <v>0.79233740933739993</v>
      </c>
      <c r="F59" s="298"/>
      <c r="G59" s="298"/>
    </row>
    <row r="60" spans="2:7" ht="16" thickBot="1" x14ac:dyDescent="0.25">
      <c r="B60" s="296" t="s">
        <v>371</v>
      </c>
      <c r="C60" s="305">
        <v>26</v>
      </c>
      <c r="D60" s="299">
        <v>19.851901093265834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670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0.95381834536909005</v>
      </c>
      <c r="D67" s="297">
        <v>0.33099984523225945</v>
      </c>
      <c r="E67" s="297">
        <v>2.8816277684353744</v>
      </c>
      <c r="F67" s="689">
        <v>8.0094491210366929E-3</v>
      </c>
      <c r="G67" s="297">
        <v>0.27211140318360472</v>
      </c>
      <c r="H67" s="297">
        <v>1.6355252875545754</v>
      </c>
    </row>
    <row r="68" spans="2:8" ht="16" thickBot="1" x14ac:dyDescent="0.25">
      <c r="B68" s="296" t="s">
        <v>666</v>
      </c>
      <c r="C68" s="299">
        <v>-4.2011578462429769E-2</v>
      </c>
      <c r="D68" s="299">
        <v>0.15291411941501379</v>
      </c>
      <c r="E68" s="299">
        <v>-0.27473969456286118</v>
      </c>
      <c r="F68" s="299">
        <v>0.78577393799605411</v>
      </c>
      <c r="G68" s="299">
        <v>-0.35694410264608656</v>
      </c>
      <c r="H68" s="299">
        <v>0.27292094572122705</v>
      </c>
    </row>
    <row r="71" spans="2:8" x14ac:dyDescent="0.2">
      <c r="B71" t="s">
        <v>671</v>
      </c>
    </row>
    <row r="73" spans="2:8" x14ac:dyDescent="0.2">
      <c r="B73" t="s">
        <v>762</v>
      </c>
    </row>
    <row r="76" spans="2:8" x14ac:dyDescent="0.2">
      <c r="B76" t="s">
        <v>673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666</v>
      </c>
      <c r="C79" s="315">
        <v>-4.6792159225750467E-2</v>
      </c>
      <c r="D79" s="315">
        <v>0.17031452007763773</v>
      </c>
      <c r="E79" s="315">
        <v>-0.27473969456286113</v>
      </c>
      <c r="F79" s="315">
        <v>0.78577393799605411</v>
      </c>
      <c r="G79" s="315">
        <v>-0.39756147940608277</v>
      </c>
      <c r="H79" s="315">
        <v>0.30397716095458183</v>
      </c>
    </row>
    <row r="98" spans="2:15" x14ac:dyDescent="0.2">
      <c r="G98" t="s">
        <v>337</v>
      </c>
    </row>
    <row r="101" spans="2:15" x14ac:dyDescent="0.2">
      <c r="B101" t="s">
        <v>674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666</v>
      </c>
      <c r="E103" s="294" t="s">
        <v>665</v>
      </c>
      <c r="F103" s="294" t="s">
        <v>675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0.44779999999999998</v>
      </c>
      <c r="E104" s="297">
        <v>0.52811803701972304</v>
      </c>
      <c r="F104" s="297">
        <v>0.93500556053361406</v>
      </c>
      <c r="G104" s="297">
        <v>-0.40688752351389101</v>
      </c>
      <c r="H104" s="297">
        <v>-0.4571084952405704</v>
      </c>
      <c r="I104" s="297">
        <v>0.26854411102628045</v>
      </c>
      <c r="J104" s="297">
        <v>0.38192861078100082</v>
      </c>
      <c r="K104" s="297">
        <v>1.4880825102862274</v>
      </c>
      <c r="L104" s="297">
        <v>0.92975983399171158</v>
      </c>
      <c r="M104" s="297">
        <v>-0.97987066230155384</v>
      </c>
      <c r="N104" s="297">
        <v>2.8498817833687822</v>
      </c>
      <c r="O104" s="297">
        <v>0.97574730080081473</v>
      </c>
    </row>
    <row r="105" spans="2:15" x14ac:dyDescent="0.2">
      <c r="B105" s="292" t="s">
        <v>383</v>
      </c>
      <c r="C105">
        <v>1</v>
      </c>
      <c r="D105" s="298">
        <v>0.53695000000000004</v>
      </c>
      <c r="E105" s="298">
        <v>0</v>
      </c>
      <c r="F105" s="298">
        <v>0.93126022831368838</v>
      </c>
      <c r="G105" s="298">
        <v>-0.93126022831368838</v>
      </c>
      <c r="H105" s="298">
        <v>-1.0462030341103032</v>
      </c>
      <c r="I105" s="298">
        <v>0.2564323219302877</v>
      </c>
      <c r="J105" s="298">
        <v>0.40312797514614784</v>
      </c>
      <c r="K105" s="298">
        <v>1.4593924814812289</v>
      </c>
      <c r="L105" s="298">
        <v>0.92633414331328556</v>
      </c>
      <c r="M105" s="298">
        <v>-0.97656065249971991</v>
      </c>
      <c r="N105" s="298">
        <v>2.8390811091270969</v>
      </c>
      <c r="O105" s="298">
        <v>1.0155419156577032</v>
      </c>
    </row>
    <row r="106" spans="2:15" x14ac:dyDescent="0.2">
      <c r="B106" s="292" t="s">
        <v>384</v>
      </c>
      <c r="C106">
        <v>1</v>
      </c>
      <c r="D106" s="298">
        <v>0.27100000000000002</v>
      </c>
      <c r="E106" s="298">
        <v>0.10347170368735979</v>
      </c>
      <c r="F106" s="298">
        <v>0.94243320760577154</v>
      </c>
      <c r="G106" s="298">
        <v>-0.83896150391841173</v>
      </c>
      <c r="H106" s="298">
        <v>-0.94251214023233287</v>
      </c>
      <c r="I106" s="298">
        <v>0.29366403527316515</v>
      </c>
      <c r="J106" s="298">
        <v>0.33762080542640949</v>
      </c>
      <c r="K106" s="298">
        <v>1.5472456097851337</v>
      </c>
      <c r="L106" s="298">
        <v>0.93732383675564268</v>
      </c>
      <c r="M106" s="298">
        <v>-0.98802137053425709</v>
      </c>
      <c r="N106" s="298">
        <v>2.8728877857458004</v>
      </c>
      <c r="O106" s="298">
        <v>1.0448988005541324</v>
      </c>
    </row>
    <row r="107" spans="2:15" x14ac:dyDescent="0.2">
      <c r="B107" s="292" t="s">
        <v>385</v>
      </c>
      <c r="C107">
        <v>1</v>
      </c>
      <c r="D107" s="298">
        <v>0.4869</v>
      </c>
      <c r="E107" s="298">
        <v>0.48800000000000004</v>
      </c>
      <c r="F107" s="298">
        <v>0.93336290781573295</v>
      </c>
      <c r="G107" s="298">
        <v>-0.4453629078157329</v>
      </c>
      <c r="H107" s="298">
        <v>-0.50033278698127592</v>
      </c>
      <c r="I107" s="298">
        <v>0.26318105212553433</v>
      </c>
      <c r="J107" s="298">
        <v>0.39133138462947625</v>
      </c>
      <c r="K107" s="298">
        <v>1.4753944310019897</v>
      </c>
      <c r="L107" s="298">
        <v>0.92822501341824615</v>
      </c>
      <c r="M107" s="298">
        <v>-0.97835229287694336</v>
      </c>
      <c r="N107" s="298">
        <v>2.8450781085084094</v>
      </c>
      <c r="O107" s="298">
        <v>0.97602489200682596</v>
      </c>
    </row>
    <row r="108" spans="2:15" x14ac:dyDescent="0.2">
      <c r="B108" s="292" t="s">
        <v>386</v>
      </c>
      <c r="C108">
        <v>1</v>
      </c>
      <c r="D108" s="298">
        <v>0.74460000000000004</v>
      </c>
      <c r="E108" s="298">
        <v>2.2497724667390795</v>
      </c>
      <c r="F108" s="298">
        <v>0.92253652404596487</v>
      </c>
      <c r="G108" s="298">
        <v>1.3272359426931146</v>
      </c>
      <c r="H108" s="298">
        <v>1.4910529065975091</v>
      </c>
      <c r="I108" s="298">
        <v>0.23006583501084957</v>
      </c>
      <c r="J108" s="298">
        <v>0.44870706718762327</v>
      </c>
      <c r="K108" s="298">
        <v>1.3963659809043065</v>
      </c>
      <c r="L108" s="298">
        <v>0.91938441240682311</v>
      </c>
      <c r="M108" s="298">
        <v>-0.97097111803486302</v>
      </c>
      <c r="N108" s="298">
        <v>2.816044166126793</v>
      </c>
      <c r="O108" s="298">
        <v>0.82752664479522364</v>
      </c>
    </row>
    <row r="109" spans="2:15" x14ac:dyDescent="0.2">
      <c r="B109" s="292" t="s">
        <v>387</v>
      </c>
      <c r="C109">
        <v>1</v>
      </c>
      <c r="D109" s="298">
        <v>0.81710000000000005</v>
      </c>
      <c r="E109" s="298">
        <v>2.9100004590258131</v>
      </c>
      <c r="F109" s="298">
        <v>0.91949068460743866</v>
      </c>
      <c r="G109" s="298">
        <v>1.9905097744183744</v>
      </c>
      <c r="H109" s="298">
        <v>2.2361927440986462</v>
      </c>
      <c r="I109" s="298">
        <v>0.22159691102265941</v>
      </c>
      <c r="J109" s="298">
        <v>0.46310330320245363</v>
      </c>
      <c r="K109" s="298">
        <v>1.3758780660124237</v>
      </c>
      <c r="L109" s="298">
        <v>0.91730180437639186</v>
      </c>
      <c r="M109" s="298">
        <v>-0.96972774594460431</v>
      </c>
      <c r="N109" s="298">
        <v>2.8087091151594814</v>
      </c>
      <c r="O109" s="298">
        <v>0.78797813685308249</v>
      </c>
    </row>
    <row r="110" spans="2:15" x14ac:dyDescent="0.2">
      <c r="B110" s="292" t="s">
        <v>388</v>
      </c>
      <c r="C110">
        <v>1</v>
      </c>
      <c r="D110" s="298">
        <v>0.25409999999999999</v>
      </c>
      <c r="E110" s="298">
        <v>0</v>
      </c>
      <c r="F110" s="298">
        <v>0.94314320328178669</v>
      </c>
      <c r="G110" s="298">
        <v>-0.94314320328178669</v>
      </c>
      <c r="H110" s="298">
        <v>-1.0595526909386561</v>
      </c>
      <c r="I110" s="298">
        <v>0.29613146373537197</v>
      </c>
      <c r="J110" s="298">
        <v>0.33324903705854059</v>
      </c>
      <c r="K110" s="298">
        <v>1.5530373695050328</v>
      </c>
      <c r="L110" s="298">
        <v>0.93809980980248253</v>
      </c>
      <c r="M110" s="298">
        <v>-0.98890952126404563</v>
      </c>
      <c r="N110" s="298">
        <v>2.8751959278276189</v>
      </c>
      <c r="O110" s="298">
        <v>1.0605186492655325</v>
      </c>
    </row>
    <row r="111" spans="2:15" x14ac:dyDescent="0.2">
      <c r="B111" s="292" t="s">
        <v>389</v>
      </c>
      <c r="C111">
        <v>1</v>
      </c>
      <c r="D111" s="298">
        <v>0.41139999999999999</v>
      </c>
      <c r="E111" s="298">
        <v>0.69372802201825678</v>
      </c>
      <c r="F111" s="298">
        <v>0.93653478198964646</v>
      </c>
      <c r="G111" s="298">
        <v>-0.24280675997138967</v>
      </c>
      <c r="H111" s="298">
        <v>-0.27277570893856901</v>
      </c>
      <c r="I111" s="298">
        <v>0.27360393609756922</v>
      </c>
      <c r="J111" s="298">
        <v>0.37303692743291961</v>
      </c>
      <c r="K111" s="298">
        <v>1.5000326365463734</v>
      </c>
      <c r="L111" s="298">
        <v>0.93123387136931546</v>
      </c>
      <c r="M111" s="298">
        <v>-0.98137727765278149</v>
      </c>
      <c r="N111" s="298">
        <v>2.8544468416320745</v>
      </c>
      <c r="O111" s="298">
        <v>0.9618683690849692</v>
      </c>
    </row>
    <row r="112" spans="2:15" x14ac:dyDescent="0.2">
      <c r="B112" s="292" t="s">
        <v>390</v>
      </c>
      <c r="C112">
        <v>1</v>
      </c>
      <c r="D112" s="298">
        <v>0.47110000000000002</v>
      </c>
      <c r="E112" s="298">
        <v>1.1882095950007758</v>
      </c>
      <c r="F112" s="298">
        <v>0.93402669075543943</v>
      </c>
      <c r="G112" s="298">
        <v>0.25418290424533641</v>
      </c>
      <c r="H112" s="298">
        <v>0.28555597839926655</v>
      </c>
      <c r="I112" s="298">
        <v>0.2653389537965794</v>
      </c>
      <c r="J112" s="298">
        <v>0.38755088588478237</v>
      </c>
      <c r="K112" s="298">
        <v>1.4805024956260966</v>
      </c>
      <c r="L112" s="298">
        <v>0.92883915170456888</v>
      </c>
      <c r="M112" s="298">
        <v>-0.97895335141459261</v>
      </c>
      <c r="N112" s="298">
        <v>2.8470067329254714</v>
      </c>
      <c r="O112" s="298">
        <v>0.90923810902551039</v>
      </c>
    </row>
    <row r="113" spans="2:15" x14ac:dyDescent="0.2">
      <c r="B113" s="292" t="s">
        <v>391</v>
      </c>
      <c r="C113">
        <v>1</v>
      </c>
      <c r="D113" s="298">
        <v>1.17</v>
      </c>
      <c r="E113" s="298">
        <v>1.6900471451873833</v>
      </c>
      <c r="F113" s="298">
        <v>0.90466479856804727</v>
      </c>
      <c r="G113" s="298">
        <v>0.78538234661933604</v>
      </c>
      <c r="H113" s="298">
        <v>0.88231985967841176</v>
      </c>
      <c r="I113" s="298">
        <v>0.18792610361636319</v>
      </c>
      <c r="J113" s="298">
        <v>0.51762374311604342</v>
      </c>
      <c r="K113" s="298">
        <v>1.291705854020051</v>
      </c>
      <c r="L113" s="298">
        <v>0.90975470856590124</v>
      </c>
      <c r="M113" s="298">
        <v>-0.96901009720155395</v>
      </c>
      <c r="N113" s="298">
        <v>2.7783396943376486</v>
      </c>
      <c r="O113" s="298">
        <v>0.86802548585976902</v>
      </c>
    </row>
    <row r="114" spans="2:15" x14ac:dyDescent="0.2">
      <c r="B114" s="292" t="s">
        <v>392</v>
      </c>
      <c r="C114">
        <v>1</v>
      </c>
      <c r="D114" s="298">
        <v>1.52</v>
      </c>
      <c r="E114" s="298">
        <v>0.89409464622260182</v>
      </c>
      <c r="F114" s="298">
        <v>0.8899607461061968</v>
      </c>
      <c r="G114" s="298">
        <v>4.1339001164050204E-3</v>
      </c>
      <c r="H114" s="298">
        <v>4.6441356701373664E-3</v>
      </c>
      <c r="I114" s="298">
        <v>0.17191787221854996</v>
      </c>
      <c r="J114" s="298">
        <v>0.53588926037814089</v>
      </c>
      <c r="K114" s="298">
        <v>1.2440322318342527</v>
      </c>
      <c r="L114" s="298">
        <v>0.90658323618162806</v>
      </c>
      <c r="M114" s="298">
        <v>-0.97718238001924795</v>
      </c>
      <c r="N114" s="298">
        <v>2.7571038722316414</v>
      </c>
      <c r="O114" s="298">
        <v>0.88980056850172706</v>
      </c>
    </row>
    <row r="115" spans="2:15" x14ac:dyDescent="0.2">
      <c r="B115" s="292" t="s">
        <v>393</v>
      </c>
      <c r="C115">
        <v>1</v>
      </c>
      <c r="D115" s="298">
        <v>2.3199999999999998</v>
      </c>
      <c r="E115" s="298">
        <v>0.08</v>
      </c>
      <c r="F115" s="298">
        <v>0.85635148333625299</v>
      </c>
      <c r="G115" s="298">
        <v>-0.77635148333625303</v>
      </c>
      <c r="H115" s="298">
        <v>-0.87217434258218041</v>
      </c>
      <c r="I115" s="298">
        <v>0.21444976945800776</v>
      </c>
      <c r="J115" s="298">
        <v>0.41468391552509803</v>
      </c>
      <c r="K115" s="298">
        <v>1.2980190511474079</v>
      </c>
      <c r="L115" s="298">
        <v>0.91560150336158397</v>
      </c>
      <c r="M115" s="298">
        <v>-1.0293651117246396</v>
      </c>
      <c r="N115" s="298">
        <v>2.7420680783971458</v>
      </c>
      <c r="O115" s="298">
        <v>0.90418890570877275</v>
      </c>
    </row>
    <row r="116" spans="2:15" x14ac:dyDescent="0.2">
      <c r="B116" s="292" t="s">
        <v>394</v>
      </c>
      <c r="C116">
        <v>1</v>
      </c>
      <c r="D116" s="298">
        <v>1.65</v>
      </c>
      <c r="E116" s="298">
        <v>0.41173472218216878</v>
      </c>
      <c r="F116" s="298">
        <v>0.8844992409060809</v>
      </c>
      <c r="G116" s="298">
        <v>-0.47276451872391212</v>
      </c>
      <c r="H116" s="298">
        <v>-0.53111650092078133</v>
      </c>
      <c r="I116" s="298">
        <v>0.17153363213523587</v>
      </c>
      <c r="J116" s="298">
        <v>0.53121911244309361</v>
      </c>
      <c r="K116" s="298">
        <v>1.2377793693690682</v>
      </c>
      <c r="L116" s="298">
        <v>0.90651045018295651</v>
      </c>
      <c r="M116" s="298">
        <v>-0.98249397964900476</v>
      </c>
      <c r="N116" s="298">
        <v>2.7514924614611664</v>
      </c>
      <c r="O116" s="298">
        <v>0.90273265825501081</v>
      </c>
    </row>
    <row r="117" spans="2:15" x14ac:dyDescent="0.2">
      <c r="B117" s="292" t="s">
        <v>395</v>
      </c>
      <c r="C117">
        <v>1</v>
      </c>
      <c r="D117" s="298">
        <v>2.35</v>
      </c>
      <c r="E117" s="298">
        <v>1.0201218685566951</v>
      </c>
      <c r="F117" s="298">
        <v>0.85509113598238007</v>
      </c>
      <c r="G117" s="298">
        <v>0.165030732574315</v>
      </c>
      <c r="H117" s="298">
        <v>0.18540000731410658</v>
      </c>
      <c r="I117" s="298">
        <v>0.2177293325649261</v>
      </c>
      <c r="J117" s="298">
        <v>0.40666918151659431</v>
      </c>
      <c r="K117" s="298">
        <v>1.3035130904481658</v>
      </c>
      <c r="L117" s="298">
        <v>0.91637518058738809</v>
      </c>
      <c r="M117" s="298">
        <v>-1.0322188771523833</v>
      </c>
      <c r="N117" s="298">
        <v>2.7424011491171436</v>
      </c>
      <c r="O117" s="298">
        <v>0.84458888337376148</v>
      </c>
    </row>
    <row r="118" spans="2:15" x14ac:dyDescent="0.2">
      <c r="B118" s="292" t="s">
        <v>396</v>
      </c>
      <c r="C118">
        <v>1</v>
      </c>
      <c r="D118" s="298">
        <v>2.9</v>
      </c>
      <c r="E118" s="298">
        <v>0.85680474418062658</v>
      </c>
      <c r="F118" s="298">
        <v>0.83198476782804376</v>
      </c>
      <c r="G118" s="298">
        <v>2.4819976352582818E-2</v>
      </c>
      <c r="H118" s="298">
        <v>2.7883435560904692E-2</v>
      </c>
      <c r="I118" s="298">
        <v>0.28923062489982176</v>
      </c>
      <c r="J118" s="298">
        <v>0.23630314523241414</v>
      </c>
      <c r="K118" s="298">
        <v>1.4276663904236733</v>
      </c>
      <c r="L118" s="298">
        <v>0.93594431656874832</v>
      </c>
      <c r="M118" s="298">
        <v>-1.0956286353028819</v>
      </c>
      <c r="N118" s="298">
        <v>2.7595981709589692</v>
      </c>
      <c r="O118" s="298">
        <v>0.82905496855744409</v>
      </c>
    </row>
    <row r="119" spans="2:15" x14ac:dyDescent="0.2">
      <c r="B119" s="292" t="s">
        <v>397</v>
      </c>
      <c r="C119">
        <v>1</v>
      </c>
      <c r="D119" s="298">
        <v>1.92</v>
      </c>
      <c r="E119" s="298">
        <v>2.9525634407422761</v>
      </c>
      <c r="F119" s="298">
        <v>0.8731561147212249</v>
      </c>
      <c r="G119" s="298">
        <v>2.0794073260210513</v>
      </c>
      <c r="H119" s="298">
        <v>2.3360626680833843</v>
      </c>
      <c r="I119" s="298">
        <v>0.18062239762152421</v>
      </c>
      <c r="J119" s="298">
        <v>0.50115732334299956</v>
      </c>
      <c r="K119" s="298">
        <v>1.2451549060994502</v>
      </c>
      <c r="L119" s="298">
        <v>0.90827411053048734</v>
      </c>
      <c r="M119" s="298">
        <v>-0.99746943231342577</v>
      </c>
      <c r="N119" s="298">
        <v>2.7437816617558757</v>
      </c>
      <c r="O119" s="298">
        <v>0.78385986060726731</v>
      </c>
    </row>
    <row r="120" spans="2:15" x14ac:dyDescent="0.2">
      <c r="B120" s="292" t="s">
        <v>398</v>
      </c>
      <c r="C120">
        <v>1</v>
      </c>
      <c r="D120" s="298">
        <v>1.69</v>
      </c>
      <c r="E120" s="298">
        <v>2.3639351627642977</v>
      </c>
      <c r="F120" s="298">
        <v>0.88281877776758377</v>
      </c>
      <c r="G120" s="298">
        <v>1.4811163849967139</v>
      </c>
      <c r="H120" s="298">
        <v>1.6639263749724871</v>
      </c>
      <c r="I120" s="298">
        <v>0.17205220736712512</v>
      </c>
      <c r="J120" s="298">
        <v>0.52847062362205777</v>
      </c>
      <c r="K120" s="298">
        <v>1.2371669319131098</v>
      </c>
      <c r="L120" s="298">
        <v>0.90660872011982108</v>
      </c>
      <c r="M120" s="298">
        <v>-0.98437683351104344</v>
      </c>
      <c r="N120" s="298">
        <v>2.750014389046211</v>
      </c>
      <c r="O120" s="298">
        <v>0.82533626375638192</v>
      </c>
    </row>
    <row r="121" spans="2:15" x14ac:dyDescent="0.2">
      <c r="B121" s="292" t="s">
        <v>399</v>
      </c>
      <c r="C121">
        <v>1</v>
      </c>
      <c r="D121" s="298">
        <v>3.14</v>
      </c>
      <c r="E121" s="298">
        <v>0.71462722752659402</v>
      </c>
      <c r="F121" s="298">
        <v>0.82190198899706057</v>
      </c>
      <c r="G121" s="298">
        <v>-0.10727476147046655</v>
      </c>
      <c r="H121" s="298">
        <v>-0.12051538068697258</v>
      </c>
      <c r="I121" s="298">
        <v>0.32491831077933458</v>
      </c>
      <c r="J121" s="298">
        <v>0.15272020147679877</v>
      </c>
      <c r="K121" s="298">
        <v>1.4910837765173224</v>
      </c>
      <c r="L121" s="298">
        <v>0.94758077123646622</v>
      </c>
      <c r="M121" s="298">
        <v>-1.1296771411384916</v>
      </c>
      <c r="N121" s="298">
        <v>2.7734811191326125</v>
      </c>
      <c r="O121" s="298">
        <v>0.83839262708349671</v>
      </c>
    </row>
    <row r="122" spans="2:15" x14ac:dyDescent="0.2">
      <c r="B122" s="292" t="s">
        <v>400</v>
      </c>
      <c r="C122">
        <v>1</v>
      </c>
      <c r="D122" s="298">
        <v>2.1</v>
      </c>
      <c r="E122" s="298">
        <v>0.37</v>
      </c>
      <c r="F122" s="298">
        <v>0.86559403059798756</v>
      </c>
      <c r="G122" s="298">
        <v>-0.49559403059798757</v>
      </c>
      <c r="H122" s="298">
        <v>-0.55676379462424408</v>
      </c>
      <c r="I122" s="298">
        <v>0.19329844591438486</v>
      </c>
      <c r="J122" s="298">
        <v>0.4674884290650384</v>
      </c>
      <c r="K122" s="298">
        <v>1.2636996321309368</v>
      </c>
      <c r="L122" s="298">
        <v>0.91087962900172281</v>
      </c>
      <c r="M122" s="298">
        <v>-1.0103976821778811</v>
      </c>
      <c r="N122" s="298">
        <v>2.741585743373856</v>
      </c>
      <c r="O122" s="298">
        <v>0.89012141864327643</v>
      </c>
    </row>
    <row r="123" spans="2:15" x14ac:dyDescent="0.2">
      <c r="B123" s="292" t="s">
        <v>401</v>
      </c>
      <c r="C123">
        <v>1</v>
      </c>
      <c r="D123" s="298">
        <v>3.6</v>
      </c>
      <c r="E123" s="298">
        <v>0.18</v>
      </c>
      <c r="F123" s="298">
        <v>0.80257666290434293</v>
      </c>
      <c r="G123" s="298">
        <v>-0.62257666290434299</v>
      </c>
      <c r="H123" s="298">
        <v>-0.69941953268661583</v>
      </c>
      <c r="I123" s="298">
        <v>0.39741723543156265</v>
      </c>
      <c r="J123" s="298">
        <v>-1.5919454964703927E-2</v>
      </c>
      <c r="K123" s="298">
        <v>1.6210727807733898</v>
      </c>
      <c r="L123" s="298">
        <v>0.97482196751789807</v>
      </c>
      <c r="M123" s="298">
        <v>-1.2051067611938204</v>
      </c>
      <c r="N123" s="298">
        <v>2.8102600870025061</v>
      </c>
      <c r="O123" s="298">
        <v>0.95757432464207959</v>
      </c>
    </row>
    <row r="124" spans="2:15" x14ac:dyDescent="0.2">
      <c r="B124" s="292" t="s">
        <v>402</v>
      </c>
      <c r="C124">
        <v>1</v>
      </c>
      <c r="D124" s="298">
        <v>2.7</v>
      </c>
      <c r="E124" s="298">
        <v>0</v>
      </c>
      <c r="F124" s="298">
        <v>0.84038708352052971</v>
      </c>
      <c r="G124" s="298">
        <v>-0.84038708352052971</v>
      </c>
      <c r="H124" s="298">
        <v>-0.94411367507700483</v>
      </c>
      <c r="I124" s="298">
        <v>0.26119150842210836</v>
      </c>
      <c r="J124" s="298">
        <v>0.3024531022937117</v>
      </c>
      <c r="K124" s="298">
        <v>1.3783210647473476</v>
      </c>
      <c r="L124" s="298">
        <v>0.92766287702441574</v>
      </c>
      <c r="M124" s="298">
        <v>-1.0701703755971907</v>
      </c>
      <c r="N124" s="298">
        <v>2.7509445426382504</v>
      </c>
      <c r="O124" s="298">
        <v>0.91956226893250526</v>
      </c>
    </row>
    <row r="125" spans="2:15" x14ac:dyDescent="0.2">
      <c r="B125" s="292" t="s">
        <v>403</v>
      </c>
      <c r="C125">
        <v>1</v>
      </c>
      <c r="D125" s="298">
        <v>1.79</v>
      </c>
      <c r="E125" s="298">
        <v>0.33424820881226058</v>
      </c>
      <c r="F125" s="298">
        <v>0.8786176199213408</v>
      </c>
      <c r="G125" s="298">
        <v>-0.54436941110908021</v>
      </c>
      <c r="H125" s="298">
        <v>-0.61155938186089875</v>
      </c>
      <c r="I125" s="298">
        <v>0.17463628048187593</v>
      </c>
      <c r="J125" s="298">
        <v>0.51894746757305321</v>
      </c>
      <c r="K125" s="298">
        <v>1.2382877722696284</v>
      </c>
      <c r="L125" s="298">
        <v>0.90710266221522273</v>
      </c>
      <c r="M125" s="298">
        <v>-0.98959528414555564</v>
      </c>
      <c r="N125" s="298">
        <v>2.7468305239882373</v>
      </c>
      <c r="O125" s="298">
        <v>0.90040972218043691</v>
      </c>
    </row>
    <row r="126" spans="2:15" x14ac:dyDescent="0.2">
      <c r="B126" s="292" t="s">
        <v>404</v>
      </c>
      <c r="C126">
        <v>1</v>
      </c>
      <c r="D126" s="298">
        <v>1.82</v>
      </c>
      <c r="E126" s="298">
        <v>0.88188073765182218</v>
      </c>
      <c r="F126" s="298">
        <v>0.87735727256746787</v>
      </c>
      <c r="G126" s="298">
        <v>4.5234650843543056E-3</v>
      </c>
      <c r="H126" s="298">
        <v>5.0817835359649836E-3</v>
      </c>
      <c r="I126" s="298">
        <v>0.17576139532362386</v>
      </c>
      <c r="J126" s="298">
        <v>0.51536990282641293</v>
      </c>
      <c r="K126" s="298">
        <v>1.2393446423085228</v>
      </c>
      <c r="L126" s="298">
        <v>0.9073199421502357</v>
      </c>
      <c r="M126" s="298">
        <v>-0.99130312790231057</v>
      </c>
      <c r="N126" s="298">
        <v>2.7460176730372465</v>
      </c>
      <c r="O126" s="298">
        <v>0.87717375421913657</v>
      </c>
    </row>
    <row r="127" spans="2:15" x14ac:dyDescent="0.2">
      <c r="B127" s="292" t="s">
        <v>405</v>
      </c>
      <c r="C127">
        <v>1</v>
      </c>
      <c r="D127" s="298">
        <v>1.01</v>
      </c>
      <c r="E127" s="298">
        <v>0.2077966748</v>
      </c>
      <c r="F127" s="298">
        <v>0.91138665112203598</v>
      </c>
      <c r="G127" s="298">
        <v>-0.70358997632203601</v>
      </c>
      <c r="H127" s="298">
        <v>-0.79043208935339726</v>
      </c>
      <c r="I127" s="298">
        <v>0.20143222995779517</v>
      </c>
      <c r="J127" s="298">
        <v>0.49652920777254594</v>
      </c>
      <c r="K127" s="298">
        <v>1.3262440944715261</v>
      </c>
      <c r="L127" s="298">
        <v>0.91264031940473134</v>
      </c>
      <c r="M127" s="298">
        <v>-0.96823127141815435</v>
      </c>
      <c r="N127" s="298">
        <v>2.7910045736622262</v>
      </c>
      <c r="O127" s="298">
        <v>0.94936157626136974</v>
      </c>
    </row>
    <row r="128" spans="2:15" x14ac:dyDescent="0.2">
      <c r="B128" s="292" t="s">
        <v>406</v>
      </c>
      <c r="C128">
        <v>1</v>
      </c>
      <c r="D128" s="298">
        <v>2.69</v>
      </c>
      <c r="E128" s="298">
        <v>1.735760820652519</v>
      </c>
      <c r="F128" s="298">
        <v>0.84080719930515402</v>
      </c>
      <c r="G128" s="298">
        <v>0.894953621347365</v>
      </c>
      <c r="H128" s="298">
        <v>1.0054152057336971</v>
      </c>
      <c r="I128" s="298">
        <v>0.25984014538098027</v>
      </c>
      <c r="J128" s="298">
        <v>0.3056564023602002</v>
      </c>
      <c r="K128" s="298">
        <v>1.3759579962501078</v>
      </c>
      <c r="L128" s="298">
        <v>0.92728329570256407</v>
      </c>
      <c r="M128" s="298">
        <v>-1.0689684974463374</v>
      </c>
      <c r="N128" s="298">
        <v>2.7505828960566454</v>
      </c>
      <c r="O128" s="298">
        <v>0.7574424289856363</v>
      </c>
    </row>
    <row r="129" spans="2:15" x14ac:dyDescent="0.2">
      <c r="B129" s="292" t="s">
        <v>407</v>
      </c>
      <c r="C129">
        <v>1</v>
      </c>
      <c r="D129" s="298">
        <v>2.0299999999999998</v>
      </c>
      <c r="E129" s="298">
        <v>0.54673472884611818</v>
      </c>
      <c r="F129" s="298">
        <v>0.86853484109035761</v>
      </c>
      <c r="G129" s="298">
        <v>-0.32180011224423943</v>
      </c>
      <c r="H129" s="298">
        <v>-0.36151898639179847</v>
      </c>
      <c r="I129" s="298">
        <v>0.18781182537268887</v>
      </c>
      <c r="J129" s="298">
        <v>0.48172914608693307</v>
      </c>
      <c r="K129" s="298">
        <v>1.2553405360937822</v>
      </c>
      <c r="L129" s="298">
        <v>0.90973110922251155</v>
      </c>
      <c r="M129" s="298">
        <v>-1.0050914509217148</v>
      </c>
      <c r="N129" s="298">
        <v>2.7421611331024298</v>
      </c>
      <c r="O129" s="298">
        <v>0.88352821564435424</v>
      </c>
    </row>
    <row r="130" spans="2:15" ht="16" thickBot="1" x14ac:dyDescent="0.25">
      <c r="B130" s="296" t="s">
        <v>408</v>
      </c>
      <c r="C130" s="305">
        <v>1</v>
      </c>
      <c r="D130" s="299">
        <v>2.38</v>
      </c>
      <c r="E130" s="299">
        <v>0.53566458120330851</v>
      </c>
      <c r="F130" s="299">
        <v>0.85383078862850725</v>
      </c>
      <c r="G130" s="299">
        <v>-0.31816620742519874</v>
      </c>
      <c r="H130" s="299">
        <v>-0.35743655901891186</v>
      </c>
      <c r="I130" s="299">
        <v>0.22109123322265453</v>
      </c>
      <c r="J130" s="299">
        <v>0.39848487014786443</v>
      </c>
      <c r="K130" s="299">
        <v>1.30917670710915</v>
      </c>
      <c r="L130" s="299">
        <v>0.91717977667702322</v>
      </c>
      <c r="M130" s="299">
        <v>-1.0351363211721918</v>
      </c>
      <c r="N130" s="299">
        <v>2.7427978984292061</v>
      </c>
      <c r="O130" s="299">
        <v>0.87474983007266904</v>
      </c>
    </row>
    <row r="149" spans="7:7" x14ac:dyDescent="0.2">
      <c r="G149" t="s">
        <v>337</v>
      </c>
    </row>
    <row r="168" spans="7:7" x14ac:dyDescent="0.2">
      <c r="G168" t="s">
        <v>337</v>
      </c>
    </row>
    <row r="187" spans="2:18" x14ac:dyDescent="0.2">
      <c r="G187" t="s">
        <v>337</v>
      </c>
    </row>
    <row r="190" spans="2:18" x14ac:dyDescent="0.2">
      <c r="B190" t="s">
        <v>745</v>
      </c>
    </row>
    <row r="191" spans="2:18" ht="16" thickBot="1" x14ac:dyDescent="0.25"/>
    <row r="192" spans="2:18" ht="48" x14ac:dyDescent="0.2">
      <c r="B192" s="293" t="s">
        <v>380</v>
      </c>
      <c r="C192" s="294" t="s">
        <v>381</v>
      </c>
      <c r="D192" s="684" t="s">
        <v>470</v>
      </c>
      <c r="E192" s="294" t="s">
        <v>471</v>
      </c>
      <c r="F192" s="294" t="s">
        <v>698</v>
      </c>
      <c r="G192" s="294" t="s">
        <v>699</v>
      </c>
      <c r="H192" s="294" t="s">
        <v>700</v>
      </c>
      <c r="I192" s="684" t="s">
        <v>701</v>
      </c>
      <c r="J192" s="684" t="s">
        <v>702</v>
      </c>
      <c r="K192" s="684" t="s">
        <v>703</v>
      </c>
      <c r="L192" s="684" t="s">
        <v>704</v>
      </c>
      <c r="M192" s="684" t="s">
        <v>705</v>
      </c>
      <c r="N192" s="294" t="s">
        <v>706</v>
      </c>
      <c r="O192" s="684" t="s">
        <v>707</v>
      </c>
      <c r="P192" s="294" t="s">
        <v>746</v>
      </c>
      <c r="Q192" s="684" t="s">
        <v>709</v>
      </c>
      <c r="R192" s="294" t="s">
        <v>747</v>
      </c>
    </row>
    <row r="193" spans="2:18" x14ac:dyDescent="0.2">
      <c r="B193" s="295" t="s">
        <v>382</v>
      </c>
      <c r="C193" s="297">
        <v>1</v>
      </c>
      <c r="D193" s="685">
        <v>-0.40688752351389101</v>
      </c>
      <c r="E193" s="297">
        <v>-0.4571084952405704</v>
      </c>
      <c r="F193" s="297">
        <v>-0.47944781243309526</v>
      </c>
      <c r="G193" s="297">
        <v>-0.44762926378109169</v>
      </c>
      <c r="H193" s="297">
        <v>-0.49499962502212519</v>
      </c>
      <c r="I193" s="685">
        <v>5.39796671057131E-2</v>
      </c>
      <c r="J193" s="685">
        <v>1.4034713447485405</v>
      </c>
      <c r="K193" s="685">
        <v>1.1508477945158829E-2</v>
      </c>
      <c r="L193" s="685">
        <v>1.1718666064744712</v>
      </c>
      <c r="M193" s="685">
        <v>-4.0741740267200677E-2</v>
      </c>
      <c r="N193" s="297">
        <v>-0.14933631221050145</v>
      </c>
      <c r="O193" s="685">
        <v>-5.0126270173014249E-2</v>
      </c>
      <c r="P193" s="297">
        <v>2.0956967185827544E-2</v>
      </c>
      <c r="Q193" s="685">
        <v>-0.14757235742407887</v>
      </c>
      <c r="R193" s="297">
        <v>0.11500586025857942</v>
      </c>
    </row>
    <row r="194" spans="2:18" x14ac:dyDescent="0.2">
      <c r="B194" s="292" t="s">
        <v>383</v>
      </c>
      <c r="C194" s="298">
        <v>1</v>
      </c>
      <c r="D194" s="686">
        <v>-0.93126022831368838</v>
      </c>
      <c r="E194" s="298">
        <v>-1.0462030341103032</v>
      </c>
      <c r="F194" s="298">
        <v>-1.0925199444069258</v>
      </c>
      <c r="G194" s="298">
        <v>-1.0155419156577032</v>
      </c>
      <c r="H194" s="298">
        <v>-1.1455169737910584</v>
      </c>
      <c r="I194" s="686">
        <v>4.5954798203393037E-2</v>
      </c>
      <c r="J194" s="686">
        <v>1.194824753288219</v>
      </c>
      <c r="K194" s="686">
        <v>5.4012081981451104E-2</v>
      </c>
      <c r="L194" s="686">
        <v>1.0729803612782949</v>
      </c>
      <c r="M194" s="686">
        <v>-8.4281687344014852E-2</v>
      </c>
      <c r="N194" s="298">
        <v>-0.33000400682278574</v>
      </c>
      <c r="O194" s="686">
        <v>-0.10783716923190911</v>
      </c>
      <c r="P194" s="298">
        <v>4.3869041601441956E-2</v>
      </c>
      <c r="Q194" s="686">
        <v>-0.32383618889694982</v>
      </c>
      <c r="R194" s="298">
        <v>0.24556527869931058</v>
      </c>
    </row>
    <row r="195" spans="2:18" x14ac:dyDescent="0.2">
      <c r="B195" s="292" t="s">
        <v>384</v>
      </c>
      <c r="C195" s="298">
        <v>1</v>
      </c>
      <c r="D195" s="686">
        <v>-0.83896150391841173</v>
      </c>
      <c r="E195" s="298">
        <v>-0.94251214023233287</v>
      </c>
      <c r="F195" s="298">
        <v>-0.99841083021719113</v>
      </c>
      <c r="G195" s="298">
        <v>-0.94142709686677262</v>
      </c>
      <c r="H195" s="298">
        <v>-1.0575548019157115</v>
      </c>
      <c r="I195" s="686">
        <v>7.1803672232309032E-2</v>
      </c>
      <c r="J195" s="686">
        <v>1.8668954780400349</v>
      </c>
      <c r="K195" s="686">
        <v>6.0872984514751573E-2</v>
      </c>
      <c r="L195" s="686">
        <v>1.1224308371013798</v>
      </c>
      <c r="M195" s="686">
        <v>-0.10246559294836091</v>
      </c>
      <c r="N195" s="298">
        <v>-0.3488980668534829</v>
      </c>
      <c r="O195" s="686">
        <v>-0.11624162595732682</v>
      </c>
      <c r="P195" s="298">
        <v>5.0834070143785617E-2</v>
      </c>
      <c r="Q195" s="686">
        <v>-0.34764107858083176</v>
      </c>
      <c r="R195" s="298">
        <v>0.28338457637305386</v>
      </c>
    </row>
    <row r="196" spans="2:18" x14ac:dyDescent="0.2">
      <c r="B196" s="292" t="s">
        <v>385</v>
      </c>
      <c r="C196" s="298">
        <v>1</v>
      </c>
      <c r="D196" s="686">
        <v>-0.4453629078157329</v>
      </c>
      <c r="E196" s="298">
        <v>-0.50033278698127592</v>
      </c>
      <c r="F196" s="298">
        <v>-0.52374866425018707</v>
      </c>
      <c r="G196" s="298">
        <v>-0.48802489200682592</v>
      </c>
      <c r="H196" s="298">
        <v>-0.54015490943605959</v>
      </c>
      <c r="I196" s="686">
        <v>5.0380602697815531E-2</v>
      </c>
      <c r="J196" s="686">
        <v>1.3098956701432038</v>
      </c>
      <c r="K196" s="686">
        <v>1.3138411731099583E-2</v>
      </c>
      <c r="L196" s="686">
        <v>1.1630601964670206</v>
      </c>
      <c r="M196" s="686">
        <v>-4.2661984191093037E-2</v>
      </c>
      <c r="N196" s="298">
        <v>-0.15970476200506079</v>
      </c>
      <c r="O196" s="686">
        <v>-5.3409504872239541E-2</v>
      </c>
      <c r="P196" s="298">
        <v>2.2073363485616157E-2</v>
      </c>
      <c r="Q196" s="686">
        <v>-0.15737948903977381</v>
      </c>
      <c r="R196" s="298">
        <v>0.12124113881383419</v>
      </c>
    </row>
    <row r="197" spans="2:18" x14ac:dyDescent="0.2">
      <c r="B197" s="292" t="s">
        <v>386</v>
      </c>
      <c r="C197" s="298">
        <v>1</v>
      </c>
      <c r="D197" s="686">
        <v>1.3272359426931146</v>
      </c>
      <c r="E197" s="298">
        <v>1.4910529065975091</v>
      </c>
      <c r="F197" s="298">
        <v>1.5434988842096455</v>
      </c>
      <c r="G197" s="298">
        <v>1.4222458219438558</v>
      </c>
      <c r="H197" s="298">
        <v>1.6458939159548738</v>
      </c>
      <c r="I197" s="686">
        <v>2.9765675816699016E-2</v>
      </c>
      <c r="J197" s="686">
        <v>0.77390757123417442</v>
      </c>
      <c r="K197" s="686">
        <v>8.5271376950861497E-2</v>
      </c>
      <c r="L197" s="686">
        <v>0.95169440735631727</v>
      </c>
      <c r="M197" s="686">
        <v>9.5009879250741211E-2</v>
      </c>
      <c r="N197" s="298">
        <v>0.42540137529963218</v>
      </c>
      <c r="O197" s="686">
        <v>0.13182705188155464</v>
      </c>
      <c r="P197" s="298">
        <v>-4.9445571623440016E-2</v>
      </c>
      <c r="Q197" s="686">
        <v>0.40614857930019765</v>
      </c>
      <c r="R197" s="298">
        <v>-0.28396166475142581</v>
      </c>
    </row>
    <row r="198" spans="2:18" x14ac:dyDescent="0.2">
      <c r="B198" s="292" t="s">
        <v>387</v>
      </c>
      <c r="C198" s="298">
        <v>1</v>
      </c>
      <c r="D198" s="686">
        <v>1.9905097744183744</v>
      </c>
      <c r="E198" s="298">
        <v>2.2361927440986462</v>
      </c>
      <c r="F198" s="298">
        <v>2.3088836625499654</v>
      </c>
      <c r="G198" s="298">
        <v>2.1220223221727306</v>
      </c>
      <c r="H198" s="298">
        <v>2.6333508616423549</v>
      </c>
      <c r="I198" s="686">
        <v>2.4938063969299575E-2</v>
      </c>
      <c r="J198" s="686">
        <v>0.64838966320178892</v>
      </c>
      <c r="K198" s="686">
        <v>0.17610714746759701</v>
      </c>
      <c r="L198" s="686">
        <v>0.7160283107158375</v>
      </c>
      <c r="M198" s="686">
        <v>0.13151254775435595</v>
      </c>
      <c r="N198" s="298">
        <v>0.65556740016943982</v>
      </c>
      <c r="O198" s="686">
        <v>0.18668869697254359</v>
      </c>
      <c r="P198" s="298">
        <v>-6.7526801148191928E-2</v>
      </c>
      <c r="Q198" s="686">
        <v>0.61677963999736685</v>
      </c>
      <c r="R198" s="298">
        <v>-0.41585324494480136</v>
      </c>
    </row>
    <row r="199" spans="2:18" x14ac:dyDescent="0.2">
      <c r="B199" s="292" t="s">
        <v>388</v>
      </c>
      <c r="C199" s="298">
        <v>1</v>
      </c>
      <c r="D199" s="686">
        <v>-0.94314320328178669</v>
      </c>
      <c r="E199" s="298">
        <v>-1.0595526909386561</v>
      </c>
      <c r="F199" s="298">
        <v>-1.1235512677741946</v>
      </c>
      <c r="G199" s="298">
        <v>-1.0605186492655325</v>
      </c>
      <c r="H199" s="298">
        <v>-1.1979816032582735</v>
      </c>
      <c r="I199" s="686">
        <v>7.364036223834082E-2</v>
      </c>
      <c r="J199" s="686">
        <v>1.9146494181968614</v>
      </c>
      <c r="K199" s="686">
        <v>7.8551667487035737E-2</v>
      </c>
      <c r="L199" s="686">
        <v>1.1000007793017395</v>
      </c>
      <c r="M199" s="686">
        <v>-0.11737544598374575</v>
      </c>
      <c r="N199" s="298">
        <v>-0.39854707084988156</v>
      </c>
      <c r="O199" s="686">
        <v>-0.13211131643244489</v>
      </c>
      <c r="P199" s="298">
        <v>5.7992406330968645E-2</v>
      </c>
      <c r="Q199" s="686">
        <v>-0.39730596403327972</v>
      </c>
      <c r="R199" s="298">
        <v>0.32509336583091025</v>
      </c>
    </row>
    <row r="200" spans="2:18" x14ac:dyDescent="0.2">
      <c r="B200" s="292" t="s">
        <v>389</v>
      </c>
      <c r="C200" s="298">
        <v>1</v>
      </c>
      <c r="D200" s="686">
        <v>-0.24280675997138967</v>
      </c>
      <c r="E200" s="298">
        <v>-0.27277570893856901</v>
      </c>
      <c r="F200" s="298">
        <v>-0.28665293306601713</v>
      </c>
      <c r="G200" s="298">
        <v>-0.26814034706671247</v>
      </c>
      <c r="H200" s="298">
        <v>-0.29563619044133882</v>
      </c>
      <c r="I200" s="686">
        <v>5.7441796053381365E-2</v>
      </c>
      <c r="J200" s="686">
        <v>1.4934866973879155</v>
      </c>
      <c r="K200" s="686">
        <v>4.2866566415596351E-3</v>
      </c>
      <c r="L200" s="686">
        <v>1.1904176309762924</v>
      </c>
      <c r="M200" s="686">
        <v>-2.5333587095322789E-2</v>
      </c>
      <c r="N200" s="298">
        <v>-9.0870905915486577E-2</v>
      </c>
      <c r="O200" s="686">
        <v>-3.0661232622285449E-2</v>
      </c>
      <c r="P200" s="298">
        <v>1.2950037741766313E-2</v>
      </c>
      <c r="Q200" s="686">
        <v>-8.9999120544471095E-2</v>
      </c>
      <c r="R200" s="298">
        <v>7.0855179515493333E-2</v>
      </c>
    </row>
    <row r="201" spans="2:18" x14ac:dyDescent="0.2">
      <c r="B201" s="292" t="s">
        <v>390</v>
      </c>
      <c r="C201" s="298">
        <v>1</v>
      </c>
      <c r="D201" s="686">
        <v>0.25418290424533641</v>
      </c>
      <c r="E201" s="298">
        <v>0.28555597839926655</v>
      </c>
      <c r="F201" s="298">
        <v>0.29915619178818609</v>
      </c>
      <c r="G201" s="298">
        <v>0.27897148597526539</v>
      </c>
      <c r="H201" s="298">
        <v>0.30762319970069063</v>
      </c>
      <c r="I201" s="686">
        <v>5.1820007414189864E-2</v>
      </c>
      <c r="J201" s="686">
        <v>1.3473201927689364</v>
      </c>
      <c r="K201" s="686">
        <v>4.3638653173025095E-3</v>
      </c>
      <c r="L201" s="686">
        <v>1.1823772870916298</v>
      </c>
      <c r="M201" s="686">
        <v>2.4788581729928979E-2</v>
      </c>
      <c r="N201" s="298">
        <v>9.1699088121234396E-2</v>
      </c>
      <c r="O201" s="686">
        <v>3.0817182393417526E-2</v>
      </c>
      <c r="P201" s="298">
        <v>-1.2796859824853637E-2</v>
      </c>
      <c r="Q201" s="686">
        <v>9.0470173559541942E-2</v>
      </c>
      <c r="R201" s="298">
        <v>-7.0027370730119901E-2</v>
      </c>
    </row>
    <row r="202" spans="2:18" x14ac:dyDescent="0.2">
      <c r="B202" s="292" t="s">
        <v>391</v>
      </c>
      <c r="C202" s="298">
        <v>1</v>
      </c>
      <c r="D202" s="686">
        <v>0.78538234661933604</v>
      </c>
      <c r="E202" s="298">
        <v>0.88231985967841176</v>
      </c>
      <c r="F202" s="298">
        <v>0.90266606841912311</v>
      </c>
      <c r="G202" s="298">
        <v>0.82202165932761428</v>
      </c>
      <c r="H202" s="298">
        <v>0.91993896384902407</v>
      </c>
      <c r="I202" s="686">
        <v>7.5351616301464561E-3</v>
      </c>
      <c r="J202" s="686">
        <v>0.19591420238380786</v>
      </c>
      <c r="K202" s="686">
        <v>1.9005986764066188E-2</v>
      </c>
      <c r="L202" s="686">
        <v>1.0628666785635872</v>
      </c>
      <c r="M202" s="686">
        <v>3.6639312708278256E-2</v>
      </c>
      <c r="N202" s="298">
        <v>0.19421869984512588</v>
      </c>
      <c r="O202" s="686">
        <v>5.3462577105528805E-2</v>
      </c>
      <c r="P202" s="298">
        <v>-1.4378858459188501E-2</v>
      </c>
      <c r="Q202" s="686">
        <v>0.15928646266865262</v>
      </c>
      <c r="R202" s="298">
        <v>-7.9855585803773485E-2</v>
      </c>
    </row>
    <row r="203" spans="2:18" x14ac:dyDescent="0.2">
      <c r="B203" s="292" t="s">
        <v>392</v>
      </c>
      <c r="C203" s="298">
        <v>1</v>
      </c>
      <c r="D203" s="686">
        <v>4.1339001164050204E-3</v>
      </c>
      <c r="E203" s="298">
        <v>4.6441356701373664E-3</v>
      </c>
      <c r="F203" s="298">
        <v>4.7332545305442605E-3</v>
      </c>
      <c r="G203" s="298">
        <v>4.2940777208747916E-3</v>
      </c>
      <c r="H203" s="298">
        <v>4.7266193791932068E-3</v>
      </c>
      <c r="I203" s="686">
        <v>2.6494370986467156E-4</v>
      </c>
      <c r="J203" s="686">
        <v>6.8885364564814609E-3</v>
      </c>
      <c r="K203" s="686">
        <v>4.3404178234619168E-7</v>
      </c>
      <c r="L203" s="686">
        <v>1.1271109714359508</v>
      </c>
      <c r="M203" s="686">
        <v>1.6017760446977104E-4</v>
      </c>
      <c r="N203" s="298">
        <v>9.1288606568366577E-4</v>
      </c>
      <c r="O203" s="686">
        <v>1.8158605111445362E-4</v>
      </c>
      <c r="P203" s="298">
        <v>-1.4084504371501688E-5</v>
      </c>
      <c r="Q203" s="686">
        <v>5.3212840257927296E-4</v>
      </c>
      <c r="R203" s="298">
        <v>-7.6935616435185985E-5</v>
      </c>
    </row>
    <row r="204" spans="2:18" x14ac:dyDescent="0.2">
      <c r="B204" s="292" t="s">
        <v>393</v>
      </c>
      <c r="C204" s="298">
        <v>1</v>
      </c>
      <c r="D204" s="686">
        <v>-0.77635148333625303</v>
      </c>
      <c r="E204" s="298">
        <v>-0.87217434258218041</v>
      </c>
      <c r="F204" s="298">
        <v>-0.89864361952565797</v>
      </c>
      <c r="G204" s="298">
        <v>-0.82418890570877279</v>
      </c>
      <c r="H204" s="298">
        <v>-0.92222623238926227</v>
      </c>
      <c r="I204" s="686">
        <v>2.1004780853463911E-2</v>
      </c>
      <c r="J204" s="686">
        <v>0.54612430219006169</v>
      </c>
      <c r="K204" s="686">
        <v>2.4880229263759476E-2</v>
      </c>
      <c r="L204" s="686">
        <v>1.0787112950675133</v>
      </c>
      <c r="M204" s="686">
        <v>-4.7837422372519846E-2</v>
      </c>
      <c r="N204" s="298">
        <v>-0.22218154095703749</v>
      </c>
      <c r="O204" s="686">
        <v>8.0055707795803066E-3</v>
      </c>
      <c r="P204" s="298">
        <v>-2.4070255669008687E-2</v>
      </c>
      <c r="Q204" s="686">
        <v>2.3848234535644743E-2</v>
      </c>
      <c r="R204" s="298">
        <v>-0.13365848951550435</v>
      </c>
    </row>
    <row r="205" spans="2:18" x14ac:dyDescent="0.2">
      <c r="B205" s="292" t="s">
        <v>394</v>
      </c>
      <c r="C205" s="298">
        <v>1</v>
      </c>
      <c r="D205" s="686">
        <v>-0.47276451872391212</v>
      </c>
      <c r="E205" s="298">
        <v>-0.53111650092078133</v>
      </c>
      <c r="F205" s="298">
        <v>-0.5412615666114492</v>
      </c>
      <c r="G205" s="298">
        <v>-0.49099793607284198</v>
      </c>
      <c r="H205" s="298">
        <v>-0.54365061486993038</v>
      </c>
      <c r="I205" s="686">
        <v>9.8388612134773894E-5</v>
      </c>
      <c r="J205" s="686">
        <v>2.5581039155041212E-3</v>
      </c>
      <c r="K205" s="686">
        <v>5.6494683832775082E-3</v>
      </c>
      <c r="L205" s="686">
        <v>1.1006610581749645</v>
      </c>
      <c r="M205" s="686">
        <v>-1.8233417348929835E-2</v>
      </c>
      <c r="N205" s="298">
        <v>-0.10476448601862719</v>
      </c>
      <c r="O205" s="686">
        <v>-1.6614104023896927E-2</v>
      </c>
      <c r="P205" s="298">
        <v>-9.8140201517145972E-4</v>
      </c>
      <c r="Q205" s="686">
        <v>-4.8974540245856832E-2</v>
      </c>
      <c r="R205" s="298">
        <v>-5.3925266589396649E-3</v>
      </c>
    </row>
    <row r="206" spans="2:18" x14ac:dyDescent="0.2">
      <c r="B206" s="292" t="s">
        <v>395</v>
      </c>
      <c r="C206" s="298">
        <v>1</v>
      </c>
      <c r="D206" s="686">
        <v>0.165030732574315</v>
      </c>
      <c r="E206" s="298">
        <v>0.18540000731410658</v>
      </c>
      <c r="F206" s="298">
        <v>0.19120828337954909</v>
      </c>
      <c r="G206" s="298">
        <v>0.17553298518293359</v>
      </c>
      <c r="H206" s="298">
        <v>0.19335573968718725</v>
      </c>
      <c r="I206" s="686">
        <v>2.2793613012431137E-2</v>
      </c>
      <c r="J206" s="686">
        <v>0.59263393832320954</v>
      </c>
      <c r="K206" s="686">
        <v>1.1633249483182357E-3</v>
      </c>
      <c r="L206" s="686">
        <v>1.1507481085890789</v>
      </c>
      <c r="M206" s="686">
        <v>1.0502252608618581E-2</v>
      </c>
      <c r="N206" s="298">
        <v>4.7295402864164789E-2</v>
      </c>
      <c r="O206" s="686">
        <v>-2.0472943467231188E-3</v>
      </c>
      <c r="P206" s="298">
        <v>5.3402327469539148E-3</v>
      </c>
      <c r="Q206" s="686">
        <v>-6.0038777737204032E-3</v>
      </c>
      <c r="R206" s="298">
        <v>2.9191986784985764E-2</v>
      </c>
    </row>
    <row r="207" spans="2:18" x14ac:dyDescent="0.2">
      <c r="B207" s="292" t="s">
        <v>396</v>
      </c>
      <c r="C207" s="298">
        <v>1</v>
      </c>
      <c r="D207" s="686">
        <v>2.4819976352582818E-2</v>
      </c>
      <c r="E207" s="298">
        <v>2.7883435560904692E-2</v>
      </c>
      <c r="F207" s="298">
        <v>2.9483248917531801E-2</v>
      </c>
      <c r="G207" s="298">
        <v>2.7749775623182517E-2</v>
      </c>
      <c r="H207" s="298">
        <v>3.0545522772609694E-2</v>
      </c>
      <c r="I207" s="686">
        <v>6.8542168733265046E-2</v>
      </c>
      <c r="J207" s="686">
        <v>1.7820963870648912</v>
      </c>
      <c r="K207" s="686">
        <v>5.1304703919063008E-5</v>
      </c>
      <c r="L207" s="686">
        <v>1.2130688329118764</v>
      </c>
      <c r="M207" s="686">
        <v>2.9297992705997001E-3</v>
      </c>
      <c r="N207" s="298">
        <v>9.9251426544304036E-3</v>
      </c>
      <c r="O207" s="686">
        <v>-1.3157242991870301E-3</v>
      </c>
      <c r="P207" s="298">
        <v>1.463973644754045E-3</v>
      </c>
      <c r="Q207" s="686">
        <v>-3.8557263835294932E-3</v>
      </c>
      <c r="R207" s="298">
        <v>7.9969887150643914E-3</v>
      </c>
    </row>
    <row r="208" spans="2:18" x14ac:dyDescent="0.2">
      <c r="B208" s="292" t="s">
        <v>397</v>
      </c>
      <c r="C208" s="298">
        <v>1</v>
      </c>
      <c r="D208" s="686">
        <v>2.0794073260210513</v>
      </c>
      <c r="E208" s="298">
        <v>2.3360626680833843</v>
      </c>
      <c r="F208" s="298">
        <v>2.3856943525258036</v>
      </c>
      <c r="G208" s="298">
        <v>2.1687035801350087</v>
      </c>
      <c r="H208" s="298">
        <v>2.7162947276914839</v>
      </c>
      <c r="I208" s="686">
        <v>4.1379095678828462E-3</v>
      </c>
      <c r="J208" s="686">
        <v>0.10758564876495399</v>
      </c>
      <c r="K208" s="686">
        <v>0.12220621146206702</v>
      </c>
      <c r="L208" s="686">
        <v>0.67504624740701857</v>
      </c>
      <c r="M208" s="686">
        <v>8.9296254113957571E-2</v>
      </c>
      <c r="N208" s="298">
        <v>0.55117995244365092</v>
      </c>
      <c r="O208" s="686">
        <v>3.5321983236268728E-2</v>
      </c>
      <c r="P208" s="298">
        <v>2.8111599415462939E-2</v>
      </c>
      <c r="Q208" s="686">
        <v>0.11778093556234452</v>
      </c>
      <c r="R208" s="298">
        <v>0.17472996432184421</v>
      </c>
    </row>
    <row r="209" spans="2:18" x14ac:dyDescent="0.2">
      <c r="B209" s="292" t="s">
        <v>398</v>
      </c>
      <c r="C209" s="298">
        <v>1</v>
      </c>
      <c r="D209" s="686">
        <v>1.4811163849967139</v>
      </c>
      <c r="E209" s="298">
        <v>1.6639263749724871</v>
      </c>
      <c r="F209" s="298">
        <v>1.6959077361514232</v>
      </c>
      <c r="G209" s="298">
        <v>1.5385988990079158</v>
      </c>
      <c r="H209" s="298">
        <v>1.8003010888243307</v>
      </c>
      <c r="I209" s="686">
        <v>3.2326138009205536E-4</v>
      </c>
      <c r="J209" s="686">
        <v>8.4047958823934392E-3</v>
      </c>
      <c r="K209" s="686">
        <v>5.5811155530194792E-2</v>
      </c>
      <c r="L209" s="686">
        <v>0.88274852663704317</v>
      </c>
      <c r="M209" s="686">
        <v>5.7482514011202003E-2</v>
      </c>
      <c r="N209" s="298">
        <v>0.34797681794101476</v>
      </c>
      <c r="O209" s="686">
        <v>4.8061798373183022E-2</v>
      </c>
      <c r="P209" s="298">
        <v>5.5743879514905219E-3</v>
      </c>
      <c r="Q209" s="686">
        <v>0.1497176388430656</v>
      </c>
      <c r="R209" s="298">
        <v>3.2368461350569824E-2</v>
      </c>
    </row>
    <row r="210" spans="2:18" x14ac:dyDescent="0.2">
      <c r="B210" s="292" t="s">
        <v>399</v>
      </c>
      <c r="C210" s="298">
        <v>1</v>
      </c>
      <c r="D210" s="686">
        <v>-0.10727476147046655</v>
      </c>
      <c r="E210" s="298">
        <v>-0.12051538068697258</v>
      </c>
      <c r="F210" s="298">
        <v>-0.12944739714368406</v>
      </c>
      <c r="G210" s="298">
        <v>-0.12376539955690266</v>
      </c>
      <c r="H210" s="298">
        <v>-0.1362778832410092</v>
      </c>
      <c r="I210" s="686">
        <v>9.620406383182363E-2</v>
      </c>
      <c r="J210" s="686">
        <v>2.5013056596274144</v>
      </c>
      <c r="K210" s="686">
        <v>1.2879427297411237E-3</v>
      </c>
      <c r="L210" s="686">
        <v>1.2501923713119389</v>
      </c>
      <c r="M210" s="686">
        <v>-1.649063808643611E-2</v>
      </c>
      <c r="N210" s="298">
        <v>-4.9744433035072547E-2</v>
      </c>
      <c r="O210" s="686">
        <v>7.7989677240763756E-3</v>
      </c>
      <c r="P210" s="298">
        <v>-7.7355432517555679E-3</v>
      </c>
      <c r="Q210" s="686">
        <v>2.2862118914875471E-2</v>
      </c>
      <c r="R210" s="298">
        <v>-4.2269011162119757E-2</v>
      </c>
    </row>
    <row r="211" spans="2:18" x14ac:dyDescent="0.2">
      <c r="B211" s="292" t="s">
        <v>400</v>
      </c>
      <c r="C211" s="298">
        <v>1</v>
      </c>
      <c r="D211" s="686">
        <v>-0.49559403059798757</v>
      </c>
      <c r="E211" s="298">
        <v>-0.55676379462424408</v>
      </c>
      <c r="F211" s="298">
        <v>-0.57037479012992909</v>
      </c>
      <c r="G211" s="298">
        <v>-0.52012141864327643</v>
      </c>
      <c r="H211" s="298">
        <v>-0.57627473446390509</v>
      </c>
      <c r="I211" s="686">
        <v>1.0120005849733426E-2</v>
      </c>
      <c r="J211" s="686">
        <v>0.26312015209306905</v>
      </c>
      <c r="K211" s="686">
        <v>8.0503707861011783E-3</v>
      </c>
      <c r="L211" s="686">
        <v>1.1093254739817968</v>
      </c>
      <c r="M211" s="686">
        <v>-2.4527388045288877E-2</v>
      </c>
      <c r="N211" s="298">
        <v>-0.12514193360392817</v>
      </c>
      <c r="O211" s="686">
        <v>-2.3857739836896548E-3</v>
      </c>
      <c r="P211" s="298">
        <v>-1.0543625743618676E-2</v>
      </c>
      <c r="Q211" s="686">
        <v>-7.0373210526110692E-3</v>
      </c>
      <c r="R211" s="298">
        <v>-5.797222392505931E-2</v>
      </c>
    </row>
    <row r="212" spans="2:18" x14ac:dyDescent="0.2">
      <c r="B212" s="292" t="s">
        <v>401</v>
      </c>
      <c r="C212" s="298">
        <v>1</v>
      </c>
      <c r="D212" s="686">
        <v>-0.62257666290434299</v>
      </c>
      <c r="E212" s="298">
        <v>-0.69941953268661583</v>
      </c>
      <c r="F212" s="298">
        <v>-0.78164993115522319</v>
      </c>
      <c r="G212" s="298">
        <v>-0.77757432464207954</v>
      </c>
      <c r="H212" s="298">
        <v>-0.86655323332025491</v>
      </c>
      <c r="I212" s="686">
        <v>0.162297813440546</v>
      </c>
      <c r="J212" s="686">
        <v>4.2197431494541959</v>
      </c>
      <c r="K212" s="686">
        <v>7.6054847800011038E-2</v>
      </c>
      <c r="L212" s="686">
        <v>1.2897793262259705</v>
      </c>
      <c r="M212" s="686">
        <v>-0.15499766173773652</v>
      </c>
      <c r="N212" s="298">
        <v>-0.38688942969587248</v>
      </c>
      <c r="O212" s="686">
        <v>7.2248003982510578E-2</v>
      </c>
      <c r="P212" s="298">
        <v>-6.3123796033401972E-2</v>
      </c>
      <c r="Q212" s="686">
        <v>0.21435440552876273</v>
      </c>
      <c r="R212" s="298">
        <v>-0.34910139276926755</v>
      </c>
    </row>
    <row r="213" spans="2:18" x14ac:dyDescent="0.2">
      <c r="B213" s="292" t="s">
        <v>402</v>
      </c>
      <c r="C213" s="298">
        <v>1</v>
      </c>
      <c r="D213" s="686">
        <v>-0.84038708352052971</v>
      </c>
      <c r="E213" s="298">
        <v>-0.94411367507700483</v>
      </c>
      <c r="F213" s="298">
        <v>-0.98758657003747918</v>
      </c>
      <c r="G213" s="298">
        <v>-0.91956226893250526</v>
      </c>
      <c r="H213" s="298">
        <v>-1.0325306279161928</v>
      </c>
      <c r="I213" s="686">
        <v>4.9063913477046077E-2</v>
      </c>
      <c r="J213" s="686">
        <v>1.275661750403198</v>
      </c>
      <c r="K213" s="686">
        <v>4.5944134583695395E-2</v>
      </c>
      <c r="L213" s="686">
        <v>1.0964636863376622</v>
      </c>
      <c r="M213" s="686">
        <v>-7.9175185411975629E-2</v>
      </c>
      <c r="N213" s="298">
        <v>-0.30297508495529113</v>
      </c>
      <c r="O213" s="686">
        <v>3.1645507649805588E-2</v>
      </c>
      <c r="P213" s="298">
        <v>-4.1044701133993042E-2</v>
      </c>
      <c r="Q213" s="686">
        <v>9.4599119049748284E-2</v>
      </c>
      <c r="R213" s="298">
        <v>-0.22870941123115729</v>
      </c>
    </row>
    <row r="214" spans="2:18" x14ac:dyDescent="0.2">
      <c r="B214" s="292" t="s">
        <v>403</v>
      </c>
      <c r="C214" s="298">
        <v>1</v>
      </c>
      <c r="D214" s="686">
        <v>-0.54436941110908021</v>
      </c>
      <c r="E214" s="298">
        <v>-0.61155938186089875</v>
      </c>
      <c r="F214" s="298">
        <v>-0.62368018744661857</v>
      </c>
      <c r="G214" s="298">
        <v>-0.56616151336817633</v>
      </c>
      <c r="H214" s="298">
        <v>-0.62809603295166161</v>
      </c>
      <c r="I214" s="686">
        <v>1.4539266624411368E-3</v>
      </c>
      <c r="J214" s="686">
        <v>3.7802093223469557E-2</v>
      </c>
      <c r="K214" s="686">
        <v>7.7857295699325585E-3</v>
      </c>
      <c r="L214" s="686">
        <v>1.0936628998768043</v>
      </c>
      <c r="M214" s="686">
        <v>-2.1792102259096103E-2</v>
      </c>
      <c r="N214" s="298">
        <v>-0.1232268771904363</v>
      </c>
      <c r="O214" s="686">
        <v>-1.4005293898817973E-2</v>
      </c>
      <c r="P214" s="298">
        <v>-4.3501722683118036E-3</v>
      </c>
      <c r="Q214" s="686">
        <v>-4.1364821935585022E-2</v>
      </c>
      <c r="R214" s="298">
        <v>-2.3949546865945165E-2</v>
      </c>
    </row>
    <row r="215" spans="2:18" x14ac:dyDescent="0.2">
      <c r="B215" s="292" t="s">
        <v>404</v>
      </c>
      <c r="C215" s="298">
        <v>1</v>
      </c>
      <c r="D215" s="686">
        <v>4.5234650843543056E-3</v>
      </c>
      <c r="E215" s="298">
        <v>5.0817835359649836E-3</v>
      </c>
      <c r="F215" s="298">
        <v>5.1838434256670611E-3</v>
      </c>
      <c r="G215" s="298">
        <v>4.7069834326856075E-3</v>
      </c>
      <c r="H215" s="298">
        <v>5.1811174703825418E-3</v>
      </c>
      <c r="I215" s="686">
        <v>1.9514894695442841E-3</v>
      </c>
      <c r="J215" s="686">
        <v>5.073872620815139E-2</v>
      </c>
      <c r="K215" s="686">
        <v>5.451073084581738E-7</v>
      </c>
      <c r="L215" s="686">
        <v>1.1290886131070148</v>
      </c>
      <c r="M215" s="686">
        <v>1.8351834833130195E-4</v>
      </c>
      <c r="N215" s="298">
        <v>1.0230381992997794E-3</v>
      </c>
      <c r="O215" s="686">
        <v>1.0725918689283263E-4</v>
      </c>
      <c r="P215" s="298">
        <v>4.1900638153005125E-5</v>
      </c>
      <c r="Q215" s="686">
        <v>3.1431745188486952E-4</v>
      </c>
      <c r="R215" s="298">
        <v>2.2887931505435346E-4</v>
      </c>
    </row>
    <row r="216" spans="2:18" x14ac:dyDescent="0.2">
      <c r="B216" s="292" t="s">
        <v>405</v>
      </c>
      <c r="C216" s="298">
        <v>1</v>
      </c>
      <c r="D216" s="686">
        <v>-0.70358997632203601</v>
      </c>
      <c r="E216" s="298">
        <v>-0.79043208935339726</v>
      </c>
      <c r="F216" s="298">
        <v>-0.81148281000835543</v>
      </c>
      <c r="G216" s="298">
        <v>-0.74156490146136977</v>
      </c>
      <c r="H216" s="298">
        <v>-0.82722962048693338</v>
      </c>
      <c r="I216" s="686">
        <v>1.4172135706303806E-2</v>
      </c>
      <c r="J216" s="686">
        <v>0.36847552836389896</v>
      </c>
      <c r="K216" s="686">
        <v>1.7770757310640414E-2</v>
      </c>
      <c r="L216" s="686">
        <v>1.0841804170411606</v>
      </c>
      <c r="M216" s="686">
        <v>-3.7974925139333815E-2</v>
      </c>
      <c r="N216" s="298">
        <v>-0.18719746219957709</v>
      </c>
      <c r="O216" s="686">
        <v>-5.594223480262344E-2</v>
      </c>
      <c r="P216" s="298">
        <v>1.7789415508207548E-2</v>
      </c>
      <c r="Q216" s="686">
        <v>-0.16613837088280742</v>
      </c>
      <c r="R216" s="298">
        <v>9.8479022215491582E-2</v>
      </c>
    </row>
    <row r="217" spans="2:18" x14ac:dyDescent="0.2">
      <c r="B217" s="292" t="s">
        <v>406</v>
      </c>
      <c r="C217" s="298">
        <v>1</v>
      </c>
      <c r="D217" s="686">
        <v>0.894953621347365</v>
      </c>
      <c r="E217" s="298">
        <v>1.0054152057336971</v>
      </c>
      <c r="F217" s="298">
        <v>1.0511998573793719</v>
      </c>
      <c r="G217" s="298">
        <v>0.97831839166688273</v>
      </c>
      <c r="H217" s="298">
        <v>1.1014820723262913</v>
      </c>
      <c r="I217" s="686">
        <v>4.8175273218603494E-2</v>
      </c>
      <c r="J217" s="686">
        <v>1.2525571036836909</v>
      </c>
      <c r="K217" s="686">
        <v>5.1466261127865141E-2</v>
      </c>
      <c r="L217" s="686">
        <v>1.0836037670452285</v>
      </c>
      <c r="M217" s="686">
        <v>8.3364770319517653E-2</v>
      </c>
      <c r="N217" s="298">
        <v>0.32153525834127628</v>
      </c>
      <c r="O217" s="686">
        <v>-3.3031604086410218E-2</v>
      </c>
      <c r="P217" s="298">
        <v>4.3270027660196234E-2</v>
      </c>
      <c r="Q217" s="686">
        <v>-9.9010238079402221E-2</v>
      </c>
      <c r="R217" s="298">
        <v>0.24176282745636113</v>
      </c>
    </row>
    <row r="218" spans="2:18" x14ac:dyDescent="0.2">
      <c r="B218" s="292" t="s">
        <v>407</v>
      </c>
      <c r="C218" s="298">
        <v>1</v>
      </c>
      <c r="D218" s="686">
        <v>-0.32180011224423943</v>
      </c>
      <c r="E218" s="298">
        <v>-0.36151898639179847</v>
      </c>
      <c r="F218" s="298">
        <v>-0.3698450897165666</v>
      </c>
      <c r="G218" s="298">
        <v>-0.33679348679823601</v>
      </c>
      <c r="H218" s="298">
        <v>-0.37173682482298609</v>
      </c>
      <c r="I218" s="686">
        <v>7.4809692241074597E-3</v>
      </c>
      <c r="J218" s="686">
        <v>0.19450519982679396</v>
      </c>
      <c r="K218" s="686">
        <v>3.186565997896833E-3</v>
      </c>
      <c r="L218" s="686">
        <v>1.1232322563203723</v>
      </c>
      <c r="M218" s="686">
        <v>-1.4993374553996556E-2</v>
      </c>
      <c r="N218" s="298">
        <v>-7.843383282986427E-2</v>
      </c>
      <c r="O218" s="686">
        <v>-3.0772916046493456E-3</v>
      </c>
      <c r="P218" s="298">
        <v>-5.8699916006636505E-3</v>
      </c>
      <c r="Q218" s="686">
        <v>-9.0426095385017693E-3</v>
      </c>
      <c r="R218" s="298">
        <v>-3.2152483139442786E-2</v>
      </c>
    </row>
    <row r="219" spans="2:18" ht="16" thickBot="1" x14ac:dyDescent="0.25">
      <c r="B219" s="296" t="s">
        <v>408</v>
      </c>
      <c r="C219" s="299">
        <v>1</v>
      </c>
      <c r="D219" s="687">
        <v>-0.31816620742519874</v>
      </c>
      <c r="E219" s="299">
        <v>-0.35743655901891186</v>
      </c>
      <c r="F219" s="299">
        <v>-0.36900002331581072</v>
      </c>
      <c r="G219" s="299">
        <v>-0.33908524886936048</v>
      </c>
      <c r="H219" s="299">
        <v>-0.37426166484614687</v>
      </c>
      <c r="I219" s="687">
        <v>2.465553588942837E-2</v>
      </c>
      <c r="J219" s="687">
        <v>0.64104393312513763</v>
      </c>
      <c r="K219" s="687">
        <v>4.4762106967370808E-3</v>
      </c>
      <c r="L219" s="687">
        <v>1.1438490924453575</v>
      </c>
      <c r="M219" s="687">
        <v>-2.0919041444161689E-2</v>
      </c>
      <c r="N219" s="299">
        <v>-9.2959073534039108E-2</v>
      </c>
      <c r="O219" s="687">
        <v>4.6160806688972413E-3</v>
      </c>
      <c r="P219" s="299">
        <v>-1.072904290464661E-2</v>
      </c>
      <c r="Q219" s="687">
        <v>1.356416496955757E-2</v>
      </c>
      <c r="R219" s="299">
        <v>-5.876687109653627E-2</v>
      </c>
    </row>
    <row r="238" spans="7:7" x14ac:dyDescent="0.2">
      <c r="G238" t="s">
        <v>337</v>
      </c>
    </row>
    <row r="257" spans="2:9" x14ac:dyDescent="0.2">
      <c r="G257" t="s">
        <v>337</v>
      </c>
    </row>
    <row r="260" spans="2:9" x14ac:dyDescent="0.2">
      <c r="B260" t="s">
        <v>748</v>
      </c>
    </row>
    <row r="262" spans="2:9" x14ac:dyDescent="0.2">
      <c r="B262" s="739" t="s">
        <v>712</v>
      </c>
      <c r="C262" s="739"/>
      <c r="D262" s="739"/>
      <c r="E262" s="739"/>
      <c r="F262" s="739"/>
      <c r="G262" s="739"/>
      <c r="H262" s="739"/>
      <c r="I262" s="739"/>
    </row>
    <row r="263" spans="2:9" x14ac:dyDescent="0.2">
      <c r="B263" s="739"/>
      <c r="C263" s="739"/>
      <c r="D263" s="739"/>
      <c r="E263" s="739"/>
      <c r="F263" s="739"/>
      <c r="G263" s="739"/>
      <c r="H263" s="739"/>
      <c r="I263" s="739"/>
    </row>
    <row r="265" spans="2:9" x14ac:dyDescent="0.2">
      <c r="B265" s="739" t="s">
        <v>753</v>
      </c>
      <c r="C265" s="739"/>
      <c r="D265" s="739"/>
      <c r="E265" s="739"/>
      <c r="F265" s="739"/>
      <c r="G265" s="739"/>
      <c r="H265" s="739"/>
      <c r="I265" s="739"/>
    </row>
    <row r="266" spans="2:9" x14ac:dyDescent="0.2">
      <c r="B266" s="739"/>
      <c r="C266" s="739"/>
      <c r="D266" s="739"/>
      <c r="E266" s="739"/>
      <c r="F266" s="739"/>
      <c r="G266" s="739"/>
      <c r="H266" s="739"/>
      <c r="I266" s="739"/>
    </row>
    <row r="268" spans="2:9" x14ac:dyDescent="0.2">
      <c r="B268" s="739" t="s">
        <v>714</v>
      </c>
      <c r="C268" s="739"/>
      <c r="D268" s="739"/>
      <c r="E268" s="739"/>
      <c r="F268" s="739"/>
      <c r="G268" s="739"/>
      <c r="H268" s="739"/>
      <c r="I268" s="739"/>
    </row>
    <row r="269" spans="2:9" x14ac:dyDescent="0.2">
      <c r="B269" s="739"/>
      <c r="C269" s="739"/>
      <c r="D269" s="739"/>
      <c r="E269" s="739"/>
      <c r="F269" s="739"/>
      <c r="G269" s="739"/>
      <c r="H269" s="739"/>
      <c r="I269" s="739"/>
    </row>
    <row r="270" spans="2:9" x14ac:dyDescent="0.2">
      <c r="B270" s="739"/>
      <c r="C270" s="739"/>
      <c r="D270" s="739"/>
      <c r="E270" s="739"/>
      <c r="F270" s="739"/>
      <c r="G270" s="739"/>
      <c r="H270" s="739"/>
      <c r="I270" s="739"/>
    </row>
    <row r="271" spans="2:9" x14ac:dyDescent="0.2">
      <c r="B271" s="739"/>
      <c r="C271" s="739"/>
      <c r="D271" s="739"/>
      <c r="E271" s="739"/>
      <c r="F271" s="739"/>
      <c r="G271" s="739"/>
      <c r="H271" s="739"/>
      <c r="I271" s="739"/>
    </row>
    <row r="272" spans="2:9" x14ac:dyDescent="0.2">
      <c r="B272" s="739"/>
      <c r="C272" s="739"/>
      <c r="D272" s="739"/>
      <c r="E272" s="739"/>
      <c r="F272" s="739"/>
      <c r="G272" s="739"/>
      <c r="H272" s="739"/>
      <c r="I272" s="739"/>
    </row>
    <row r="273" spans="2:9" x14ac:dyDescent="0.2">
      <c r="B273" s="739"/>
      <c r="C273" s="739"/>
      <c r="D273" s="739"/>
      <c r="E273" s="739"/>
      <c r="F273" s="739"/>
      <c r="G273" s="739"/>
      <c r="H273" s="739"/>
      <c r="I273" s="739"/>
    </row>
    <row r="274" spans="2:9" x14ac:dyDescent="0.2">
      <c r="B274" s="739"/>
      <c r="C274" s="739"/>
      <c r="D274" s="739"/>
      <c r="E274" s="739"/>
      <c r="F274" s="739"/>
      <c r="G274" s="739"/>
      <c r="H274" s="739"/>
      <c r="I274" s="739"/>
    </row>
    <row r="275" spans="2:9" x14ac:dyDescent="0.2">
      <c r="B275" s="739"/>
      <c r="C275" s="739"/>
      <c r="D275" s="739"/>
      <c r="E275" s="739"/>
      <c r="F275" s="739"/>
      <c r="G275" s="739"/>
      <c r="H275" s="739"/>
      <c r="I275" s="739"/>
    </row>
  </sheetData>
  <mergeCells count="3">
    <mergeCell ref="B262:I263"/>
    <mergeCell ref="B265:I266"/>
    <mergeCell ref="B268:I275"/>
  </mergeCells>
  <pageMargins left="0.7" right="0.7" top="0.75" bottom="0.75" header="0.3" footer="0.3"/>
  <ignoredErrors>
    <ignoredError sqref="A1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7A2D2-FFD3-46F7-85A3-AA729FA1A5EE}">
  <sheetPr>
    <tabColor rgb="FF007800"/>
  </sheetPr>
  <dimension ref="B1:R258"/>
  <sheetViews>
    <sheetView topLeftCell="H69" zoomScaleNormal="100" workbookViewId="0">
      <selection activeCell="M82" sqref="M82"/>
    </sheetView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759</v>
      </c>
    </row>
    <row r="2" spans="2:9" x14ac:dyDescent="0.2">
      <c r="B2" t="s">
        <v>755</v>
      </c>
    </row>
    <row r="3" spans="2:9" x14ac:dyDescent="0.2">
      <c r="B3" t="s">
        <v>756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665</v>
      </c>
      <c r="C16" s="304">
        <v>21</v>
      </c>
      <c r="D16" s="304">
        <v>0</v>
      </c>
      <c r="E16" s="304">
        <v>21</v>
      </c>
      <c r="F16" s="306">
        <v>0</v>
      </c>
      <c r="G16" s="306">
        <v>2.2788885200103088</v>
      </c>
      <c r="H16" s="306">
        <v>0.80109252753781857</v>
      </c>
      <c r="I16" s="306">
        <v>0.66303191259544558</v>
      </c>
    </row>
    <row r="17" spans="2:10" ht="16" thickBot="1" x14ac:dyDescent="0.25">
      <c r="B17" s="296" t="s">
        <v>666</v>
      </c>
      <c r="C17" s="305">
        <v>21</v>
      </c>
      <c r="D17" s="305">
        <v>0</v>
      </c>
      <c r="E17" s="305">
        <v>21</v>
      </c>
      <c r="F17" s="299">
        <v>0.27879999999999999</v>
      </c>
      <c r="G17" s="299">
        <v>2.48</v>
      </c>
      <c r="H17" s="299">
        <v>0.93923095238095233</v>
      </c>
      <c r="I17" s="299">
        <v>0.68035178299101096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666</v>
      </c>
      <c r="D22" s="307" t="s">
        <v>665</v>
      </c>
    </row>
    <row r="23" spans="2:10" x14ac:dyDescent="0.2">
      <c r="B23" s="295" t="s">
        <v>666</v>
      </c>
      <c r="C23" s="310">
        <v>1</v>
      </c>
      <c r="D23" s="306">
        <v>0.5350846644345516</v>
      </c>
    </row>
    <row r="24" spans="2:10" ht="16" thickBot="1" x14ac:dyDescent="0.25">
      <c r="B24" s="308" t="s">
        <v>665</v>
      </c>
      <c r="C24" s="309">
        <v>0.5350846644345516</v>
      </c>
      <c r="D24" s="311">
        <v>1</v>
      </c>
    </row>
    <row r="27" spans="2:10" x14ac:dyDescent="0.2">
      <c r="B27" s="290" t="s">
        <v>667</v>
      </c>
    </row>
    <row r="29" spans="2:10" x14ac:dyDescent="0.2">
      <c r="B29" t="s">
        <v>743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666</v>
      </c>
      <c r="D32" s="680">
        <v>0.3302565683384307</v>
      </c>
      <c r="E32" s="680">
        <v>0.28631559811303675</v>
      </c>
      <c r="F32" s="681">
        <v>0.24875326117161764</v>
      </c>
      <c r="G32" s="680">
        <v>2</v>
      </c>
      <c r="H32" s="680">
        <v>-21.367347012266691</v>
      </c>
      <c r="I32" s="680">
        <v>-19.278302136819846</v>
      </c>
      <c r="J32" s="680">
        <v>0.78165434492381691</v>
      </c>
    </row>
    <row r="33" spans="2:3" x14ac:dyDescent="0.2">
      <c r="B33" s="301" t="s">
        <v>691</v>
      </c>
    </row>
    <row r="36" spans="2:3" x14ac:dyDescent="0.2">
      <c r="B36" t="s">
        <v>668</v>
      </c>
    </row>
    <row r="37" spans="2:3" ht="16" thickBot="1" x14ac:dyDescent="0.25"/>
    <row r="38" spans="2:3" x14ac:dyDescent="0.2">
      <c r="B38" s="312" t="s">
        <v>315</v>
      </c>
      <c r="C38" s="682">
        <v>21</v>
      </c>
    </row>
    <row r="39" spans="2:3" x14ac:dyDescent="0.2">
      <c r="B39" s="292" t="s">
        <v>352</v>
      </c>
      <c r="C39" s="298">
        <v>21</v>
      </c>
    </row>
    <row r="40" spans="2:3" x14ac:dyDescent="0.2">
      <c r="B40" s="292" t="s">
        <v>353</v>
      </c>
      <c r="C40" s="298">
        <v>19</v>
      </c>
    </row>
    <row r="41" spans="2:3" x14ac:dyDescent="0.2">
      <c r="B41" s="292" t="s">
        <v>354</v>
      </c>
      <c r="C41" s="298">
        <v>0.28631559811303675</v>
      </c>
    </row>
    <row r="42" spans="2:3" x14ac:dyDescent="0.2">
      <c r="B42" s="292" t="s">
        <v>355</v>
      </c>
      <c r="C42" s="298">
        <v>0.24875326117161764</v>
      </c>
    </row>
    <row r="43" spans="2:3" x14ac:dyDescent="0.2">
      <c r="B43" s="292" t="s">
        <v>356</v>
      </c>
      <c r="C43" s="298">
        <v>0.3302565683384307</v>
      </c>
    </row>
    <row r="44" spans="2:3" x14ac:dyDescent="0.2">
      <c r="B44" s="292" t="s">
        <v>357</v>
      </c>
      <c r="C44" s="298">
        <v>0.57467953533985416</v>
      </c>
    </row>
    <row r="45" spans="2:3" x14ac:dyDescent="0.2">
      <c r="B45" s="292" t="s">
        <v>358</v>
      </c>
      <c r="C45" s="298">
        <v>85.030678223758571</v>
      </c>
    </row>
    <row r="46" spans="2:3" x14ac:dyDescent="0.2">
      <c r="B46" s="292" t="s">
        <v>359</v>
      </c>
      <c r="C46" s="298">
        <v>1.6864737512934633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-21.367347012266691</v>
      </c>
    </row>
    <row r="49" spans="2:7" x14ac:dyDescent="0.2">
      <c r="B49" s="292" t="s">
        <v>362</v>
      </c>
      <c r="C49" s="298">
        <v>-19.278302136819846</v>
      </c>
    </row>
    <row r="50" spans="2:7" x14ac:dyDescent="0.2">
      <c r="B50" s="292" t="s">
        <v>363</v>
      </c>
      <c r="C50" s="298">
        <v>0.86393374965263969</v>
      </c>
    </row>
    <row r="51" spans="2:7" x14ac:dyDescent="0.2">
      <c r="B51" s="292" t="s">
        <v>692</v>
      </c>
      <c r="C51" s="298">
        <v>7.3871172154903153</v>
      </c>
    </row>
    <row r="52" spans="2:7" ht="16" thickBot="1" x14ac:dyDescent="0.25">
      <c r="B52" s="296" t="s">
        <v>693</v>
      </c>
      <c r="C52" s="299">
        <v>0.15981266543755823</v>
      </c>
    </row>
    <row r="55" spans="2:7" x14ac:dyDescent="0.2">
      <c r="B55" t="s">
        <v>669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2.5173515439693075</v>
      </c>
      <c r="E58" s="297">
        <v>2.5173515439693075</v>
      </c>
      <c r="F58" s="297">
        <v>7.6224117407701319</v>
      </c>
      <c r="G58" s="689">
        <v>1.2438151264916672E-2</v>
      </c>
    </row>
    <row r="59" spans="2:7" x14ac:dyDescent="0.2">
      <c r="B59" s="292" t="s">
        <v>370</v>
      </c>
      <c r="C59">
        <v>19</v>
      </c>
      <c r="D59" s="298">
        <v>6.2748747984301838</v>
      </c>
      <c r="E59" s="298">
        <v>0.3302565683384307</v>
      </c>
      <c r="F59" s="298"/>
      <c r="G59" s="298"/>
    </row>
    <row r="60" spans="2:7" ht="16" thickBot="1" x14ac:dyDescent="0.25">
      <c r="B60" s="296" t="s">
        <v>371</v>
      </c>
      <c r="C60" s="305">
        <v>20</v>
      </c>
      <c r="D60" s="299">
        <v>8.7922263423994913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670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0.31131843868120568</v>
      </c>
      <c r="D67" s="297">
        <v>0.19263502479852079</v>
      </c>
      <c r="E67" s="297">
        <v>1.6161050619263928</v>
      </c>
      <c r="F67" s="297">
        <v>0.12255476329967049</v>
      </c>
      <c r="G67" s="297">
        <v>-9.1871301882777479E-2</v>
      </c>
      <c r="H67" s="297">
        <v>0.71450817924518883</v>
      </c>
    </row>
    <row r="68" spans="2:8" ht="16" thickBot="1" x14ac:dyDescent="0.25">
      <c r="B68" s="296" t="s">
        <v>666</v>
      </c>
      <c r="C68" s="299">
        <v>0.52146289218326392</v>
      </c>
      <c r="D68" s="299">
        <v>0.14370734921694547</v>
      </c>
      <c r="E68" s="299">
        <v>3.6286445684558966</v>
      </c>
      <c r="F68" s="300">
        <v>1.7880002233494618E-3</v>
      </c>
      <c r="G68" s="299">
        <v>0.22067995352234548</v>
      </c>
      <c r="H68" s="299">
        <v>0.82224583084418235</v>
      </c>
    </row>
    <row r="71" spans="2:8" x14ac:dyDescent="0.2">
      <c r="B71" t="s">
        <v>671</v>
      </c>
    </row>
    <row r="73" spans="2:8" x14ac:dyDescent="0.2">
      <c r="B73" t="s">
        <v>757</v>
      </c>
    </row>
    <row r="76" spans="2:8" x14ac:dyDescent="0.2">
      <c r="B76" t="s">
        <v>673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666</v>
      </c>
      <c r="C79" s="315">
        <v>0.53508466443455149</v>
      </c>
      <c r="D79" s="315">
        <v>0.14746130527252138</v>
      </c>
      <c r="E79" s="315">
        <v>3.6286445684558961</v>
      </c>
      <c r="F79" s="688">
        <v>1.7880002233494618E-3</v>
      </c>
      <c r="G79" s="315">
        <v>0.22644460545130701</v>
      </c>
      <c r="H79" s="315">
        <v>0.84372472341779603</v>
      </c>
    </row>
    <row r="98" spans="2:15" x14ac:dyDescent="0.2">
      <c r="G98" t="s">
        <v>337</v>
      </c>
    </row>
    <row r="101" spans="2:15" x14ac:dyDescent="0.2">
      <c r="B101" t="s">
        <v>674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666</v>
      </c>
      <c r="E103" s="294" t="s">
        <v>665</v>
      </c>
      <c r="F103" s="294" t="s">
        <v>675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0.80389999999999995</v>
      </c>
      <c r="E104" s="297">
        <v>0.41819262108947058</v>
      </c>
      <c r="F104" s="297">
        <v>0.73052245770733149</v>
      </c>
      <c r="G104" s="297">
        <v>-0.3123298366178609</v>
      </c>
      <c r="H104" s="297">
        <v>-0.5434852250883706</v>
      </c>
      <c r="I104" s="297">
        <v>0.12798381717337246</v>
      </c>
      <c r="J104" s="297">
        <v>0.46264924982890349</v>
      </c>
      <c r="K104" s="297">
        <v>0.99839566558575954</v>
      </c>
      <c r="L104" s="297">
        <v>0.58875837641319206</v>
      </c>
      <c r="M104" s="297">
        <v>-0.50176298617384618</v>
      </c>
      <c r="N104" s="297">
        <v>1.9628079015885092</v>
      </c>
      <c r="O104" s="297">
        <v>0.74682159054015163</v>
      </c>
    </row>
    <row r="105" spans="2:15" x14ac:dyDescent="0.2">
      <c r="B105" s="292" t="s">
        <v>383</v>
      </c>
      <c r="C105">
        <v>1</v>
      </c>
      <c r="D105" s="298">
        <v>0.27879999999999999</v>
      </c>
      <c r="E105" s="298">
        <v>0.12486474049188434</v>
      </c>
      <c r="F105" s="298">
        <v>0.45670229302189969</v>
      </c>
      <c r="G105" s="298">
        <v>-0.33183755253001535</v>
      </c>
      <c r="H105" s="298">
        <v>-0.57743060631830778</v>
      </c>
      <c r="I105" s="298">
        <v>0.17687987744778066</v>
      </c>
      <c r="J105" s="298">
        <v>8.64884548387852E-2</v>
      </c>
      <c r="K105" s="298">
        <v>0.82691613120501417</v>
      </c>
      <c r="L105" s="298">
        <v>0.60128450785328957</v>
      </c>
      <c r="M105" s="298">
        <v>-0.80180064526812467</v>
      </c>
      <c r="N105" s="298">
        <v>1.7152052313119239</v>
      </c>
      <c r="O105" s="298">
        <v>0.49142828536855393</v>
      </c>
    </row>
    <row r="106" spans="2:15" x14ac:dyDescent="0.2">
      <c r="B106" s="292" t="s">
        <v>384</v>
      </c>
      <c r="C106">
        <v>1</v>
      </c>
      <c r="D106" s="298">
        <v>0.66159999999999997</v>
      </c>
      <c r="E106" s="298">
        <v>0.85063188537679546</v>
      </c>
      <c r="F106" s="298">
        <v>0.65631828814965298</v>
      </c>
      <c r="G106" s="298">
        <v>0.19431359722714248</v>
      </c>
      <c r="H106" s="298">
        <v>0.33812513806016992</v>
      </c>
      <c r="I106" s="298">
        <v>0.13592731168396288</v>
      </c>
      <c r="J106" s="298">
        <v>0.37181915518700853</v>
      </c>
      <c r="K106" s="298">
        <v>0.94081742111229749</v>
      </c>
      <c r="L106" s="298">
        <v>0.59053602972220065</v>
      </c>
      <c r="M106" s="298">
        <v>-0.57968782686711662</v>
      </c>
      <c r="N106" s="298">
        <v>1.8923244031664226</v>
      </c>
      <c r="O106" s="298">
        <v>0.64480318245174706</v>
      </c>
    </row>
    <row r="107" spans="2:15" x14ac:dyDescent="0.2">
      <c r="B107" s="292" t="s">
        <v>385</v>
      </c>
      <c r="C107">
        <v>1</v>
      </c>
      <c r="D107" s="298">
        <v>0.35759999999999997</v>
      </c>
      <c r="E107" s="298">
        <v>0.1512129710235097</v>
      </c>
      <c r="F107" s="298">
        <v>0.49779356892594084</v>
      </c>
      <c r="G107" s="298">
        <v>-0.34658059790243112</v>
      </c>
      <c r="H107" s="298">
        <v>-0.60308498317670245</v>
      </c>
      <c r="I107" s="298">
        <v>0.16671801332051303</v>
      </c>
      <c r="J107" s="298">
        <v>0.14884875679561582</v>
      </c>
      <c r="K107" s="298">
        <v>0.84673838105626587</v>
      </c>
      <c r="L107" s="298">
        <v>0.59837401706956617</v>
      </c>
      <c r="M107" s="298">
        <v>-0.75461764214453619</v>
      </c>
      <c r="N107" s="298">
        <v>1.7502047799964178</v>
      </c>
      <c r="O107" s="298">
        <v>0.52964279989394247</v>
      </c>
    </row>
    <row r="108" spans="2:15" x14ac:dyDescent="0.2">
      <c r="B108" s="292" t="s">
        <v>386</v>
      </c>
      <c r="C108">
        <v>1</v>
      </c>
      <c r="D108" s="298">
        <v>1.0629999999999999</v>
      </c>
      <c r="E108" s="298">
        <v>1.298909537726241</v>
      </c>
      <c r="F108" s="298">
        <v>0.8656334930720152</v>
      </c>
      <c r="G108" s="298">
        <v>0.43327604465422576</v>
      </c>
      <c r="H108" s="298">
        <v>0.75394375127347246</v>
      </c>
      <c r="I108" s="298">
        <v>0.12756562463690671</v>
      </c>
      <c r="J108" s="298">
        <v>0.59863557223165187</v>
      </c>
      <c r="K108" s="298">
        <v>1.1326314139123785</v>
      </c>
      <c r="L108" s="298">
        <v>0.58866761158351055</v>
      </c>
      <c r="M108" s="298">
        <v>-0.36646197783737355</v>
      </c>
      <c r="N108" s="298">
        <v>2.0977289639814041</v>
      </c>
      <c r="O108" s="298">
        <v>0.84317787250684462</v>
      </c>
    </row>
    <row r="109" spans="2:15" x14ac:dyDescent="0.2">
      <c r="B109" s="292" t="s">
        <v>387</v>
      </c>
      <c r="C109">
        <v>1</v>
      </c>
      <c r="D109" s="298">
        <v>0.44140000000000001</v>
      </c>
      <c r="E109" s="298">
        <v>0</v>
      </c>
      <c r="F109" s="298">
        <v>0.54149215929089833</v>
      </c>
      <c r="G109" s="298">
        <v>-0.54149215929089833</v>
      </c>
      <c r="H109" s="298">
        <v>-0.94225063882024362</v>
      </c>
      <c r="I109" s="298">
        <v>0.15674133320064398</v>
      </c>
      <c r="J109" s="298">
        <v>0.21342877863144433</v>
      </c>
      <c r="K109" s="298">
        <v>0.86955553995035229</v>
      </c>
      <c r="L109" s="298">
        <v>0.59567139756072396</v>
      </c>
      <c r="M109" s="298">
        <v>-0.70526240413851271</v>
      </c>
      <c r="N109" s="298">
        <v>1.7882467227203094</v>
      </c>
      <c r="O109" s="298">
        <v>0.5850112515393826</v>
      </c>
    </row>
    <row r="110" spans="2:15" x14ac:dyDescent="0.2">
      <c r="B110" s="292" t="s">
        <v>388</v>
      </c>
      <c r="C110">
        <v>1</v>
      </c>
      <c r="D110" s="298">
        <v>0.29975000000000002</v>
      </c>
      <c r="E110" s="298">
        <v>0</v>
      </c>
      <c r="F110" s="298">
        <v>0.46762694061313903</v>
      </c>
      <c r="G110" s="298">
        <v>-0.46762694061313903</v>
      </c>
      <c r="H110" s="298">
        <v>-0.81371775373311961</v>
      </c>
      <c r="I110" s="298">
        <v>0.17411194579000941</v>
      </c>
      <c r="J110" s="298">
        <v>0.10320644996982353</v>
      </c>
      <c r="K110" s="298">
        <v>0.83204743125645453</v>
      </c>
      <c r="L110" s="298">
        <v>0.60047609278406233</v>
      </c>
      <c r="M110" s="298">
        <v>-0.78918396549130199</v>
      </c>
      <c r="N110" s="298">
        <v>1.72443784671758</v>
      </c>
      <c r="O110" s="298">
        <v>0.51488979639186283</v>
      </c>
    </row>
    <row r="111" spans="2:15" x14ac:dyDescent="0.2">
      <c r="B111" s="292" t="s">
        <v>389</v>
      </c>
      <c r="C111">
        <v>1</v>
      </c>
      <c r="D111" s="298">
        <v>0.59989999999999999</v>
      </c>
      <c r="E111" s="298">
        <v>0</v>
      </c>
      <c r="F111" s="298">
        <v>0.62414402770194566</v>
      </c>
      <c r="G111" s="298">
        <v>-0.62414402770194566</v>
      </c>
      <c r="H111" s="298">
        <v>-1.086073175257301</v>
      </c>
      <c r="I111" s="298">
        <v>0.14083404523417054</v>
      </c>
      <c r="J111" s="298">
        <v>0.32937498339169458</v>
      </c>
      <c r="K111" s="298">
        <v>0.91891307201219674</v>
      </c>
      <c r="L111" s="298">
        <v>0.59168471049660487</v>
      </c>
      <c r="M111" s="298">
        <v>-0.61426630380612535</v>
      </c>
      <c r="N111" s="298">
        <v>1.8625543592100167</v>
      </c>
      <c r="O111" s="298">
        <v>0.66402329391072046</v>
      </c>
    </row>
    <row r="112" spans="2:15" x14ac:dyDescent="0.2">
      <c r="B112" s="292" t="s">
        <v>390</v>
      </c>
      <c r="C112">
        <v>1</v>
      </c>
      <c r="D112" s="298">
        <v>0.44940000000000002</v>
      </c>
      <c r="E112" s="298">
        <v>0.62281388227794654</v>
      </c>
      <c r="F112" s="298">
        <v>0.54566386242836451</v>
      </c>
      <c r="G112" s="298">
        <v>7.715001984958203E-2</v>
      </c>
      <c r="H112" s="298">
        <v>0.13424876840960942</v>
      </c>
      <c r="I112" s="298">
        <v>0.15583957467862902</v>
      </c>
      <c r="J112" s="298">
        <v>0.21948788404647057</v>
      </c>
      <c r="K112" s="298">
        <v>0.87183984081025845</v>
      </c>
      <c r="L112" s="298">
        <v>0.59543474988821965</v>
      </c>
      <c r="M112" s="298">
        <v>-0.70059539173015017</v>
      </c>
      <c r="N112" s="298">
        <v>1.7919231165868792</v>
      </c>
      <c r="O112" s="298">
        <v>0.53954019129603503</v>
      </c>
    </row>
    <row r="113" spans="2:15" x14ac:dyDescent="0.2">
      <c r="B113" s="292" t="s">
        <v>391</v>
      </c>
      <c r="C113">
        <v>1</v>
      </c>
      <c r="D113" s="298">
        <v>0.54349999999999998</v>
      </c>
      <c r="E113" s="298">
        <v>0.35055439154519635</v>
      </c>
      <c r="F113" s="298">
        <v>0.59473352058280959</v>
      </c>
      <c r="G113" s="298">
        <v>-0.24417912903761324</v>
      </c>
      <c r="H113" s="298">
        <v>-0.42489616215968179</v>
      </c>
      <c r="I113" s="298">
        <v>0.14599038228496994</v>
      </c>
      <c r="J113" s="298">
        <v>0.28917213879422771</v>
      </c>
      <c r="K113" s="298">
        <v>0.90029490237139154</v>
      </c>
      <c r="L113" s="298">
        <v>0.59293318346854429</v>
      </c>
      <c r="M113" s="298">
        <v>-0.64628989488641475</v>
      </c>
      <c r="N113" s="298">
        <v>1.835756936052034</v>
      </c>
      <c r="O113" s="298">
        <v>0.61157879704767337</v>
      </c>
    </row>
    <row r="114" spans="2:15" x14ac:dyDescent="0.2">
      <c r="B114" s="292" t="s">
        <v>392</v>
      </c>
      <c r="C114">
        <v>1</v>
      </c>
      <c r="D114" s="298">
        <v>0.60570000000000002</v>
      </c>
      <c r="E114" s="298">
        <v>0.65398261452499307</v>
      </c>
      <c r="F114" s="298">
        <v>0.62716851247660865</v>
      </c>
      <c r="G114" s="298">
        <v>2.6814102048384414E-2</v>
      </c>
      <c r="H114" s="298">
        <v>4.6659225532586751E-2</v>
      </c>
      <c r="I114" s="298">
        <v>0.14033889747070158</v>
      </c>
      <c r="J114" s="298">
        <v>0.33343582434562813</v>
      </c>
      <c r="K114" s="298">
        <v>0.92090120060758918</v>
      </c>
      <c r="L114" s="298">
        <v>0.59156704986140218</v>
      </c>
      <c r="M114" s="298">
        <v>-0.61099555249176341</v>
      </c>
      <c r="N114" s="298">
        <v>1.8653325774449807</v>
      </c>
      <c r="O114" s="298">
        <v>0.62546803189930544</v>
      </c>
    </row>
    <row r="115" spans="2:15" x14ac:dyDescent="0.2">
      <c r="B115" s="292" t="s">
        <v>393</v>
      </c>
      <c r="C115">
        <v>1</v>
      </c>
      <c r="D115" s="298">
        <v>0.46229999999999999</v>
      </c>
      <c r="E115" s="298">
        <v>0.93126284630813316</v>
      </c>
      <c r="F115" s="298">
        <v>0.55239073373752856</v>
      </c>
      <c r="G115" s="298">
        <v>0.3788721125706046</v>
      </c>
      <c r="H115" s="298">
        <v>0.65927545574864976</v>
      </c>
      <c r="I115" s="298">
        <v>0.15440554316035771</v>
      </c>
      <c r="J115" s="298">
        <v>0.22921621781770313</v>
      </c>
      <c r="K115" s="298">
        <v>0.87556524965735405</v>
      </c>
      <c r="L115" s="298">
        <v>0.59506103896749596</v>
      </c>
      <c r="M115" s="298">
        <v>-0.69308633447463441</v>
      </c>
      <c r="N115" s="298">
        <v>1.7978678019496916</v>
      </c>
      <c r="O115" s="298">
        <v>0.5229120770639315</v>
      </c>
    </row>
    <row r="116" spans="2:15" x14ac:dyDescent="0.2">
      <c r="B116" s="292" t="s">
        <v>394</v>
      </c>
      <c r="C116">
        <v>1</v>
      </c>
      <c r="D116" s="298">
        <v>0.86</v>
      </c>
      <c r="E116" s="298">
        <v>0.13</v>
      </c>
      <c r="F116" s="298">
        <v>0.75977652595881262</v>
      </c>
      <c r="G116" s="298">
        <v>-0.62977652595881262</v>
      </c>
      <c r="H116" s="298">
        <v>-1.0958742868516715</v>
      </c>
      <c r="I116" s="298">
        <v>0.12629508975374124</v>
      </c>
      <c r="J116" s="298">
        <v>0.49543786519047811</v>
      </c>
      <c r="K116" s="298">
        <v>1.0241151867271472</v>
      </c>
      <c r="L116" s="298">
        <v>0.58839359108876788</v>
      </c>
      <c r="M116" s="298">
        <v>-0.47174541346376542</v>
      </c>
      <c r="N116" s="298">
        <v>1.9912984653813908</v>
      </c>
      <c r="O116" s="298">
        <v>0.79173651083073648</v>
      </c>
    </row>
    <row r="117" spans="2:15" x14ac:dyDescent="0.2">
      <c r="B117" s="292" t="s">
        <v>395</v>
      </c>
      <c r="C117">
        <v>1</v>
      </c>
      <c r="D117" s="298">
        <v>1.78</v>
      </c>
      <c r="E117" s="298">
        <v>0.79999999999999993</v>
      </c>
      <c r="F117" s="298">
        <v>1.2395223867674154</v>
      </c>
      <c r="G117" s="298">
        <v>-0.43952238676741551</v>
      </c>
      <c r="H117" s="298">
        <v>-0.76481301271236435</v>
      </c>
      <c r="I117" s="298">
        <v>0.20234708019326531</v>
      </c>
      <c r="J117" s="298">
        <v>0.8160050806475545</v>
      </c>
      <c r="K117" s="298">
        <v>1.6630396928872764</v>
      </c>
      <c r="L117" s="298">
        <v>0.60926259461842103</v>
      </c>
      <c r="M117" s="298">
        <v>-3.5678879027664978E-2</v>
      </c>
      <c r="N117" s="298">
        <v>2.5147236525624956</v>
      </c>
      <c r="O117" s="298">
        <v>1.3017249233751089</v>
      </c>
    </row>
    <row r="118" spans="2:15" x14ac:dyDescent="0.2">
      <c r="B118" s="292" t="s">
        <v>396</v>
      </c>
      <c r="C118">
        <v>1</v>
      </c>
      <c r="D118" s="298">
        <v>0.83799999999999997</v>
      </c>
      <c r="E118" s="298">
        <v>1.7789131808731202</v>
      </c>
      <c r="F118" s="298">
        <v>0.7483043423307808</v>
      </c>
      <c r="G118" s="298">
        <v>1.0306088385423395</v>
      </c>
      <c r="H118" s="298">
        <v>1.793362692013833</v>
      </c>
      <c r="I118" s="298">
        <v>0.12685457067626921</v>
      </c>
      <c r="J118" s="298">
        <v>0.48279467453378944</v>
      </c>
      <c r="K118" s="298">
        <v>1.0138140101277722</v>
      </c>
      <c r="L118" s="298">
        <v>0.58851393393860374</v>
      </c>
      <c r="M118" s="298">
        <v>-0.4834694775712417</v>
      </c>
      <c r="N118" s="298">
        <v>1.9800781622328034</v>
      </c>
      <c r="O118" s="298">
        <v>0.69551466440453447</v>
      </c>
    </row>
    <row r="119" spans="2:15" x14ac:dyDescent="0.2">
      <c r="B119" s="292" t="s">
        <v>397</v>
      </c>
      <c r="C119">
        <v>1</v>
      </c>
      <c r="D119" s="298">
        <v>0.41499999999999998</v>
      </c>
      <c r="E119" s="298">
        <v>0.76782677202706473</v>
      </c>
      <c r="F119" s="298">
        <v>0.52772553893726015</v>
      </c>
      <c r="G119" s="298">
        <v>0.24010123308980458</v>
      </c>
      <c r="H119" s="298">
        <v>0.4178002144235281</v>
      </c>
      <c r="I119" s="298">
        <v>0.15978242290528563</v>
      </c>
      <c r="J119" s="298">
        <v>0.19329708437533855</v>
      </c>
      <c r="K119" s="298">
        <v>0.86215399349918176</v>
      </c>
      <c r="L119" s="298">
        <v>0.59647882695692911</v>
      </c>
      <c r="M119" s="298">
        <v>-0.72071899364038972</v>
      </c>
      <c r="N119" s="298">
        <v>1.77617007151491</v>
      </c>
      <c r="O119" s="298">
        <v>0.50760949031008928</v>
      </c>
    </row>
    <row r="120" spans="2:15" x14ac:dyDescent="0.2">
      <c r="B120" s="292" t="s">
        <v>398</v>
      </c>
      <c r="C120">
        <v>1</v>
      </c>
      <c r="D120" s="298">
        <v>0.76400000000000001</v>
      </c>
      <c r="E120" s="298">
        <v>2.2788885200103088</v>
      </c>
      <c r="F120" s="298">
        <v>0.70971608830921928</v>
      </c>
      <c r="G120" s="298">
        <v>1.5691724317010896</v>
      </c>
      <c r="H120" s="298">
        <v>2.7305173321912566</v>
      </c>
      <c r="I120" s="298">
        <v>0.12969931236355478</v>
      </c>
      <c r="J120" s="298">
        <v>0.4382523077330599</v>
      </c>
      <c r="K120" s="298">
        <v>0.98117986888537867</v>
      </c>
      <c r="L120" s="298">
        <v>0.58913366901409536</v>
      </c>
      <c r="M120" s="298">
        <v>-0.52335485201297183</v>
      </c>
      <c r="N120" s="298">
        <v>1.9427870286314104</v>
      </c>
      <c r="O120" s="298">
        <v>0.62549923669647622</v>
      </c>
    </row>
    <row r="121" spans="2:15" x14ac:dyDescent="0.2">
      <c r="B121" s="292" t="s">
        <v>399</v>
      </c>
      <c r="C121">
        <v>1</v>
      </c>
      <c r="D121" s="298">
        <v>1.88</v>
      </c>
      <c r="E121" s="298">
        <v>1.6701195406979352</v>
      </c>
      <c r="F121" s="298">
        <v>1.2916686759857416</v>
      </c>
      <c r="G121" s="298">
        <v>0.37845086471219358</v>
      </c>
      <c r="H121" s="298">
        <v>0.65854244224719993</v>
      </c>
      <c r="I121" s="298">
        <v>0.21748525925987178</v>
      </c>
      <c r="J121" s="298">
        <v>0.8364667969443158</v>
      </c>
      <c r="K121" s="298">
        <v>1.7468705550271675</v>
      </c>
      <c r="L121" s="298">
        <v>0.6144561874810639</v>
      </c>
      <c r="M121" s="298">
        <v>5.5970954019872732E-3</v>
      </c>
      <c r="N121" s="298">
        <v>2.5777402565694958</v>
      </c>
      <c r="O121" s="298">
        <v>1.2284057715537624</v>
      </c>
    </row>
    <row r="122" spans="2:15" x14ac:dyDescent="0.2">
      <c r="B122" s="292" t="s">
        <v>400</v>
      </c>
      <c r="C122">
        <v>1</v>
      </c>
      <c r="D122" s="298">
        <v>1.97</v>
      </c>
      <c r="E122" s="298">
        <v>1.3340995455276572</v>
      </c>
      <c r="F122" s="298">
        <v>1.3386003362822354</v>
      </c>
      <c r="G122" s="298">
        <v>-4.50079075457821E-3</v>
      </c>
      <c r="H122" s="298">
        <v>-7.8318270928449379E-3</v>
      </c>
      <c r="I122" s="298">
        <v>0.23158111856261898</v>
      </c>
      <c r="J122" s="298">
        <v>0.85389548465705811</v>
      </c>
      <c r="K122" s="298">
        <v>1.8233051879074127</v>
      </c>
      <c r="L122" s="298">
        <v>0.61958565413762157</v>
      </c>
      <c r="M122" s="298">
        <v>4.1792658601641053E-2</v>
      </c>
      <c r="N122" s="298">
        <v>2.63540801396283</v>
      </c>
      <c r="O122" s="298">
        <v>1.3394729076072651</v>
      </c>
    </row>
    <row r="123" spans="2:15" x14ac:dyDescent="0.2">
      <c r="B123" s="292" t="s">
        <v>401</v>
      </c>
      <c r="C123">
        <v>1</v>
      </c>
      <c r="D123" s="298">
        <v>2.17</v>
      </c>
      <c r="E123" s="298">
        <v>1.5814550285508064</v>
      </c>
      <c r="F123" s="298">
        <v>1.4428929147188883</v>
      </c>
      <c r="G123" s="298">
        <v>0.13856211383191819</v>
      </c>
      <c r="H123" s="298">
        <v>0.24111196816844241</v>
      </c>
      <c r="I123" s="298">
        <v>0.26413165900271429</v>
      </c>
      <c r="J123" s="298">
        <v>0.89005899897888519</v>
      </c>
      <c r="K123" s="298">
        <v>1.9957268304588913</v>
      </c>
      <c r="L123" s="298">
        <v>0.63247300466182499</v>
      </c>
      <c r="M123" s="298">
        <v>0.11911170239761626</v>
      </c>
      <c r="N123" s="298">
        <v>2.7666741270401602</v>
      </c>
      <c r="O123" s="298">
        <v>1.4057827709358532</v>
      </c>
    </row>
    <row r="124" spans="2:15" ht="16" thickBot="1" x14ac:dyDescent="0.25">
      <c r="B124" s="296" t="s">
        <v>402</v>
      </c>
      <c r="C124" s="305">
        <v>1</v>
      </c>
      <c r="D124" s="299">
        <v>2.48</v>
      </c>
      <c r="E124" s="299">
        <v>1.079215000243128</v>
      </c>
      <c r="F124" s="299">
        <v>1.6045464112957002</v>
      </c>
      <c r="G124" s="299">
        <v>-0.52533141105257219</v>
      </c>
      <c r="H124" s="299">
        <v>-0.91412931685813648</v>
      </c>
      <c r="I124" s="299">
        <v>0.3168848224304131</v>
      </c>
      <c r="J124" s="299">
        <v>0.94129885557205784</v>
      </c>
      <c r="K124" s="299">
        <v>2.2677939670193425</v>
      </c>
      <c r="L124" s="299">
        <v>0.65625647351106953</v>
      </c>
      <c r="M124" s="299">
        <v>0.23098582658320299</v>
      </c>
      <c r="N124" s="299">
        <v>2.9781069960081972</v>
      </c>
      <c r="O124" s="299">
        <v>1.8340606016039924</v>
      </c>
    </row>
    <row r="143" spans="7:7" x14ac:dyDescent="0.2">
      <c r="G143" t="s">
        <v>337</v>
      </c>
    </row>
    <row r="162" spans="7:7" x14ac:dyDescent="0.2">
      <c r="G162" t="s">
        <v>337</v>
      </c>
    </row>
    <row r="181" spans="2:18" x14ac:dyDescent="0.2">
      <c r="G181" t="s">
        <v>337</v>
      </c>
    </row>
    <row r="184" spans="2:18" x14ac:dyDescent="0.2">
      <c r="B184" t="s">
        <v>745</v>
      </c>
    </row>
    <row r="185" spans="2:18" ht="16" thickBot="1" x14ac:dyDescent="0.25"/>
    <row r="186" spans="2:18" ht="48" x14ac:dyDescent="0.2">
      <c r="B186" s="293" t="s">
        <v>380</v>
      </c>
      <c r="C186" s="294" t="s">
        <v>381</v>
      </c>
      <c r="D186" s="684" t="s">
        <v>470</v>
      </c>
      <c r="E186" s="294" t="s">
        <v>471</v>
      </c>
      <c r="F186" s="294" t="s">
        <v>698</v>
      </c>
      <c r="G186" s="294" t="s">
        <v>699</v>
      </c>
      <c r="H186" s="294" t="s">
        <v>700</v>
      </c>
      <c r="I186" s="684" t="s">
        <v>701</v>
      </c>
      <c r="J186" s="684" t="s">
        <v>702</v>
      </c>
      <c r="K186" s="684" t="s">
        <v>703</v>
      </c>
      <c r="L186" s="684" t="s">
        <v>704</v>
      </c>
      <c r="M186" s="684" t="s">
        <v>705</v>
      </c>
      <c r="N186" s="294" t="s">
        <v>706</v>
      </c>
      <c r="O186" s="684" t="s">
        <v>707</v>
      </c>
      <c r="P186" s="294" t="s">
        <v>746</v>
      </c>
      <c r="Q186" s="684" t="s">
        <v>709</v>
      </c>
      <c r="R186" s="294" t="s">
        <v>747</v>
      </c>
    </row>
    <row r="187" spans="2:18" x14ac:dyDescent="0.2">
      <c r="B187" s="295" t="s">
        <v>382</v>
      </c>
      <c r="C187" s="297">
        <v>1</v>
      </c>
      <c r="D187" s="685">
        <v>-0.3123298366178609</v>
      </c>
      <c r="E187" s="297">
        <v>-0.5434852250883706</v>
      </c>
      <c r="F187" s="297">
        <v>-0.55748595120831179</v>
      </c>
      <c r="G187" s="297">
        <v>-0.32862896945068104</v>
      </c>
      <c r="H187" s="297">
        <v>-0.56120418417700224</v>
      </c>
      <c r="I187" s="685">
        <v>1.9783231181240775E-3</v>
      </c>
      <c r="J187" s="685">
        <v>3.9566462362481548E-2</v>
      </c>
      <c r="K187" s="685">
        <v>8.1094030207152258E-3</v>
      </c>
      <c r="L187" s="685">
        <v>1.1343033675111387</v>
      </c>
      <c r="M187" s="685">
        <v>-1.6299132832820099E-2</v>
      </c>
      <c r="N187" s="297">
        <v>-0.1249827935184175</v>
      </c>
      <c r="O187" s="685">
        <v>-2.0161094524258419E-2</v>
      </c>
      <c r="P187" s="297">
        <v>4.8040324560745364E-3</v>
      </c>
      <c r="Q187" s="685">
        <v>-9.1074995868499611E-2</v>
      </c>
      <c r="R187" s="297">
        <v>2.4961432967146535E-2</v>
      </c>
    </row>
    <row r="188" spans="2:18" x14ac:dyDescent="0.2">
      <c r="B188" s="292" t="s">
        <v>383</v>
      </c>
      <c r="C188" s="298">
        <v>1</v>
      </c>
      <c r="D188" s="686">
        <v>-0.33183755253001535</v>
      </c>
      <c r="E188" s="298">
        <v>-0.57743060631830778</v>
      </c>
      <c r="F188" s="298">
        <v>-0.6068923591724219</v>
      </c>
      <c r="G188" s="298">
        <v>-0.36656354487666959</v>
      </c>
      <c r="H188" s="298">
        <v>-0.62695123855175727</v>
      </c>
      <c r="I188" s="686">
        <v>4.7114847314061001E-2</v>
      </c>
      <c r="J188" s="686">
        <v>0.94229694628122007</v>
      </c>
      <c r="K188" s="686">
        <v>1.9271808760674431E-2</v>
      </c>
      <c r="L188" s="686">
        <v>1.18353972841245</v>
      </c>
      <c r="M188" s="686">
        <v>-3.4725992346654258E-2</v>
      </c>
      <c r="N188" s="298">
        <v>-0.19296851796747547</v>
      </c>
      <c r="O188" s="686">
        <v>-4.2016745763764719E-2</v>
      </c>
      <c r="P188" s="298">
        <v>2.615047854056838E-2</v>
      </c>
      <c r="Q188" s="686">
        <v>-0.19009771857095639</v>
      </c>
      <c r="R188" s="298">
        <v>0.13608575236579601</v>
      </c>
    </row>
    <row r="189" spans="2:18" x14ac:dyDescent="0.2">
      <c r="B189" s="292" t="s">
        <v>384</v>
      </c>
      <c r="C189" s="298">
        <v>1</v>
      </c>
      <c r="D189" s="686">
        <v>0.19431359722714248</v>
      </c>
      <c r="E189" s="298">
        <v>0.33812513806016992</v>
      </c>
      <c r="F189" s="298">
        <v>0.34799967034455292</v>
      </c>
      <c r="G189" s="298">
        <v>0.20582870292504846</v>
      </c>
      <c r="H189" s="298">
        <v>0.34972619129061039</v>
      </c>
      <c r="I189" s="686">
        <v>8.3260442668937791E-3</v>
      </c>
      <c r="J189" s="686">
        <v>0.16652088533787557</v>
      </c>
      <c r="K189" s="686">
        <v>3.5883302514910448E-3</v>
      </c>
      <c r="L189" s="686">
        <v>1.165228058851274</v>
      </c>
      <c r="M189" s="686">
        <v>1.151510569790597E-2</v>
      </c>
      <c r="N189" s="298">
        <v>8.2719738714014529E-2</v>
      </c>
      <c r="O189" s="686">
        <v>1.5598979059976949E-2</v>
      </c>
      <c r="P189" s="298">
        <v>-6.1727227358993053E-3</v>
      </c>
      <c r="Q189" s="686">
        <v>7.0111360565874553E-2</v>
      </c>
      <c r="R189" s="298">
        <v>-3.1911521845621342E-2</v>
      </c>
    </row>
    <row r="190" spans="2:18" x14ac:dyDescent="0.2">
      <c r="B190" s="292" t="s">
        <v>385</v>
      </c>
      <c r="C190" s="298">
        <v>1</v>
      </c>
      <c r="D190" s="686">
        <v>-0.34658059790243112</v>
      </c>
      <c r="E190" s="298">
        <v>-0.60308498317670245</v>
      </c>
      <c r="F190" s="298">
        <v>-0.63018646613171314</v>
      </c>
      <c r="G190" s="298">
        <v>-0.37842982887043281</v>
      </c>
      <c r="H190" s="298">
        <v>-0.64774782671889264</v>
      </c>
      <c r="I190" s="686">
        <v>3.6542475966626894E-2</v>
      </c>
      <c r="J190" s="686">
        <v>0.73084951933253794</v>
      </c>
      <c r="K190" s="686">
        <v>1.8247478143303356E-2</v>
      </c>
      <c r="L190" s="686">
        <v>1.1662610570742691</v>
      </c>
      <c r="M190" s="686">
        <v>-3.1849230968001699E-2</v>
      </c>
      <c r="N190" s="298">
        <v>-0.18791556713323684</v>
      </c>
      <c r="O190" s="686">
        <v>-4.0351470407446507E-2</v>
      </c>
      <c r="P190" s="298">
        <v>2.3775837358626432E-2</v>
      </c>
      <c r="Q190" s="686">
        <v>-0.18270480419545101</v>
      </c>
      <c r="R190" s="298">
        <v>0.12382403427984835</v>
      </c>
    </row>
    <row r="191" spans="2:18" x14ac:dyDescent="0.2">
      <c r="B191" s="292" t="s">
        <v>386</v>
      </c>
      <c r="C191" s="298">
        <v>1</v>
      </c>
      <c r="D191" s="686">
        <v>0.43327604465422576</v>
      </c>
      <c r="E191" s="298">
        <v>0.75394375127347246</v>
      </c>
      <c r="F191" s="298">
        <v>0.77323447634930198</v>
      </c>
      <c r="G191" s="298">
        <v>0.45573166521939629</v>
      </c>
      <c r="H191" s="298">
        <v>0.7843067146175875</v>
      </c>
      <c r="I191" s="686">
        <v>1.6547296471426582E-3</v>
      </c>
      <c r="J191" s="686">
        <v>3.3094592942853163E-2</v>
      </c>
      <c r="K191" s="686">
        <v>1.549361668291341E-2</v>
      </c>
      <c r="L191" s="686">
        <v>1.0993467288373293</v>
      </c>
      <c r="M191" s="686">
        <v>2.2455620565170527E-2</v>
      </c>
      <c r="N191" s="298">
        <v>0.17409803169334148</v>
      </c>
      <c r="O191" s="686">
        <v>1.5978865569082023E-2</v>
      </c>
      <c r="P191" s="298">
        <v>6.0929021600079998E-3</v>
      </c>
      <c r="Q191" s="686">
        <v>7.2743244866732226E-2</v>
      </c>
      <c r="R191" s="298">
        <v>3.1904317393446013E-2</v>
      </c>
    </row>
    <row r="192" spans="2:18" x14ac:dyDescent="0.2">
      <c r="B192" s="292" t="s">
        <v>387</v>
      </c>
      <c r="C192" s="298">
        <v>1</v>
      </c>
      <c r="D192" s="686">
        <v>-0.54149215929089833</v>
      </c>
      <c r="E192" s="298">
        <v>-0.94225063882024362</v>
      </c>
      <c r="F192" s="298">
        <v>-0.97938278005942359</v>
      </c>
      <c r="G192" s="298">
        <v>-0.5850112515393826</v>
      </c>
      <c r="H192" s="298">
        <v>-1.0168262067794471</v>
      </c>
      <c r="I192" s="686">
        <v>2.6771132285987254E-2</v>
      </c>
      <c r="J192" s="686">
        <v>0.53542264571974507</v>
      </c>
      <c r="K192" s="686">
        <v>3.8544515178354208E-2</v>
      </c>
      <c r="L192" s="686">
        <v>1.0852731818391768</v>
      </c>
      <c r="M192" s="686">
        <v>-4.3519092248484277E-2</v>
      </c>
      <c r="N192" s="298">
        <v>-0.27733490664446719</v>
      </c>
      <c r="O192" s="686">
        <v>-5.7405227555326503E-2</v>
      </c>
      <c r="P192" s="298">
        <v>3.145930064984645E-2</v>
      </c>
      <c r="Q192" s="686">
        <v>-0.26393923503900479</v>
      </c>
      <c r="R192" s="298">
        <v>0.16637194768691987</v>
      </c>
    </row>
    <row r="193" spans="2:18" x14ac:dyDescent="0.2">
      <c r="B193" s="292" t="s">
        <v>388</v>
      </c>
      <c r="C193" s="298">
        <v>1</v>
      </c>
      <c r="D193" s="686">
        <v>-0.46762694061313903</v>
      </c>
      <c r="E193" s="298">
        <v>-0.81371775373311961</v>
      </c>
      <c r="F193" s="298">
        <v>-0.8538491934935043</v>
      </c>
      <c r="G193" s="298">
        <v>-0.51488979639186283</v>
      </c>
      <c r="H193" s="298">
        <v>-0.88929191078619918</v>
      </c>
      <c r="I193" s="686">
        <v>4.4173130260418164E-2</v>
      </c>
      <c r="J193" s="686">
        <v>0.88346260520836328</v>
      </c>
      <c r="K193" s="686">
        <v>3.6842813318201127E-2</v>
      </c>
      <c r="L193" s="686">
        <v>1.1344663237816948</v>
      </c>
      <c r="M193" s="686">
        <v>-4.7262855778723793E-2</v>
      </c>
      <c r="N193" s="298">
        <v>-0.26943076173877234</v>
      </c>
      <c r="O193" s="686">
        <v>-5.7924005442116032E-2</v>
      </c>
      <c r="P193" s="298">
        <v>3.5566804548431155E-2</v>
      </c>
      <c r="Q193" s="686">
        <v>-0.26464192142900883</v>
      </c>
      <c r="R193" s="298">
        <v>0.18690608033678399</v>
      </c>
    </row>
    <row r="194" spans="2:18" x14ac:dyDescent="0.2">
      <c r="B194" s="292" t="s">
        <v>389</v>
      </c>
      <c r="C194" s="298">
        <v>1</v>
      </c>
      <c r="D194" s="686">
        <v>-0.62414402770194566</v>
      </c>
      <c r="E194" s="298">
        <v>-1.086073175257301</v>
      </c>
      <c r="F194" s="298">
        <v>-1.1202329302475613</v>
      </c>
      <c r="G194" s="298">
        <v>-0.66402329391072046</v>
      </c>
      <c r="H194" s="298">
        <v>-1.1637370915573682</v>
      </c>
      <c r="I194" s="686">
        <v>1.2437981365445581E-2</v>
      </c>
      <c r="J194" s="686">
        <v>0.2487596273089116</v>
      </c>
      <c r="K194" s="686">
        <v>4.0091196126577772E-2</v>
      </c>
      <c r="L194" s="686">
        <v>1.0339732887234532</v>
      </c>
      <c r="M194" s="686">
        <v>-3.9879266208774779E-2</v>
      </c>
      <c r="N194" s="298">
        <v>-0.28519164528131119</v>
      </c>
      <c r="O194" s="686">
        <v>-5.4480467978992454E-2</v>
      </c>
      <c r="P194" s="298">
        <v>2.4339392849170988E-2</v>
      </c>
      <c r="Q194" s="686">
        <v>-0.25257036420045048</v>
      </c>
      <c r="R194" s="298">
        <v>0.1297865916908148</v>
      </c>
    </row>
    <row r="195" spans="2:18" x14ac:dyDescent="0.2">
      <c r="B195" s="292" t="s">
        <v>390</v>
      </c>
      <c r="C195" s="298">
        <v>1</v>
      </c>
      <c r="D195" s="686">
        <v>7.715001984958203E-2</v>
      </c>
      <c r="E195" s="298">
        <v>0.13424876840960942</v>
      </c>
      <c r="F195" s="298">
        <v>0.13947494422090803</v>
      </c>
      <c r="G195" s="298">
        <v>8.3273690981911466E-2</v>
      </c>
      <c r="H195" s="298">
        <v>0.14111200936017634</v>
      </c>
      <c r="I195" s="686">
        <v>2.5917636778184185E-2</v>
      </c>
      <c r="J195" s="686">
        <v>0.51835273556368366</v>
      </c>
      <c r="K195" s="686">
        <v>7.7203717720746544E-4</v>
      </c>
      <c r="L195" s="686">
        <v>1.2001739571735368</v>
      </c>
      <c r="M195" s="686">
        <v>6.1236711323294311E-3</v>
      </c>
      <c r="N195" s="298">
        <v>3.8266258268152269E-2</v>
      </c>
      <c r="O195" s="686">
        <v>8.1037845064259144E-3</v>
      </c>
      <c r="P195" s="298">
        <v>-4.4061267781408155E-3</v>
      </c>
      <c r="Q195" s="686">
        <v>3.6325704382273519E-2</v>
      </c>
      <c r="R195" s="298">
        <v>-2.2717559574119545E-2</v>
      </c>
    </row>
    <row r="196" spans="2:18" x14ac:dyDescent="0.2">
      <c r="B196" s="292" t="s">
        <v>391</v>
      </c>
      <c r="C196" s="298">
        <v>1</v>
      </c>
      <c r="D196" s="686">
        <v>-0.24417912903761324</v>
      </c>
      <c r="E196" s="298">
        <v>-0.42489616215968179</v>
      </c>
      <c r="F196" s="298">
        <v>-0.43930798364644252</v>
      </c>
      <c r="G196" s="298">
        <v>-0.26102440550247702</v>
      </c>
      <c r="H196" s="298">
        <v>-0.44435674370294492</v>
      </c>
      <c r="I196" s="686">
        <v>1.6916206976921394E-2</v>
      </c>
      <c r="J196" s="686">
        <v>0.33832413953842788</v>
      </c>
      <c r="K196" s="686">
        <v>6.6569883785931021E-3</v>
      </c>
      <c r="L196" s="686">
        <v>1.1669896552203145</v>
      </c>
      <c r="M196" s="686">
        <v>-1.6845276464863813E-2</v>
      </c>
      <c r="N196" s="298">
        <v>-0.11288345398576519</v>
      </c>
      <c r="O196" s="686">
        <v>-2.2909617743044255E-2</v>
      </c>
      <c r="P196" s="298">
        <v>1.1157941634186644E-2</v>
      </c>
      <c r="Q196" s="686">
        <v>-0.10316645369110851</v>
      </c>
      <c r="R196" s="298">
        <v>5.7794068811105576E-2</v>
      </c>
    </row>
    <row r="197" spans="2:18" x14ac:dyDescent="0.2">
      <c r="B197" s="292" t="s">
        <v>392</v>
      </c>
      <c r="C197" s="298">
        <v>1</v>
      </c>
      <c r="D197" s="686">
        <v>2.6814102048384414E-2</v>
      </c>
      <c r="E197" s="298">
        <v>4.6659225532586751E-2</v>
      </c>
      <c r="F197" s="298">
        <v>4.8115987850165937E-2</v>
      </c>
      <c r="G197" s="298">
        <v>2.8514582625687675E-2</v>
      </c>
      <c r="H197" s="298">
        <v>4.8297783479832081E-2</v>
      </c>
      <c r="I197" s="686">
        <v>1.2016423803611911E-2</v>
      </c>
      <c r="J197" s="686">
        <v>0.24032847607223823</v>
      </c>
      <c r="K197" s="686">
        <v>7.341033998028209E-5</v>
      </c>
      <c r="L197" s="686">
        <v>1.1845683070957937</v>
      </c>
      <c r="M197" s="686">
        <v>1.7004805773032613E-3</v>
      </c>
      <c r="N197" s="298">
        <v>1.1794499833424357E-2</v>
      </c>
      <c r="O197" s="686">
        <v>2.3227288305167513E-3</v>
      </c>
      <c r="P197" s="298">
        <v>-1.0273208737221235E-3</v>
      </c>
      <c r="Q197" s="686">
        <v>1.0407075151237932E-2</v>
      </c>
      <c r="R197" s="298">
        <v>-5.2943764580419776E-3</v>
      </c>
    </row>
    <row r="198" spans="2:18" x14ac:dyDescent="0.2">
      <c r="B198" s="292" t="s">
        <v>393</v>
      </c>
      <c r="C198" s="298">
        <v>1</v>
      </c>
      <c r="D198" s="686">
        <v>0.3788721125706046</v>
      </c>
      <c r="E198" s="298">
        <v>0.65927545574864976</v>
      </c>
      <c r="F198" s="298">
        <v>0.68444298530746339</v>
      </c>
      <c r="G198" s="298">
        <v>0.40835076924420161</v>
      </c>
      <c r="H198" s="298">
        <v>0.70030651840432523</v>
      </c>
      <c r="I198" s="686">
        <v>2.4570498462028117E-2</v>
      </c>
      <c r="J198" s="686">
        <v>0.49140996924056235</v>
      </c>
      <c r="K198" s="686">
        <v>1.8224667248121898E-2</v>
      </c>
      <c r="L198" s="686">
        <v>1.1424011927700504</v>
      </c>
      <c r="M198" s="686">
        <v>2.9478656673597017E-2</v>
      </c>
      <c r="N198" s="298">
        <v>0.18815914210171447</v>
      </c>
      <c r="O198" s="686">
        <v>3.9204241585328023E-2</v>
      </c>
      <c r="P198" s="298">
        <v>-2.103738895031583E-2</v>
      </c>
      <c r="Q198" s="686">
        <v>0.17785162861575193</v>
      </c>
      <c r="R198" s="298">
        <v>-0.10977290370967589</v>
      </c>
    </row>
    <row r="199" spans="2:18" x14ac:dyDescent="0.2">
      <c r="B199" s="292" t="s">
        <v>394</v>
      </c>
      <c r="C199" s="298">
        <v>1</v>
      </c>
      <c r="D199" s="686">
        <v>-0.62977652595881262</v>
      </c>
      <c r="E199" s="298">
        <v>-1.0958742868516715</v>
      </c>
      <c r="F199" s="298">
        <v>-1.1233369673238844</v>
      </c>
      <c r="G199" s="298">
        <v>-0.66173651083073648</v>
      </c>
      <c r="H199" s="298">
        <v>-1.159957016436985</v>
      </c>
      <c r="I199" s="686">
        <v>6.7809837309605147E-4</v>
      </c>
      <c r="J199" s="686">
        <v>1.356196746192103E-2</v>
      </c>
      <c r="K199" s="686">
        <v>3.2019179787633252E-2</v>
      </c>
      <c r="L199" s="686">
        <v>1.0203954287483581</v>
      </c>
      <c r="M199" s="686">
        <v>-3.1959984871923836E-2</v>
      </c>
      <c r="N199" s="298">
        <v>-0.25491924889017592</v>
      </c>
      <c r="O199" s="686">
        <v>-3.6830572648773423E-2</v>
      </c>
      <c r="P199" s="298">
        <v>5.6634741591274291E-3</v>
      </c>
      <c r="Q199" s="686">
        <v>-0.17077931585568928</v>
      </c>
      <c r="R199" s="298">
        <v>3.0205654286170721E-2</v>
      </c>
    </row>
    <row r="200" spans="2:18" x14ac:dyDescent="0.2">
      <c r="B200" s="292" t="s">
        <v>395</v>
      </c>
      <c r="C200" s="298">
        <v>1</v>
      </c>
      <c r="D200" s="686">
        <v>-0.43952238676741551</v>
      </c>
      <c r="E200" s="298">
        <v>-0.76481301271236435</v>
      </c>
      <c r="F200" s="298">
        <v>-0.8171421368241969</v>
      </c>
      <c r="G200" s="298">
        <v>-0.50172492337510888</v>
      </c>
      <c r="H200" s="298">
        <v>-0.86510330275107705</v>
      </c>
      <c r="I200" s="686">
        <v>7.6358322668352685E-2</v>
      </c>
      <c r="J200" s="686">
        <v>1.5271664533670537</v>
      </c>
      <c r="K200" s="686">
        <v>4.7248966266208191E-2</v>
      </c>
      <c r="L200" s="686">
        <v>1.1840568867765149</v>
      </c>
      <c r="M200" s="686">
        <v>-6.2202536607693426E-2</v>
      </c>
      <c r="N200" s="298">
        <v>-0.30460650956312391</v>
      </c>
      <c r="O200" s="686">
        <v>1.8905771533542698E-2</v>
      </c>
      <c r="P200" s="298">
        <v>-4.5566465247885463E-2</v>
      </c>
      <c r="Q200" s="686">
        <v>8.6231650576537838E-2</v>
      </c>
      <c r="R200" s="298">
        <v>-0.23905407981518653</v>
      </c>
    </row>
    <row r="201" spans="2:18" x14ac:dyDescent="0.2">
      <c r="B201" s="292" t="s">
        <v>396</v>
      </c>
      <c r="C201" s="298">
        <v>1</v>
      </c>
      <c r="D201" s="686">
        <v>1.0306088385423395</v>
      </c>
      <c r="E201" s="298">
        <v>1.793362692013833</v>
      </c>
      <c r="F201" s="298">
        <v>1.8387188047877512</v>
      </c>
      <c r="G201" s="298">
        <v>1.0833985164685858</v>
      </c>
      <c r="H201" s="298">
        <v>2.0238138865604975</v>
      </c>
      <c r="I201" s="686">
        <v>1.1069540542036009E-3</v>
      </c>
      <c r="J201" s="686">
        <v>2.2139081084072018E-2</v>
      </c>
      <c r="K201" s="686">
        <v>8.6587617375624398E-2</v>
      </c>
      <c r="L201" s="686">
        <v>0.79152038862197616</v>
      </c>
      <c r="M201" s="686">
        <v>5.2789677926246191E-2</v>
      </c>
      <c r="N201" s="298">
        <v>0.44673600836765248</v>
      </c>
      <c r="O201" s="686">
        <v>6.2717375245156609E-2</v>
      </c>
      <c r="P201" s="298">
        <v>-1.1846894175310768E-2</v>
      </c>
      <c r="Q201" s="686">
        <v>0.30991329577246018</v>
      </c>
      <c r="R201" s="298">
        <v>-6.7334147985084206E-2</v>
      </c>
    </row>
    <row r="202" spans="2:18" x14ac:dyDescent="0.2">
      <c r="B202" s="292" t="s">
        <v>397</v>
      </c>
      <c r="C202" s="298">
        <v>1</v>
      </c>
      <c r="D202" s="686">
        <v>0.24010123308980458</v>
      </c>
      <c r="E202" s="298">
        <v>0.4178002144235281</v>
      </c>
      <c r="F202" s="298">
        <v>0.43495019632675974</v>
      </c>
      <c r="G202" s="298">
        <v>0.26021728171697545</v>
      </c>
      <c r="H202" s="298">
        <v>0.4429378690007284</v>
      </c>
      <c r="I202" s="686">
        <v>2.968576662864731E-2</v>
      </c>
      <c r="J202" s="686">
        <v>0.59371533257294618</v>
      </c>
      <c r="K202" s="686">
        <v>7.9249650037010021E-3</v>
      </c>
      <c r="L202" s="686">
        <v>1.1836195048536766</v>
      </c>
      <c r="M202" s="686">
        <v>2.0116048627170886E-2</v>
      </c>
      <c r="N202" s="298">
        <v>0.1231533081538848</v>
      </c>
      <c r="O202" s="686">
        <v>2.6231237032249478E-2</v>
      </c>
      <c r="P202" s="298">
        <v>-1.473539374717733E-2</v>
      </c>
      <c r="Q202" s="686">
        <v>0.11811238711394074</v>
      </c>
      <c r="R202" s="298">
        <v>-7.6316236710668187E-2</v>
      </c>
    </row>
    <row r="203" spans="2:18" x14ac:dyDescent="0.2">
      <c r="B203" s="292" t="s">
        <v>398</v>
      </c>
      <c r="C203" s="298">
        <v>1</v>
      </c>
      <c r="D203" s="686">
        <v>1.5691724317010896</v>
      </c>
      <c r="E203" s="298">
        <v>2.7305173321912566</v>
      </c>
      <c r="F203" s="298">
        <v>2.8028326118770157</v>
      </c>
      <c r="G203" s="298">
        <v>1.6533892833138326</v>
      </c>
      <c r="H203" s="298">
        <v>3.6564746497796987</v>
      </c>
      <c r="I203" s="686">
        <v>3.3168405366746411E-3</v>
      </c>
      <c r="J203" s="686">
        <v>6.6336810733492818E-2</v>
      </c>
      <c r="K203" s="686">
        <v>0.21081070488846593</v>
      </c>
      <c r="L203" s="686">
        <v>0.40387942306303004</v>
      </c>
      <c r="M203" s="686">
        <v>8.4216851612743171E-2</v>
      </c>
      <c r="N203" s="298">
        <v>0.82522905130202562</v>
      </c>
      <c r="O203" s="686">
        <v>0.10812699871740319</v>
      </c>
      <c r="P203" s="298">
        <v>-3.1296004063691124E-2</v>
      </c>
      <c r="Q203" s="686">
        <v>0.63254524573598103</v>
      </c>
      <c r="R203" s="298">
        <v>-0.21058375382641309</v>
      </c>
    </row>
    <row r="204" spans="2:18" x14ac:dyDescent="0.2">
      <c r="B204" s="292" t="s">
        <v>399</v>
      </c>
      <c r="C204" s="298">
        <v>1</v>
      </c>
      <c r="D204" s="686">
        <v>0.37845086471219358</v>
      </c>
      <c r="E204" s="298">
        <v>0.65854244224719993</v>
      </c>
      <c r="F204" s="298">
        <v>0.71145836123051298</v>
      </c>
      <c r="G204" s="298">
        <v>0.44171376914417287</v>
      </c>
      <c r="H204" s="298">
        <v>0.75829477339796159</v>
      </c>
      <c r="I204" s="686">
        <v>9.5602442973269974E-2</v>
      </c>
      <c r="J204" s="686">
        <v>1.9120488594653995</v>
      </c>
      <c r="K204" s="686">
        <v>4.2306646775033159E-2</v>
      </c>
      <c r="L204" s="686">
        <v>1.2320831173780584</v>
      </c>
      <c r="M204" s="686">
        <v>6.3262904431979308E-2</v>
      </c>
      <c r="N204" s="298">
        <v>0.28697373970404605</v>
      </c>
      <c r="O204" s="686">
        <v>-2.112588493150995E-2</v>
      </c>
      <c r="P204" s="298">
        <v>4.4887653916749606E-2</v>
      </c>
      <c r="Q204" s="686">
        <v>-9.5936094401777125E-2</v>
      </c>
      <c r="R204" s="298">
        <v>0.23446204987989913</v>
      </c>
    </row>
    <row r="205" spans="2:18" x14ac:dyDescent="0.2">
      <c r="B205" s="292" t="s">
        <v>400</v>
      </c>
      <c r="C205" s="298">
        <v>1</v>
      </c>
      <c r="D205" s="686">
        <v>-4.50079075457821E-3</v>
      </c>
      <c r="E205" s="298">
        <v>-7.8318270928449379E-3</v>
      </c>
      <c r="F205" s="298">
        <v>-8.5573980239694886E-3</v>
      </c>
      <c r="G205" s="298">
        <v>-5.3733620796079405E-3</v>
      </c>
      <c r="H205" s="298">
        <v>-9.1008229003355021E-3</v>
      </c>
      <c r="I205" s="686">
        <v>0.11476928804535194</v>
      </c>
      <c r="J205" s="686">
        <v>2.2953857609070387</v>
      </c>
      <c r="K205" s="686">
        <v>7.0984836020934467E-6</v>
      </c>
      <c r="L205" s="686">
        <v>1.3301975004979949</v>
      </c>
      <c r="M205" s="686">
        <v>-8.7257132502973028E-4</v>
      </c>
      <c r="N205" s="298">
        <v>-3.6673982933003051E-3</v>
      </c>
      <c r="O205" s="686">
        <v>3.0605639489516613E-4</v>
      </c>
      <c r="P205" s="298">
        <v>-5.9828818270299313E-4</v>
      </c>
      <c r="Q205" s="686">
        <v>1.3712164488967136E-3</v>
      </c>
      <c r="R205" s="298">
        <v>-3.0831418546398322E-3</v>
      </c>
    </row>
    <row r="206" spans="2:18" x14ac:dyDescent="0.2">
      <c r="B206" s="292" t="s">
        <v>401</v>
      </c>
      <c r="C206" s="298">
        <v>1</v>
      </c>
      <c r="D206" s="686">
        <v>0.13856211383191819</v>
      </c>
      <c r="E206" s="298">
        <v>0.24111196816844241</v>
      </c>
      <c r="F206" s="298">
        <v>0.27148641921070593</v>
      </c>
      <c r="G206" s="298">
        <v>0.17567225761495317</v>
      </c>
      <c r="H206" s="298">
        <v>0.29811298917991091</v>
      </c>
      <c r="I206" s="686">
        <v>0.16362741944904666</v>
      </c>
      <c r="J206" s="686">
        <v>3.2725483889809333</v>
      </c>
      <c r="K206" s="686">
        <v>9.8699365338597803E-3</v>
      </c>
      <c r="L206" s="686">
        <v>1.4016671271604701</v>
      </c>
      <c r="M206" s="686">
        <v>3.7110143783034975E-2</v>
      </c>
      <c r="N206" s="298">
        <v>0.13701736978641871</v>
      </c>
      <c r="O206" s="686">
        <v>-1.3570536053940964E-2</v>
      </c>
      <c r="P206" s="298">
        <v>2.3355151998606424E-2</v>
      </c>
      <c r="Q206" s="686">
        <v>-6.0917871271673404E-2</v>
      </c>
      <c r="R206" s="298">
        <v>0.12058934600519444</v>
      </c>
    </row>
    <row r="207" spans="2:18" ht="16" thickBot="1" x14ac:dyDescent="0.25">
      <c r="B207" s="296" t="s">
        <v>402</v>
      </c>
      <c r="C207" s="299">
        <v>1</v>
      </c>
      <c r="D207" s="687">
        <v>-0.52533141105257219</v>
      </c>
      <c r="E207" s="299">
        <v>-0.91412931685813648</v>
      </c>
      <c r="F207" s="299">
        <v>-1.0957715413403579</v>
      </c>
      <c r="G207" s="299">
        <v>-0.75484560136086443</v>
      </c>
      <c r="H207" s="299">
        <v>-1.3208921953151973</v>
      </c>
      <c r="I207" s="687">
        <v>0.25643543702591198</v>
      </c>
      <c r="J207" s="687">
        <v>5.1287087405182401</v>
      </c>
      <c r="K207" s="687">
        <v>0.26229270454142634</v>
      </c>
      <c r="L207" s="687">
        <v>1.4050275820283027</v>
      </c>
      <c r="M207" s="687">
        <v>-0.22951419030829226</v>
      </c>
      <c r="N207" s="299">
        <v>-0.72835495788907889</v>
      </c>
      <c r="O207" s="687">
        <v>8.205198613361811E-2</v>
      </c>
      <c r="P207" s="299">
        <v>-0.12563152275883482</v>
      </c>
      <c r="Q207" s="687">
        <v>0.37981170300338607</v>
      </c>
      <c r="R207" s="299">
        <v>-0.66889260461455924</v>
      </c>
    </row>
    <row r="226" spans="7:7" x14ac:dyDescent="0.2">
      <c r="G226" t="s">
        <v>337</v>
      </c>
    </row>
    <row r="245" spans="2:9" x14ac:dyDescent="0.2">
      <c r="G245" t="s">
        <v>337</v>
      </c>
    </row>
    <row r="248" spans="2:9" x14ac:dyDescent="0.2">
      <c r="B248" t="s">
        <v>748</v>
      </c>
    </row>
    <row r="250" spans="2:9" x14ac:dyDescent="0.2">
      <c r="B250" s="739" t="s">
        <v>712</v>
      </c>
      <c r="C250" s="739"/>
      <c r="D250" s="739"/>
      <c r="E250" s="739"/>
      <c r="F250" s="739"/>
      <c r="G250" s="739"/>
      <c r="H250" s="739"/>
      <c r="I250" s="739"/>
    </row>
    <row r="251" spans="2:9" x14ac:dyDescent="0.2">
      <c r="B251" s="739"/>
      <c r="C251" s="739"/>
      <c r="D251" s="739"/>
      <c r="E251" s="739"/>
      <c r="F251" s="739"/>
      <c r="G251" s="739"/>
      <c r="H251" s="739"/>
      <c r="I251" s="739"/>
    </row>
    <row r="253" spans="2:9" x14ac:dyDescent="0.2">
      <c r="B253" s="739" t="s">
        <v>758</v>
      </c>
      <c r="C253" s="739"/>
      <c r="D253" s="739"/>
      <c r="E253" s="739"/>
      <c r="F253" s="739"/>
      <c r="G253" s="739"/>
      <c r="H253" s="739"/>
      <c r="I253" s="739"/>
    </row>
    <row r="254" spans="2:9" x14ac:dyDescent="0.2">
      <c r="B254" s="739"/>
      <c r="C254" s="739"/>
      <c r="D254" s="739"/>
      <c r="E254" s="739"/>
      <c r="F254" s="739"/>
      <c r="G254" s="739"/>
      <c r="H254" s="739"/>
      <c r="I254" s="739"/>
    </row>
    <row r="256" spans="2:9" x14ac:dyDescent="0.2">
      <c r="B256" s="739" t="s">
        <v>728</v>
      </c>
      <c r="C256" s="739"/>
      <c r="D256" s="739"/>
      <c r="E256" s="739"/>
      <c r="F256" s="739"/>
      <c r="G256" s="739"/>
      <c r="H256" s="739"/>
      <c r="I256" s="739"/>
    </row>
    <row r="257" spans="2:9" x14ac:dyDescent="0.2">
      <c r="B257" s="739"/>
      <c r="C257" s="739"/>
      <c r="D257" s="739"/>
      <c r="E257" s="739"/>
      <c r="F257" s="739"/>
      <c r="G257" s="739"/>
      <c r="H257" s="739"/>
      <c r="I257" s="739"/>
    </row>
    <row r="258" spans="2:9" x14ac:dyDescent="0.2">
      <c r="B258" s="739"/>
      <c r="C258" s="739"/>
      <c r="D258" s="739"/>
      <c r="E258" s="739"/>
      <c r="F258" s="739"/>
      <c r="G258" s="739"/>
      <c r="H258" s="739"/>
      <c r="I258" s="739"/>
    </row>
  </sheetData>
  <mergeCells count="3">
    <mergeCell ref="B250:I251"/>
    <mergeCell ref="B253:I254"/>
    <mergeCell ref="B256:I258"/>
  </mergeCells>
  <pageMargins left="0.7" right="0.7" top="0.75" bottom="0.75" header="0.3" footer="0.3"/>
  <ignoredErrors>
    <ignoredError sqref="A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1D1FA-D5D5-40D6-A2CF-BB055FB89988}">
  <sheetPr>
    <tabColor rgb="FF007800"/>
  </sheetPr>
  <dimension ref="B1:R267"/>
  <sheetViews>
    <sheetView topLeftCell="A115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754</v>
      </c>
    </row>
    <row r="2" spans="2:9" x14ac:dyDescent="0.2">
      <c r="B2" t="s">
        <v>751</v>
      </c>
    </row>
    <row r="3" spans="2:9" x14ac:dyDescent="0.2">
      <c r="B3" t="s">
        <v>678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665</v>
      </c>
      <c r="C16" s="304">
        <v>23</v>
      </c>
      <c r="D16" s="304">
        <v>0</v>
      </c>
      <c r="E16" s="304">
        <v>23</v>
      </c>
      <c r="F16" s="306">
        <v>0</v>
      </c>
      <c r="G16" s="306">
        <v>1.7449658817291749</v>
      </c>
      <c r="H16" s="306">
        <v>0.8684896857080755</v>
      </c>
      <c r="I16" s="306">
        <v>0.54460911857022232</v>
      </c>
    </row>
    <row r="17" spans="2:10" ht="16" thickBot="1" x14ac:dyDescent="0.25">
      <c r="B17" s="296" t="s">
        <v>666</v>
      </c>
      <c r="C17" s="305">
        <v>23</v>
      </c>
      <c r="D17" s="305">
        <v>0</v>
      </c>
      <c r="E17" s="305">
        <v>23</v>
      </c>
      <c r="F17" s="299">
        <v>0.317</v>
      </c>
      <c r="G17" s="299">
        <v>4.5199999999999996</v>
      </c>
      <c r="H17" s="299">
        <v>1.1400434782608695</v>
      </c>
      <c r="I17" s="299">
        <v>1.1426998125754984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666</v>
      </c>
      <c r="D22" s="307" t="s">
        <v>665</v>
      </c>
    </row>
    <row r="23" spans="2:10" x14ac:dyDescent="0.2">
      <c r="B23" s="295" t="s">
        <v>666</v>
      </c>
      <c r="C23" s="310">
        <v>1</v>
      </c>
      <c r="D23" s="306">
        <v>-2.6312571198021231E-2</v>
      </c>
    </row>
    <row r="24" spans="2:10" ht="16" thickBot="1" x14ac:dyDescent="0.25">
      <c r="B24" s="308" t="s">
        <v>665</v>
      </c>
      <c r="C24" s="309">
        <v>-2.6312571198021231E-2</v>
      </c>
      <c r="D24" s="311">
        <v>1</v>
      </c>
    </row>
    <row r="27" spans="2:10" x14ac:dyDescent="0.2">
      <c r="B27" s="290" t="s">
        <v>667</v>
      </c>
    </row>
    <row r="29" spans="2:10" x14ac:dyDescent="0.2">
      <c r="B29" t="s">
        <v>743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666</v>
      </c>
      <c r="D32" s="680">
        <v>0.31050772891005368</v>
      </c>
      <c r="E32" s="680">
        <v>6.9235140305090592E-4</v>
      </c>
      <c r="F32" s="681">
        <v>-4.6893727101565717E-2</v>
      </c>
      <c r="G32" s="680">
        <v>2</v>
      </c>
      <c r="H32" s="680">
        <v>-24.99192007899908</v>
      </c>
      <c r="I32" s="680">
        <v>-22.72093164714078</v>
      </c>
      <c r="J32" s="680">
        <v>1.086203965866249</v>
      </c>
    </row>
    <row r="33" spans="2:3" x14ac:dyDescent="0.2">
      <c r="B33" s="301" t="s">
        <v>691</v>
      </c>
    </row>
    <row r="36" spans="2:3" x14ac:dyDescent="0.2">
      <c r="B36" t="s">
        <v>668</v>
      </c>
    </row>
    <row r="37" spans="2:3" ht="16" thickBot="1" x14ac:dyDescent="0.25"/>
    <row r="38" spans="2:3" x14ac:dyDescent="0.2">
      <c r="B38" s="312" t="s">
        <v>315</v>
      </c>
      <c r="C38" s="682">
        <v>23</v>
      </c>
    </row>
    <row r="39" spans="2:3" x14ac:dyDescent="0.2">
      <c r="B39" s="292" t="s">
        <v>352</v>
      </c>
      <c r="C39" s="298">
        <v>23</v>
      </c>
    </row>
    <row r="40" spans="2:3" x14ac:dyDescent="0.2">
      <c r="B40" s="292" t="s">
        <v>353</v>
      </c>
      <c r="C40" s="298">
        <v>21</v>
      </c>
    </row>
    <row r="41" spans="2:3" x14ac:dyDescent="0.2">
      <c r="B41" s="292" t="s">
        <v>354</v>
      </c>
      <c r="C41" s="298">
        <v>6.9235140305090592E-4</v>
      </c>
    </row>
    <row r="42" spans="2:3" x14ac:dyDescent="0.2">
      <c r="B42" s="292" t="s">
        <v>355</v>
      </c>
      <c r="C42" s="298">
        <v>-4.6893727101565717E-2</v>
      </c>
    </row>
    <row r="43" spans="2:3" x14ac:dyDescent="0.2">
      <c r="B43" s="292" t="s">
        <v>356</v>
      </c>
      <c r="C43" s="298">
        <v>0.31050772891005368</v>
      </c>
    </row>
    <row r="44" spans="2:3" x14ac:dyDescent="0.2">
      <c r="B44" s="292" t="s">
        <v>357</v>
      </c>
      <c r="C44" s="298">
        <v>0.55723220376253713</v>
      </c>
    </row>
    <row r="45" spans="2:3" x14ac:dyDescent="0.2">
      <c r="B45" s="292" t="s">
        <v>358</v>
      </c>
      <c r="C45" s="298">
        <v>463.91180582301325</v>
      </c>
    </row>
    <row r="46" spans="2:3" x14ac:dyDescent="0.2">
      <c r="B46" s="292" t="s">
        <v>359</v>
      </c>
      <c r="C46" s="298">
        <v>1.7958545126412775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-24.99192007899908</v>
      </c>
    </row>
    <row r="49" spans="2:7" x14ac:dyDescent="0.2">
      <c r="B49" s="292" t="s">
        <v>362</v>
      </c>
      <c r="C49" s="298">
        <v>-22.72093164714078</v>
      </c>
    </row>
    <row r="50" spans="2:7" x14ac:dyDescent="0.2">
      <c r="B50" s="292" t="s">
        <v>363</v>
      </c>
      <c r="C50" s="298">
        <v>1.1896519626154156</v>
      </c>
    </row>
    <row r="51" spans="2:7" x14ac:dyDescent="0.2">
      <c r="B51" s="292" t="s">
        <v>692</v>
      </c>
      <c r="C51" s="298">
        <v>7.7521054988627975</v>
      </c>
    </row>
    <row r="52" spans="2:7" ht="16" thickBot="1" x14ac:dyDescent="0.25">
      <c r="B52" s="296" t="s">
        <v>693</v>
      </c>
      <c r="C52" s="299">
        <v>-0.18802936770638046</v>
      </c>
    </row>
    <row r="55" spans="2:7" x14ac:dyDescent="0.2">
      <c r="B55" t="s">
        <v>669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4.5177175452311147E-3</v>
      </c>
      <c r="E58" s="297">
        <v>4.5177175452311147E-3</v>
      </c>
      <c r="F58" s="297">
        <v>1.4549452798129171E-2</v>
      </c>
      <c r="G58" s="297">
        <v>0.90513778882728524</v>
      </c>
    </row>
    <row r="59" spans="2:7" x14ac:dyDescent="0.2">
      <c r="B59" s="292" t="s">
        <v>370</v>
      </c>
      <c r="C59">
        <v>21</v>
      </c>
      <c r="D59" s="298">
        <v>6.5206623071111274</v>
      </c>
      <c r="E59" s="298">
        <v>0.31050772891005368</v>
      </c>
      <c r="F59" s="298"/>
      <c r="G59" s="298"/>
    </row>
    <row r="60" spans="2:7" ht="16" thickBot="1" x14ac:dyDescent="0.25">
      <c r="B60" s="296" t="s">
        <v>371</v>
      </c>
      <c r="C60" s="305">
        <v>22</v>
      </c>
      <c r="D60" s="299">
        <v>6.5251800246563585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670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0.88278644006393026</v>
      </c>
      <c r="D67" s="297">
        <v>0.15938222272481065</v>
      </c>
      <c r="E67" s="297">
        <v>5.5388011597011628</v>
      </c>
      <c r="F67" s="683" t="s">
        <v>694</v>
      </c>
      <c r="G67" s="297">
        <v>0.55133296311226632</v>
      </c>
      <c r="H67" s="297">
        <v>1.2142399170155942</v>
      </c>
    </row>
    <row r="68" spans="2:8" ht="16" thickBot="1" x14ac:dyDescent="0.25">
      <c r="B68" s="296" t="s">
        <v>666</v>
      </c>
      <c r="C68" s="299">
        <v>-1.254053431160756E-2</v>
      </c>
      <c r="D68" s="299">
        <v>8.847406991685762E-2</v>
      </c>
      <c r="E68" s="299">
        <v>-0.14174248255327654</v>
      </c>
      <c r="F68" s="299">
        <v>0.88863442464030229</v>
      </c>
      <c r="G68" s="299">
        <v>-0.19653243499327697</v>
      </c>
      <c r="H68" s="299">
        <v>0.17145136637006184</v>
      </c>
    </row>
    <row r="71" spans="2:8" x14ac:dyDescent="0.2">
      <c r="B71" t="s">
        <v>671</v>
      </c>
    </row>
    <row r="73" spans="2:8" x14ac:dyDescent="0.2">
      <c r="B73" t="s">
        <v>752</v>
      </c>
    </row>
    <row r="76" spans="2:8" x14ac:dyDescent="0.2">
      <c r="B76" t="s">
        <v>673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666</v>
      </c>
      <c r="C79" s="315">
        <v>-2.6312571198021235E-2</v>
      </c>
      <c r="D79" s="315">
        <v>0.18563644945425001</v>
      </c>
      <c r="E79" s="315">
        <v>-0.14174248255327654</v>
      </c>
      <c r="F79" s="315">
        <v>0.88863442464030229</v>
      </c>
      <c r="G79" s="315">
        <v>-0.41236470153385185</v>
      </c>
      <c r="H79" s="315">
        <v>0.35973955913780942</v>
      </c>
    </row>
    <row r="98" spans="2:15" x14ac:dyDescent="0.2">
      <c r="G98" t="s">
        <v>337</v>
      </c>
    </row>
    <row r="101" spans="2:15" x14ac:dyDescent="0.2">
      <c r="B101" t="s">
        <v>674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666</v>
      </c>
      <c r="E103" s="294" t="s">
        <v>665</v>
      </c>
      <c r="F103" s="294" t="s">
        <v>675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0.54</v>
      </c>
      <c r="E104" s="297">
        <v>0.39600000000000002</v>
      </c>
      <c r="F104" s="297">
        <v>0.87601455153566221</v>
      </c>
      <c r="G104" s="297">
        <v>-0.48001455153566219</v>
      </c>
      <c r="H104" s="297">
        <v>-0.86142643640211969</v>
      </c>
      <c r="I104" s="297">
        <v>0.13187925975943665</v>
      </c>
      <c r="J104" s="297">
        <v>0.6017566171325901</v>
      </c>
      <c r="K104" s="297">
        <v>1.1502724859387343</v>
      </c>
      <c r="L104" s="297">
        <v>0.57262541688677304</v>
      </c>
      <c r="M104" s="297">
        <v>-0.31482519315608692</v>
      </c>
      <c r="N104" s="297">
        <v>2.0668542962274112</v>
      </c>
      <c r="O104" s="297">
        <v>0.90449642069709302</v>
      </c>
    </row>
    <row r="105" spans="2:15" x14ac:dyDescent="0.2">
      <c r="B105" s="292" t="s">
        <v>383</v>
      </c>
      <c r="C105">
        <v>1</v>
      </c>
      <c r="D105" s="298">
        <v>0.57999999999999996</v>
      </c>
      <c r="E105" s="298">
        <v>0</v>
      </c>
      <c r="F105" s="298">
        <v>0.87551293016319787</v>
      </c>
      <c r="G105" s="298">
        <v>-0.87551293016319787</v>
      </c>
      <c r="H105" s="298">
        <v>-1.5711815007308787</v>
      </c>
      <c r="I105" s="298">
        <v>0.12996370288710019</v>
      </c>
      <c r="J105" s="298">
        <v>0.60523861435183557</v>
      </c>
      <c r="K105" s="298">
        <v>1.1457872459745602</v>
      </c>
      <c r="L105" s="298">
        <v>0.57218728837521382</v>
      </c>
      <c r="M105" s="298">
        <v>-0.31441567641022616</v>
      </c>
      <c r="N105" s="298">
        <v>2.0654415367366221</v>
      </c>
      <c r="O105" s="298">
        <v>0.92587751714964295</v>
      </c>
    </row>
    <row r="106" spans="2:15" x14ac:dyDescent="0.2">
      <c r="B106" s="292" t="s">
        <v>384</v>
      </c>
      <c r="C106">
        <v>1</v>
      </c>
      <c r="D106" s="298">
        <v>0.74</v>
      </c>
      <c r="E106" s="298">
        <v>0.01</v>
      </c>
      <c r="F106" s="298">
        <v>0.87350644467334071</v>
      </c>
      <c r="G106" s="298">
        <v>-0.8635064446733407</v>
      </c>
      <c r="H106" s="298">
        <v>-1.5496348539132916</v>
      </c>
      <c r="I106" s="298">
        <v>0.1234105005500815</v>
      </c>
      <c r="J106" s="298">
        <v>0.61686025916809739</v>
      </c>
      <c r="K106" s="298">
        <v>1.130152630178584</v>
      </c>
      <c r="L106" s="298">
        <v>0.57073450969437212</v>
      </c>
      <c r="M106" s="298">
        <v>-0.31340094324235612</v>
      </c>
      <c r="N106" s="298">
        <v>2.0604138325890373</v>
      </c>
      <c r="O106" s="298">
        <v>0.91804532981846065</v>
      </c>
    </row>
    <row r="107" spans="2:15" x14ac:dyDescent="0.2">
      <c r="B107" s="292" t="s">
        <v>385</v>
      </c>
      <c r="C107">
        <v>1</v>
      </c>
      <c r="D107" s="298">
        <v>1.36</v>
      </c>
      <c r="E107" s="298">
        <v>0.99</v>
      </c>
      <c r="F107" s="298">
        <v>0.86573131340014398</v>
      </c>
      <c r="G107" s="298">
        <v>0.12426868659985602</v>
      </c>
      <c r="H107" s="298">
        <v>0.2230105973071376</v>
      </c>
      <c r="I107" s="298">
        <v>0.11841995087186236</v>
      </c>
      <c r="J107" s="298">
        <v>0.61946354409757709</v>
      </c>
      <c r="K107" s="298">
        <v>1.1119990827027109</v>
      </c>
      <c r="L107" s="298">
        <v>0.56967623583448512</v>
      </c>
      <c r="M107" s="298">
        <v>-0.31897527354521971</v>
      </c>
      <c r="N107" s="298">
        <v>2.0504379003455075</v>
      </c>
      <c r="O107" s="298">
        <v>0.85985358452124228</v>
      </c>
    </row>
    <row r="108" spans="2:15" x14ac:dyDescent="0.2">
      <c r="B108" s="292" t="s">
        <v>386</v>
      </c>
      <c r="C108">
        <v>1</v>
      </c>
      <c r="D108" s="298">
        <v>1.46</v>
      </c>
      <c r="E108" s="298">
        <v>0</v>
      </c>
      <c r="F108" s="298">
        <v>0.86447725996898317</v>
      </c>
      <c r="G108" s="298">
        <v>-0.86447725996898317</v>
      </c>
      <c r="H108" s="298">
        <v>-1.5513770635147599</v>
      </c>
      <c r="I108" s="298">
        <v>0.12085891214660034</v>
      </c>
      <c r="J108" s="298">
        <v>0.61313739303318049</v>
      </c>
      <c r="K108" s="298">
        <v>1.1158171269047858</v>
      </c>
      <c r="L108" s="298">
        <v>0.57018821941119879</v>
      </c>
      <c r="M108" s="298">
        <v>-0.32129405511068998</v>
      </c>
      <c r="N108" s="298">
        <v>2.0502485750486565</v>
      </c>
      <c r="O108" s="298">
        <v>0.90715139423507563</v>
      </c>
    </row>
    <row r="109" spans="2:15" x14ac:dyDescent="0.2">
      <c r="B109" s="292" t="s">
        <v>387</v>
      </c>
      <c r="C109">
        <v>1</v>
      </c>
      <c r="D109" s="298">
        <v>0.496</v>
      </c>
      <c r="E109" s="298">
        <v>0.73199999999999998</v>
      </c>
      <c r="F109" s="298">
        <v>0.87656633504537296</v>
      </c>
      <c r="G109" s="298">
        <v>-0.14456633504537297</v>
      </c>
      <c r="H109" s="298">
        <v>-0.25943643254864629</v>
      </c>
      <c r="I109" s="298">
        <v>0.13410377252399353</v>
      </c>
      <c r="J109" s="298">
        <v>0.59768227309977817</v>
      </c>
      <c r="K109" s="298">
        <v>1.1554503969909677</v>
      </c>
      <c r="L109" s="298">
        <v>0.57314182425924975</v>
      </c>
      <c r="M109" s="298">
        <v>-0.31534733756759992</v>
      </c>
      <c r="N109" s="298">
        <v>2.0684800076583461</v>
      </c>
      <c r="O109" s="298">
        <v>0.8854540024986518</v>
      </c>
    </row>
    <row r="110" spans="2:15" x14ac:dyDescent="0.2">
      <c r="B110" s="292" t="s">
        <v>388</v>
      </c>
      <c r="C110">
        <v>1</v>
      </c>
      <c r="D110" s="298">
        <v>0.317</v>
      </c>
      <c r="E110" s="298">
        <v>0.97952442728163736</v>
      </c>
      <c r="F110" s="298">
        <v>0.87881109068715069</v>
      </c>
      <c r="G110" s="298">
        <v>0.10071333659448667</v>
      </c>
      <c r="H110" s="298">
        <v>0.18073854295292194</v>
      </c>
      <c r="I110" s="298">
        <v>0.14429953972331669</v>
      </c>
      <c r="J110" s="298">
        <v>0.57872377011816289</v>
      </c>
      <c r="K110" s="298">
        <v>1.1788984112561385</v>
      </c>
      <c r="L110" s="298">
        <v>0.57561279179185609</v>
      </c>
      <c r="M110" s="298">
        <v>-0.31824124021603284</v>
      </c>
      <c r="N110" s="298">
        <v>2.0758634215903342</v>
      </c>
      <c r="O110" s="298">
        <v>0.87157189509661226</v>
      </c>
    </row>
    <row r="111" spans="2:15" x14ac:dyDescent="0.2">
      <c r="B111" s="292" t="s">
        <v>389</v>
      </c>
      <c r="C111">
        <v>1</v>
      </c>
      <c r="D111" s="298">
        <v>0.89700000000000002</v>
      </c>
      <c r="E111" s="298">
        <v>1.7005358587541872</v>
      </c>
      <c r="F111" s="298">
        <v>0.8715375807864183</v>
      </c>
      <c r="G111" s="298">
        <v>0.82899827796776893</v>
      </c>
      <c r="H111" s="298">
        <v>1.4877070498980782</v>
      </c>
      <c r="I111" s="298">
        <v>0.11890679105881899</v>
      </c>
      <c r="J111" s="298">
        <v>0.62425737189097918</v>
      </c>
      <c r="K111" s="298">
        <v>1.1188177896818574</v>
      </c>
      <c r="L111" s="298">
        <v>0.56977763545962323</v>
      </c>
      <c r="M111" s="298">
        <v>-0.31337987822321356</v>
      </c>
      <c r="N111" s="298">
        <v>2.0564550397960502</v>
      </c>
      <c r="O111" s="298">
        <v>0.83198868956326533</v>
      </c>
    </row>
    <row r="112" spans="2:15" x14ac:dyDescent="0.2">
      <c r="B112" s="292" t="s">
        <v>390</v>
      </c>
      <c r="C112">
        <v>1</v>
      </c>
      <c r="D112" s="298">
        <v>0.629</v>
      </c>
      <c r="E112" s="298">
        <v>1.0646830326747321</v>
      </c>
      <c r="F112" s="298">
        <v>0.87489844398192906</v>
      </c>
      <c r="G112" s="298">
        <v>0.18978458869280301</v>
      </c>
      <c r="H112" s="298">
        <v>0.34058438728297041</v>
      </c>
      <c r="I112" s="298">
        <v>0.1277625634751603</v>
      </c>
      <c r="J112" s="298">
        <v>0.60920164816539391</v>
      </c>
      <c r="K112" s="298">
        <v>1.1405952397984642</v>
      </c>
      <c r="L112" s="298">
        <v>0.5716913516363511</v>
      </c>
      <c r="M112" s="298">
        <v>-0.31399880568334126</v>
      </c>
      <c r="N112" s="298">
        <v>2.0637956936471995</v>
      </c>
      <c r="O112" s="298">
        <v>0.86436795701968294</v>
      </c>
    </row>
    <row r="113" spans="2:15" x14ac:dyDescent="0.2">
      <c r="B113" s="292" t="s">
        <v>391</v>
      </c>
      <c r="C113">
        <v>1</v>
      </c>
      <c r="D113" s="298">
        <v>0.74199999999999999</v>
      </c>
      <c r="E113" s="298">
        <v>1.4535131451450622</v>
      </c>
      <c r="F113" s="298">
        <v>0.8734813636047174</v>
      </c>
      <c r="G113" s="298">
        <v>0.58003178154034485</v>
      </c>
      <c r="H113" s="298">
        <v>1.0409157576031332</v>
      </c>
      <c r="I113" s="298">
        <v>0.12334057972126469</v>
      </c>
      <c r="J113" s="298">
        <v>0.61698058642310305</v>
      </c>
      <c r="K113" s="298">
        <v>1.1299821407863317</v>
      </c>
      <c r="L113" s="298">
        <v>0.57071939472566668</v>
      </c>
      <c r="M113" s="298">
        <v>-0.31339459101279976</v>
      </c>
      <c r="N113" s="298">
        <v>2.0603573182222346</v>
      </c>
      <c r="O113" s="298">
        <v>0.84359948361470372</v>
      </c>
    </row>
    <row r="114" spans="2:15" x14ac:dyDescent="0.2">
      <c r="B114" s="292" t="s">
        <v>392</v>
      </c>
      <c r="C114">
        <v>1</v>
      </c>
      <c r="D114" s="298">
        <v>0.57699999999999996</v>
      </c>
      <c r="E114" s="298">
        <v>1.0026210017181878</v>
      </c>
      <c r="F114" s="298">
        <v>0.87555055176613272</v>
      </c>
      <c r="G114" s="298">
        <v>0.12707044995205508</v>
      </c>
      <c r="H114" s="298">
        <v>0.22803859700507506</v>
      </c>
      <c r="I114" s="298">
        <v>0.13010373707500586</v>
      </c>
      <c r="J114" s="298">
        <v>0.60498501891889322</v>
      </c>
      <c r="K114" s="298">
        <v>1.1461160846133722</v>
      </c>
      <c r="L114" s="298">
        <v>0.57221911127725889</v>
      </c>
      <c r="M114" s="298">
        <v>-0.31444423415495748</v>
      </c>
      <c r="N114" s="298">
        <v>2.0655453376872228</v>
      </c>
      <c r="O114" s="298">
        <v>0.86822405200214559</v>
      </c>
    </row>
    <row r="115" spans="2:15" x14ac:dyDescent="0.2">
      <c r="B115" s="292" t="s">
        <v>393</v>
      </c>
      <c r="C115">
        <v>1</v>
      </c>
      <c r="D115" s="298">
        <v>0.71099999999999997</v>
      </c>
      <c r="E115" s="298">
        <v>1.2857687973819429</v>
      </c>
      <c r="F115" s="298">
        <v>0.87387012016837728</v>
      </c>
      <c r="G115" s="298">
        <v>0.41189867721356566</v>
      </c>
      <c r="H115" s="298">
        <v>0.73918677785014575</v>
      </c>
      <c r="I115" s="298">
        <v>0.12445898125699785</v>
      </c>
      <c r="J115" s="298">
        <v>0.61504349966930039</v>
      </c>
      <c r="K115" s="298">
        <v>1.1326967406674542</v>
      </c>
      <c r="L115" s="298">
        <v>0.57096214141183077</v>
      </c>
      <c r="M115" s="298">
        <v>-0.31351065381840237</v>
      </c>
      <c r="N115" s="298">
        <v>2.0612508941551568</v>
      </c>
      <c r="O115" s="298">
        <v>0.85224319281619465</v>
      </c>
    </row>
    <row r="116" spans="2:15" x14ac:dyDescent="0.2">
      <c r="B116" s="292" t="s">
        <v>394</v>
      </c>
      <c r="C116">
        <v>1</v>
      </c>
      <c r="D116" s="298">
        <v>0.75</v>
      </c>
      <c r="E116" s="298">
        <v>1.3556373007169564</v>
      </c>
      <c r="F116" s="298">
        <v>0.8733810393302246</v>
      </c>
      <c r="G116" s="298">
        <v>0.48225626138673183</v>
      </c>
      <c r="H116" s="298">
        <v>0.86544937304492886</v>
      </c>
      <c r="I116" s="298">
        <v>0.12306401247160777</v>
      </c>
      <c r="J116" s="298">
        <v>0.61745541522994252</v>
      </c>
      <c r="K116" s="298">
        <v>1.1293066634305067</v>
      </c>
      <c r="L116" s="298">
        <v>0.57065968849715132</v>
      </c>
      <c r="M116" s="298">
        <v>-0.31337074938786702</v>
      </c>
      <c r="N116" s="298">
        <v>2.0601328280483164</v>
      </c>
      <c r="O116" s="298">
        <v>0.84865332588240117</v>
      </c>
    </row>
    <row r="117" spans="2:15" x14ac:dyDescent="0.2">
      <c r="B117" s="292" t="s">
        <v>395</v>
      </c>
      <c r="C117">
        <v>1</v>
      </c>
      <c r="D117" s="298">
        <v>2.15</v>
      </c>
      <c r="E117" s="298">
        <v>0.47419688465372267</v>
      </c>
      <c r="F117" s="298">
        <v>0.85582429129397397</v>
      </c>
      <c r="G117" s="298">
        <v>-0.3816274066402513</v>
      </c>
      <c r="H117" s="298">
        <v>-0.68486243986516027</v>
      </c>
      <c r="I117" s="298">
        <v>0.1566066576839808</v>
      </c>
      <c r="J117" s="298">
        <v>0.53014291782763379</v>
      </c>
      <c r="K117" s="298">
        <v>1.1815056647603142</v>
      </c>
      <c r="L117" s="298">
        <v>0.5788206752881252</v>
      </c>
      <c r="M117" s="298">
        <v>-0.34789919853971396</v>
      </c>
      <c r="N117" s="298">
        <v>2.0595477811276619</v>
      </c>
      <c r="O117" s="298">
        <v>0.88855241980207877</v>
      </c>
    </row>
    <row r="118" spans="2:15" x14ac:dyDescent="0.2">
      <c r="B118" s="292" t="s">
        <v>396</v>
      </c>
      <c r="C118">
        <v>1</v>
      </c>
      <c r="D118" s="298">
        <v>4.5</v>
      </c>
      <c r="E118" s="298">
        <v>1.2948568332338672</v>
      </c>
      <c r="F118" s="298">
        <v>0.82635403566169618</v>
      </c>
      <c r="G118" s="298">
        <v>0.46850279757217106</v>
      </c>
      <c r="H118" s="298">
        <v>0.84076762686856865</v>
      </c>
      <c r="I118" s="298">
        <v>0.3681391552152537</v>
      </c>
      <c r="J118" s="298">
        <v>6.0766751759741777E-2</v>
      </c>
      <c r="K118" s="298">
        <v>1.5919413195636505</v>
      </c>
      <c r="L118" s="298">
        <v>0.66785789395099193</v>
      </c>
      <c r="M118" s="298">
        <v>-0.56253248678239542</v>
      </c>
      <c r="N118" s="298">
        <v>2.2152405581057879</v>
      </c>
      <c r="O118" s="298">
        <v>0.46348944203925657</v>
      </c>
    </row>
    <row r="119" spans="2:15" x14ac:dyDescent="0.2">
      <c r="B119" s="292" t="s">
        <v>397</v>
      </c>
      <c r="C119">
        <v>1</v>
      </c>
      <c r="D119" s="298">
        <v>4.5199999999999996</v>
      </c>
      <c r="E119" s="298">
        <v>0.65461729023407489</v>
      </c>
      <c r="F119" s="298">
        <v>0.82610322497546407</v>
      </c>
      <c r="G119" s="298">
        <v>-0.17148593474138918</v>
      </c>
      <c r="H119" s="298">
        <v>-0.3077459155868662</v>
      </c>
      <c r="I119" s="298">
        <v>0.37011278238523526</v>
      </c>
      <c r="J119" s="298">
        <v>5.6411558686860763E-2</v>
      </c>
      <c r="K119" s="298">
        <v>1.5957948912640674</v>
      </c>
      <c r="L119" s="298">
        <v>0.66894783099655397</v>
      </c>
      <c r="M119" s="298">
        <v>-0.56504994563825273</v>
      </c>
      <c r="N119" s="298">
        <v>2.2172563955891809</v>
      </c>
      <c r="O119" s="298">
        <v>0.96147760468272359</v>
      </c>
    </row>
    <row r="120" spans="2:15" x14ac:dyDescent="0.2">
      <c r="B120" s="292" t="s">
        <v>398</v>
      </c>
      <c r="C120">
        <v>1</v>
      </c>
      <c r="D120" s="298">
        <v>1.29</v>
      </c>
      <c r="E120" s="298">
        <v>0.37199143280940783</v>
      </c>
      <c r="F120" s="298">
        <v>0.86660915080195655</v>
      </c>
      <c r="G120" s="298">
        <v>-0.49461771799254872</v>
      </c>
      <c r="H120" s="298">
        <v>-0.88763304534949061</v>
      </c>
      <c r="I120" s="298">
        <v>0.11723223754480655</v>
      </c>
      <c r="J120" s="298">
        <v>0.62281136657767644</v>
      </c>
      <c r="K120" s="298">
        <v>1.1104069350262367</v>
      </c>
      <c r="L120" s="298">
        <v>0.56943052818567397</v>
      </c>
      <c r="M120" s="298">
        <v>-0.31758645911523076</v>
      </c>
      <c r="N120" s="298">
        <v>2.050804760719144</v>
      </c>
      <c r="O120" s="298">
        <v>0.8895152995525254</v>
      </c>
    </row>
    <row r="121" spans="2:15" x14ac:dyDescent="0.2">
      <c r="B121" s="292" t="s">
        <v>399</v>
      </c>
      <c r="C121">
        <v>1</v>
      </c>
      <c r="D121" s="298">
        <v>0.63700000000000001</v>
      </c>
      <c r="E121" s="298">
        <v>1.6604111408856568</v>
      </c>
      <c r="F121" s="298">
        <v>0.87479811970743626</v>
      </c>
      <c r="G121" s="298">
        <v>0.78561302117822052</v>
      </c>
      <c r="H121" s="298">
        <v>1.4098485620063108</v>
      </c>
      <c r="I121" s="298">
        <v>0.12741892527275031</v>
      </c>
      <c r="J121" s="298">
        <v>0.60981595865414484</v>
      </c>
      <c r="K121" s="298">
        <v>1.1397802807607276</v>
      </c>
      <c r="L121" s="298">
        <v>0.57161465291550773</v>
      </c>
      <c r="M121" s="298">
        <v>-0.31393962623610994</v>
      </c>
      <c r="N121" s="298">
        <v>2.0635358656509823</v>
      </c>
      <c r="O121" s="298">
        <v>0.83145427901895463</v>
      </c>
    </row>
    <row r="122" spans="2:15" x14ac:dyDescent="0.2">
      <c r="B122" s="292" t="s">
        <v>400</v>
      </c>
      <c r="C122">
        <v>1</v>
      </c>
      <c r="D122" s="298">
        <v>0.57699999999999996</v>
      </c>
      <c r="E122" s="298">
        <v>0.19189346710316177</v>
      </c>
      <c r="F122" s="298">
        <v>0.87555055176613272</v>
      </c>
      <c r="G122" s="298">
        <v>-0.68365708466297093</v>
      </c>
      <c r="H122" s="298">
        <v>-1.2268800691108466</v>
      </c>
      <c r="I122" s="298">
        <v>0.13010373707500586</v>
      </c>
      <c r="J122" s="298">
        <v>0.60498501891889322</v>
      </c>
      <c r="K122" s="298">
        <v>1.1461160846133722</v>
      </c>
      <c r="L122" s="298">
        <v>0.57221911127725889</v>
      </c>
      <c r="M122" s="298">
        <v>-0.31444423415495748</v>
      </c>
      <c r="N122" s="298">
        <v>2.0655453376872228</v>
      </c>
      <c r="O122" s="298">
        <v>0.9149681620077057</v>
      </c>
    </row>
    <row r="123" spans="2:15" x14ac:dyDescent="0.2">
      <c r="B123" s="292" t="s">
        <v>401</v>
      </c>
      <c r="C123">
        <v>1</v>
      </c>
      <c r="D123" s="298">
        <v>1.2</v>
      </c>
      <c r="E123" s="298">
        <v>0.87365797038101756</v>
      </c>
      <c r="F123" s="298">
        <v>0.86773779889000113</v>
      </c>
      <c r="G123" s="298">
        <v>5.9201714910164238E-3</v>
      </c>
      <c r="H123" s="298">
        <v>1.0624245065239065E-2</v>
      </c>
      <c r="I123" s="298">
        <v>0.11635803391558373</v>
      </c>
      <c r="J123" s="298">
        <v>0.62575802063599772</v>
      </c>
      <c r="K123" s="298">
        <v>1.1097175771440047</v>
      </c>
      <c r="L123" s="298">
        <v>0.56925119320626272</v>
      </c>
      <c r="M123" s="298">
        <v>-0.31608486352119269</v>
      </c>
      <c r="N123" s="298">
        <v>2.0515604613011948</v>
      </c>
      <c r="O123" s="298">
        <v>0.8674678903681261</v>
      </c>
    </row>
    <row r="124" spans="2:15" x14ac:dyDescent="0.2">
      <c r="B124" s="292" t="s">
        <v>402</v>
      </c>
      <c r="C124">
        <v>1</v>
      </c>
      <c r="D124" s="298">
        <v>0.626</v>
      </c>
      <c r="E124" s="298">
        <v>1.7449658817291749</v>
      </c>
      <c r="F124" s="298">
        <v>0.87493606558486392</v>
      </c>
      <c r="G124" s="298">
        <v>0.87002981614431096</v>
      </c>
      <c r="H124" s="298">
        <v>1.5613415920144336</v>
      </c>
      <c r="I124" s="298">
        <v>0.12789258427757563</v>
      </c>
      <c r="J124" s="298">
        <v>0.60896887670754796</v>
      </c>
      <c r="K124" s="298">
        <v>1.14090325446218</v>
      </c>
      <c r="L124" s="298">
        <v>0.57172042295448089</v>
      </c>
      <c r="M124" s="298">
        <v>-0.31402164119606812</v>
      </c>
      <c r="N124" s="298">
        <v>2.063893772365796</v>
      </c>
      <c r="O124" s="298">
        <v>0.82655736329704332</v>
      </c>
    </row>
    <row r="125" spans="2:15" x14ac:dyDescent="0.2">
      <c r="B125" s="292" t="s">
        <v>403</v>
      </c>
      <c r="C125">
        <v>1</v>
      </c>
      <c r="D125" s="298">
        <v>0.42799999999999999</v>
      </c>
      <c r="E125" s="298">
        <v>0.98215099575493903</v>
      </c>
      <c r="F125" s="298">
        <v>0.87741909137856222</v>
      </c>
      <c r="G125" s="298">
        <v>0.10473190437637681</v>
      </c>
      <c r="H125" s="298">
        <v>0.18795020041772029</v>
      </c>
      <c r="I125" s="298">
        <v>0.1377699596165895</v>
      </c>
      <c r="J125" s="298">
        <v>0.59091077599854036</v>
      </c>
      <c r="K125" s="298">
        <v>1.1639274067585841</v>
      </c>
      <c r="L125" s="298">
        <v>0.57401070606985227</v>
      </c>
      <c r="M125" s="298">
        <v>-0.3163015198770065</v>
      </c>
      <c r="N125" s="298">
        <v>2.0711397026341309</v>
      </c>
      <c r="O125" s="298">
        <v>0.87060027445623378</v>
      </c>
    </row>
    <row r="126" spans="2:15" ht="16" thickBot="1" x14ac:dyDescent="0.25">
      <c r="B126" s="296" t="s">
        <v>404</v>
      </c>
      <c r="C126" s="305">
        <v>1</v>
      </c>
      <c r="D126" s="299">
        <v>0.49399999999999999</v>
      </c>
      <c r="E126" s="299">
        <v>0.75623731082800694</v>
      </c>
      <c r="F126" s="299">
        <v>0.87659141611399616</v>
      </c>
      <c r="G126" s="299">
        <v>-0.12035410528598922</v>
      </c>
      <c r="H126" s="299">
        <v>-0.21598555229460101</v>
      </c>
      <c r="I126" s="299">
        <v>0.13420771549683524</v>
      </c>
      <c r="J126" s="299">
        <v>0.59749119292303732</v>
      </c>
      <c r="K126" s="299">
        <v>1.155691639304955</v>
      </c>
      <c r="L126" s="299">
        <v>0.57316615375380742</v>
      </c>
      <c r="M126" s="299">
        <v>-0.31537285245268942</v>
      </c>
      <c r="N126" s="299">
        <v>2.0685556846806818</v>
      </c>
      <c r="O126" s="299">
        <v>0.88400274213697716</v>
      </c>
    </row>
    <row r="145" spans="7:7" x14ac:dyDescent="0.2">
      <c r="G145" t="s">
        <v>337</v>
      </c>
    </row>
    <row r="164" spans="7:7" x14ac:dyDescent="0.2">
      <c r="G164" t="s">
        <v>337</v>
      </c>
    </row>
    <row r="183" spans="2:18" x14ac:dyDescent="0.2">
      <c r="G183" t="s">
        <v>337</v>
      </c>
    </row>
    <row r="186" spans="2:18" x14ac:dyDescent="0.2">
      <c r="B186" t="s">
        <v>745</v>
      </c>
    </row>
    <row r="187" spans="2:18" ht="16" thickBot="1" x14ac:dyDescent="0.25"/>
    <row r="188" spans="2:18" ht="48" x14ac:dyDescent="0.2">
      <c r="B188" s="293" t="s">
        <v>380</v>
      </c>
      <c r="C188" s="294" t="s">
        <v>381</v>
      </c>
      <c r="D188" s="684" t="s">
        <v>470</v>
      </c>
      <c r="E188" s="294" t="s">
        <v>471</v>
      </c>
      <c r="F188" s="294" t="s">
        <v>698</v>
      </c>
      <c r="G188" s="294" t="s">
        <v>699</v>
      </c>
      <c r="H188" s="294" t="s">
        <v>700</v>
      </c>
      <c r="I188" s="684" t="s">
        <v>701</v>
      </c>
      <c r="J188" s="684" t="s">
        <v>702</v>
      </c>
      <c r="K188" s="684" t="s">
        <v>703</v>
      </c>
      <c r="L188" s="684" t="s">
        <v>704</v>
      </c>
      <c r="M188" s="684" t="s">
        <v>705</v>
      </c>
      <c r="N188" s="294" t="s">
        <v>706</v>
      </c>
      <c r="O188" s="684" t="s">
        <v>707</v>
      </c>
      <c r="P188" s="294" t="s">
        <v>746</v>
      </c>
      <c r="Q188" s="684" t="s">
        <v>709</v>
      </c>
      <c r="R188" s="294" t="s">
        <v>747</v>
      </c>
    </row>
    <row r="189" spans="2:18" x14ac:dyDescent="0.2">
      <c r="B189" s="295" t="s">
        <v>382</v>
      </c>
      <c r="C189" s="297">
        <v>1</v>
      </c>
      <c r="D189" s="685">
        <v>-0.48001455153566219</v>
      </c>
      <c r="E189" s="297">
        <v>-0.86142643640211969</v>
      </c>
      <c r="F189" s="297">
        <v>-0.88661473414591252</v>
      </c>
      <c r="G189" s="297">
        <v>-0.508496420697093</v>
      </c>
      <c r="H189" s="297">
        <v>-0.90769821317941213</v>
      </c>
      <c r="I189" s="685">
        <v>1.253367550234724E-2</v>
      </c>
      <c r="J189" s="685">
        <v>0.27574086105163925</v>
      </c>
      <c r="K189" s="685">
        <v>2.3321365581121845E-2</v>
      </c>
      <c r="L189" s="685">
        <v>1.0821173158980375</v>
      </c>
      <c r="M189" s="685">
        <v>-2.8481869161430803E-2</v>
      </c>
      <c r="N189" s="297">
        <v>-0.2148234930263952</v>
      </c>
      <c r="O189" s="685">
        <v>-3.4217449757658634E-2</v>
      </c>
      <c r="P189" s="297">
        <v>1.0621445548570063E-2</v>
      </c>
      <c r="Q189" s="685">
        <v>-0.20506249328469972</v>
      </c>
      <c r="R189" s="297">
        <v>0.10162035408500483</v>
      </c>
    </row>
    <row r="190" spans="2:18" x14ac:dyDescent="0.2">
      <c r="B190" s="292" t="s">
        <v>383</v>
      </c>
      <c r="C190" s="298">
        <v>1</v>
      </c>
      <c r="D190" s="686">
        <v>-0.87551293016319787</v>
      </c>
      <c r="E190" s="298">
        <v>-1.5711815007308787</v>
      </c>
      <c r="F190" s="298">
        <v>-1.6157413665217204</v>
      </c>
      <c r="G190" s="298">
        <v>-0.92587751714964295</v>
      </c>
      <c r="H190" s="298">
        <v>-1.7328013879546693</v>
      </c>
      <c r="I190" s="686">
        <v>1.0918337010351749E-2</v>
      </c>
      <c r="J190" s="686">
        <v>0.24020341422773847</v>
      </c>
      <c r="K190" s="686">
        <v>7.5089014555230149E-2</v>
      </c>
      <c r="L190" s="686">
        <v>0.89405687948369772</v>
      </c>
      <c r="M190" s="686">
        <v>-5.0364586986445047E-2</v>
      </c>
      <c r="N190" s="298">
        <v>-0.40414262353448688</v>
      </c>
      <c r="O190" s="686">
        <v>-6.0833854159209902E-2</v>
      </c>
      <c r="P190" s="298">
        <v>1.8050460642698028E-2</v>
      </c>
      <c r="Q190" s="686">
        <v>-0.3822307266623865</v>
      </c>
      <c r="R190" s="298">
        <v>0.18106188391063197</v>
      </c>
    </row>
    <row r="191" spans="2:18" x14ac:dyDescent="0.2">
      <c r="B191" s="292" t="s">
        <v>384</v>
      </c>
      <c r="C191" s="298">
        <v>1</v>
      </c>
      <c r="D191" s="686">
        <v>-0.8635064446733407</v>
      </c>
      <c r="E191" s="298">
        <v>-1.5496348539132916</v>
      </c>
      <c r="F191" s="298">
        <v>-1.5890967842328081</v>
      </c>
      <c r="G191" s="298">
        <v>-0.90804532981846064</v>
      </c>
      <c r="H191" s="298">
        <v>-1.6954960518691595</v>
      </c>
      <c r="I191" s="686">
        <v>5.5709260845973945E-3</v>
      </c>
      <c r="J191" s="686">
        <v>0.12256037386114269</v>
      </c>
      <c r="K191" s="686">
        <v>6.5124508805805573E-2</v>
      </c>
      <c r="L191" s="686">
        <v>0.89730502877202767</v>
      </c>
      <c r="M191" s="686">
        <v>-4.4538885145119923E-2</v>
      </c>
      <c r="N191" s="298">
        <v>-0.37550237590185614</v>
      </c>
      <c r="O191" s="686">
        <v>-5.389637684213984E-2</v>
      </c>
      <c r="P191" s="298">
        <v>1.2645259050026919E-2</v>
      </c>
      <c r="Q191" s="686">
        <v>-0.33785771430658584</v>
      </c>
      <c r="R191" s="298">
        <v>0.12654951379816359</v>
      </c>
    </row>
    <row r="192" spans="2:18" x14ac:dyDescent="0.2">
      <c r="B192" s="292" t="s">
        <v>385</v>
      </c>
      <c r="C192" s="298">
        <v>1</v>
      </c>
      <c r="D192" s="686">
        <v>0.12426868659985602</v>
      </c>
      <c r="E192" s="298">
        <v>0.2230105973071376</v>
      </c>
      <c r="F192" s="298">
        <v>0.2282237054697363</v>
      </c>
      <c r="G192" s="298">
        <v>0.13014641547875772</v>
      </c>
      <c r="H192" s="298">
        <v>0.22821312140286282</v>
      </c>
      <c r="I192" s="686">
        <v>1.6841729729639955E-3</v>
      </c>
      <c r="J192" s="686">
        <v>3.7051805405207902E-2</v>
      </c>
      <c r="K192" s="686">
        <v>1.2317975907237832E-3</v>
      </c>
      <c r="L192" s="686">
        <v>1.1489260425061663</v>
      </c>
      <c r="M192" s="686">
        <v>5.8777288789017158E-3</v>
      </c>
      <c r="N192" s="298">
        <v>4.8498608735036426E-2</v>
      </c>
      <c r="O192" s="686">
        <v>4.5224740299325212E-3</v>
      </c>
      <c r="P192" s="298">
        <v>9.965109183597018E-4</v>
      </c>
      <c r="Q192" s="686">
        <v>2.6623766552901371E-2</v>
      </c>
      <c r="R192" s="298">
        <v>9.3655644736859289E-3</v>
      </c>
    </row>
    <row r="193" spans="2:18" x14ac:dyDescent="0.2">
      <c r="B193" s="292" t="s">
        <v>386</v>
      </c>
      <c r="C193" s="298">
        <v>1</v>
      </c>
      <c r="D193" s="686">
        <v>-0.86447725996898317</v>
      </c>
      <c r="E193" s="298">
        <v>-1.5513770635147599</v>
      </c>
      <c r="F193" s="298">
        <v>-1.5892069865295357</v>
      </c>
      <c r="G193" s="298">
        <v>-0.90715139423507563</v>
      </c>
      <c r="H193" s="298">
        <v>-1.6938429579876455</v>
      </c>
      <c r="I193" s="686">
        <v>3.563649154809433E-3</v>
      </c>
      <c r="J193" s="686">
        <v>7.8400281405807529E-2</v>
      </c>
      <c r="K193" s="686">
        <v>6.2336452192586871E-2</v>
      </c>
      <c r="L193" s="686">
        <v>0.89538102610269454</v>
      </c>
      <c r="M193" s="686">
        <v>-4.2674134266092442E-2</v>
      </c>
      <c r="N193" s="298">
        <v>-0.36738009014426176</v>
      </c>
      <c r="O193" s="686">
        <v>-2.7922620055985926E-2</v>
      </c>
      <c r="P193" s="298">
        <v>-1.010377685623734E-2</v>
      </c>
      <c r="Q193" s="686">
        <v>-0.17503889074259787</v>
      </c>
      <c r="R193" s="298">
        <v>-0.10111617044099383</v>
      </c>
    </row>
    <row r="194" spans="2:18" x14ac:dyDescent="0.2">
      <c r="B194" s="292" t="s">
        <v>387</v>
      </c>
      <c r="C194" s="298">
        <v>1</v>
      </c>
      <c r="D194" s="686">
        <v>-0.14456633504537297</v>
      </c>
      <c r="E194" s="298">
        <v>-0.25943643254864629</v>
      </c>
      <c r="F194" s="298">
        <v>-0.26729232488636112</v>
      </c>
      <c r="G194" s="298">
        <v>-0.15345400249865179</v>
      </c>
      <c r="H194" s="298">
        <v>-0.26920764631577954</v>
      </c>
      <c r="I194" s="686">
        <v>1.4439208264919567E-2</v>
      </c>
      <c r="J194" s="686">
        <v>0.31766258182823048</v>
      </c>
      <c r="K194" s="686">
        <v>2.1961581252260974E-3</v>
      </c>
      <c r="L194" s="686">
        <v>1.1623302423427782</v>
      </c>
      <c r="M194" s="686">
        <v>-8.8876674532788157E-3</v>
      </c>
      <c r="N194" s="298">
        <v>-6.4787642780666815E-2</v>
      </c>
      <c r="O194" s="686">
        <v>-1.0594095932835518E-2</v>
      </c>
      <c r="P194" s="298">
        <v>3.4403799991062568E-3</v>
      </c>
      <c r="Q194" s="686">
        <v>-6.2396192148749467E-2</v>
      </c>
      <c r="R194" s="298">
        <v>3.2348867514516357E-2</v>
      </c>
    </row>
    <row r="195" spans="2:18" x14ac:dyDescent="0.2">
      <c r="B195" s="292" t="s">
        <v>388</v>
      </c>
      <c r="C195" s="298">
        <v>1</v>
      </c>
      <c r="D195" s="686">
        <v>0.10071333659448667</v>
      </c>
      <c r="E195" s="298">
        <v>0.18073854295292194</v>
      </c>
      <c r="F195" s="298">
        <v>0.18712150492593346</v>
      </c>
      <c r="G195" s="298">
        <v>0.10795253218502514</v>
      </c>
      <c r="H195" s="298">
        <v>0.18921882471001669</v>
      </c>
      <c r="I195" s="686">
        <v>2.3580801516584819E-2</v>
      </c>
      <c r="J195" s="686">
        <v>0.51877763336486604</v>
      </c>
      <c r="K195" s="686">
        <v>1.2584058659739098E-3</v>
      </c>
      <c r="L195" s="686">
        <v>1.1778093367758413</v>
      </c>
      <c r="M195" s="686">
        <v>7.2391955905384692E-3</v>
      </c>
      <c r="N195" s="298">
        <v>4.8999661412745532E-2</v>
      </c>
      <c r="O195" s="686">
        <v>8.2196510764319195E-3</v>
      </c>
      <c r="P195" s="298">
        <v>-3.0929195138594649E-3</v>
      </c>
      <c r="Q195" s="686">
        <v>4.8369311323795766E-2</v>
      </c>
      <c r="R195" s="298">
        <v>-2.9056521532684457E-2</v>
      </c>
    </row>
    <row r="196" spans="2:18" x14ac:dyDescent="0.2">
      <c r="B196" s="292" t="s">
        <v>389</v>
      </c>
      <c r="C196" s="298">
        <v>1</v>
      </c>
      <c r="D196" s="686">
        <v>0.82899827796776893</v>
      </c>
      <c r="E196" s="298">
        <v>1.4877070498980782</v>
      </c>
      <c r="F196" s="298">
        <v>1.5227805161131569</v>
      </c>
      <c r="G196" s="298">
        <v>0.8685471691909219</v>
      </c>
      <c r="H196" s="298">
        <v>1.6127628757995662</v>
      </c>
      <c r="I196" s="686">
        <v>2.0562738408454913E-3</v>
      </c>
      <c r="J196" s="686">
        <v>4.5238024498600808E-2</v>
      </c>
      <c r="K196" s="686">
        <v>5.5312757651935274E-2</v>
      </c>
      <c r="L196" s="686">
        <v>0.91408486137078837</v>
      </c>
      <c r="M196" s="686">
        <v>3.9548891223152992E-2</v>
      </c>
      <c r="N196" s="298">
        <v>0.34414460794846785</v>
      </c>
      <c r="O196" s="686">
        <v>4.6140369588199955E-2</v>
      </c>
      <c r="P196" s="298">
        <v>-7.348359381323259E-3</v>
      </c>
      <c r="Q196" s="686">
        <v>0.2876359682222891</v>
      </c>
      <c r="R196" s="298">
        <v>-7.3132596545684672E-2</v>
      </c>
    </row>
    <row r="197" spans="2:18" x14ac:dyDescent="0.2">
      <c r="B197" s="292" t="s">
        <v>390</v>
      </c>
      <c r="C197" s="298">
        <v>1</v>
      </c>
      <c r="D197" s="686">
        <v>0.18978458869280301</v>
      </c>
      <c r="E197" s="298">
        <v>0.34058438728297041</v>
      </c>
      <c r="F197" s="298">
        <v>0.34990575202411983</v>
      </c>
      <c r="G197" s="298">
        <v>0.20031507565504914</v>
      </c>
      <c r="H197" s="298">
        <v>0.3518458991441108</v>
      </c>
      <c r="I197" s="686">
        <v>9.0913569078808539E-3</v>
      </c>
      <c r="J197" s="686">
        <v>0.20000985197337878</v>
      </c>
      <c r="K197" s="686">
        <v>3.3967194632019706E-3</v>
      </c>
      <c r="L197" s="686">
        <v>1.1501445615136248</v>
      </c>
      <c r="M197" s="686">
        <v>1.0530486962246127E-2</v>
      </c>
      <c r="N197" s="298">
        <v>8.0671457463055721E-2</v>
      </c>
      <c r="O197" s="686">
        <v>1.2771968355455996E-2</v>
      </c>
      <c r="P197" s="298">
        <v>-3.5635634232271366E-3</v>
      </c>
      <c r="Q197" s="686">
        <v>7.5315039295292915E-2</v>
      </c>
      <c r="R197" s="298">
        <v>-3.354801645622555E-2</v>
      </c>
    </row>
    <row r="198" spans="2:18" x14ac:dyDescent="0.2">
      <c r="B198" s="292" t="s">
        <v>391</v>
      </c>
      <c r="C198" s="298">
        <v>1</v>
      </c>
      <c r="D198" s="686">
        <v>0.58003178154034485</v>
      </c>
      <c r="E198" s="298">
        <v>1.0409157576031332</v>
      </c>
      <c r="F198" s="298">
        <v>1.0673918156203854</v>
      </c>
      <c r="G198" s="298">
        <v>0.60991366153035853</v>
      </c>
      <c r="H198" s="298">
        <v>1.098373768678075</v>
      </c>
      <c r="I198" s="686">
        <v>5.5153621213280208E-3</v>
      </c>
      <c r="J198" s="686">
        <v>0.12133796666921645</v>
      </c>
      <c r="K198" s="686">
        <v>2.9347686291247534E-2</v>
      </c>
      <c r="L198" s="686">
        <v>1.0369183886397291</v>
      </c>
      <c r="M198" s="686">
        <v>2.9881879990013648E-2</v>
      </c>
      <c r="N198" s="298">
        <v>0.24311957647931623</v>
      </c>
      <c r="O198" s="686">
        <v>3.6152576555174426E-2</v>
      </c>
      <c r="P198" s="298">
        <v>-8.4510735379525331E-3</v>
      </c>
      <c r="Q198" s="686">
        <v>0.21857780516564462</v>
      </c>
      <c r="R198" s="298">
        <v>-8.1571259599788629E-2</v>
      </c>
    </row>
    <row r="199" spans="2:18" x14ac:dyDescent="0.2">
      <c r="B199" s="292" t="s">
        <v>392</v>
      </c>
      <c r="C199" s="298">
        <v>1</v>
      </c>
      <c r="D199" s="686">
        <v>0.12707044995205508</v>
      </c>
      <c r="E199" s="298">
        <v>0.22803859700507506</v>
      </c>
      <c r="F199" s="298">
        <v>0.23452048438525089</v>
      </c>
      <c r="G199" s="298">
        <v>0.13439694971604224</v>
      </c>
      <c r="H199" s="298">
        <v>0.23568287031219279</v>
      </c>
      <c r="I199" s="686">
        <v>1.1035623407323685E-2</v>
      </c>
      <c r="J199" s="686">
        <v>0.24278371496112106</v>
      </c>
      <c r="K199" s="686">
        <v>1.5855631417477725E-3</v>
      </c>
      <c r="L199" s="686">
        <v>1.1599668775404954</v>
      </c>
      <c r="M199" s="686">
        <v>7.3264997639871836E-3</v>
      </c>
      <c r="N199" s="298">
        <v>5.502772809097603E-2</v>
      </c>
      <c r="O199" s="686">
        <v>8.8464177857414342E-3</v>
      </c>
      <c r="P199" s="298">
        <v>-2.6341733479276434E-3</v>
      </c>
      <c r="Q199" s="686">
        <v>5.208240943959911E-2</v>
      </c>
      <c r="R199" s="298">
        <v>-2.4758621155553526E-2</v>
      </c>
    </row>
    <row r="200" spans="2:18" x14ac:dyDescent="0.2">
      <c r="B200" s="292" t="s">
        <v>393</v>
      </c>
      <c r="C200" s="298">
        <v>1</v>
      </c>
      <c r="D200" s="686">
        <v>0.41189867721356566</v>
      </c>
      <c r="E200" s="298">
        <v>0.73918677785014575</v>
      </c>
      <c r="F200" s="298">
        <v>0.75834419649593865</v>
      </c>
      <c r="G200" s="298">
        <v>0.43352560456574829</v>
      </c>
      <c r="H200" s="298">
        <v>0.76986295769602719</v>
      </c>
      <c r="I200" s="686">
        <v>6.4078983893459144E-3</v>
      </c>
      <c r="J200" s="686">
        <v>0.14097376456561012</v>
      </c>
      <c r="K200" s="686">
        <v>1.5097573880311434E-2</v>
      </c>
      <c r="L200" s="686">
        <v>1.0977029732440173</v>
      </c>
      <c r="M200" s="686">
        <v>2.1626927352182652E-2</v>
      </c>
      <c r="N200" s="298">
        <v>0.17195050604644999</v>
      </c>
      <c r="O200" s="686">
        <v>2.6230538838197634E-2</v>
      </c>
      <c r="P200" s="298">
        <v>-6.4748403460126334E-3</v>
      </c>
      <c r="Q200" s="686">
        <v>0.15638348907410096</v>
      </c>
      <c r="R200" s="298">
        <v>-6.1627029131077052E-2</v>
      </c>
    </row>
    <row r="201" spans="2:18" x14ac:dyDescent="0.2">
      <c r="B201" s="292" t="s">
        <v>394</v>
      </c>
      <c r="C201" s="298">
        <v>1</v>
      </c>
      <c r="D201" s="686">
        <v>0.48225626138673183</v>
      </c>
      <c r="E201" s="298">
        <v>0.86544937304492886</v>
      </c>
      <c r="F201" s="298">
        <v>0.88735999641071039</v>
      </c>
      <c r="G201" s="298">
        <v>0.50698397483455526</v>
      </c>
      <c r="H201" s="298">
        <v>0.90502799866586214</v>
      </c>
      <c r="I201" s="686">
        <v>5.2958911258560899E-3</v>
      </c>
      <c r="J201" s="686">
        <v>0.11650960476883399</v>
      </c>
      <c r="K201" s="686">
        <v>2.0187185833269457E-2</v>
      </c>
      <c r="L201" s="686">
        <v>1.0737431225900826</v>
      </c>
      <c r="M201" s="686">
        <v>2.472771344782345E-2</v>
      </c>
      <c r="N201" s="298">
        <v>0.19987426455781906</v>
      </c>
      <c r="O201" s="686">
        <v>2.9890468530761591E-2</v>
      </c>
      <c r="P201" s="298">
        <v>-6.8836734439175207E-3</v>
      </c>
      <c r="Q201" s="686">
        <v>0.17913709234770286</v>
      </c>
      <c r="R201" s="298">
        <v>-6.5861488113158062E-2</v>
      </c>
    </row>
    <row r="202" spans="2:18" x14ac:dyDescent="0.2">
      <c r="B202" s="292" t="s">
        <v>395</v>
      </c>
      <c r="C202" s="298">
        <v>1</v>
      </c>
      <c r="D202" s="686">
        <v>-0.3816274066402513</v>
      </c>
      <c r="E202" s="298">
        <v>-0.68486243986516027</v>
      </c>
      <c r="F202" s="298">
        <v>-0.71362514297366308</v>
      </c>
      <c r="G202" s="298">
        <v>-0.4143555351483561</v>
      </c>
      <c r="H202" s="298">
        <v>-0.73463754967102246</v>
      </c>
      <c r="I202" s="686">
        <v>3.5507358319488862E-2</v>
      </c>
      <c r="J202" s="686">
        <v>0.781161883028755</v>
      </c>
      <c r="K202" s="686">
        <v>2.1836946297572237E-2</v>
      </c>
      <c r="L202" s="686">
        <v>1.1396955353767124</v>
      </c>
      <c r="M202" s="686">
        <v>-3.2728128508104769E-2</v>
      </c>
      <c r="N202" s="298">
        <v>-0.20646533076569298</v>
      </c>
      <c r="O202" s="686">
        <v>-1.407729259027532E-3</v>
      </c>
      <c r="P202" s="298">
        <v>-1.4567627557710343E-2</v>
      </c>
      <c r="Q202" s="686">
        <v>-8.3792303648370665E-3</v>
      </c>
      <c r="R202" s="298">
        <v>-0.13843066467300943</v>
      </c>
    </row>
    <row r="203" spans="2:18" x14ac:dyDescent="0.2">
      <c r="B203" s="292" t="s">
        <v>396</v>
      </c>
      <c r="C203" s="298">
        <v>1</v>
      </c>
      <c r="D203" s="686">
        <v>0.46850279757217106</v>
      </c>
      <c r="E203" s="298">
        <v>0.84076762686856865</v>
      </c>
      <c r="F203" s="298">
        <v>1.1199957636127675</v>
      </c>
      <c r="G203" s="298">
        <v>0.83136739119461067</v>
      </c>
      <c r="H203" s="298">
        <v>1.5015386126795722</v>
      </c>
      <c r="I203" s="686">
        <v>0.39298893457940615</v>
      </c>
      <c r="J203" s="686">
        <v>8.6457565607469355</v>
      </c>
      <c r="K203" s="686">
        <v>0.48577501052182748</v>
      </c>
      <c r="L203" s="686">
        <v>1.7296645863502302</v>
      </c>
      <c r="M203" s="686">
        <v>0.36286459362243961</v>
      </c>
      <c r="N203" s="298">
        <v>0.99200145408413121</v>
      </c>
      <c r="O203" s="686">
        <v>-7.471006675808739E-2</v>
      </c>
      <c r="P203" s="298">
        <v>9.7238813417894893E-2</v>
      </c>
      <c r="Q203" s="686">
        <v>-0.45300986347561373</v>
      </c>
      <c r="R203" s="298">
        <v>0.94129698098463233</v>
      </c>
    </row>
    <row r="204" spans="2:18" x14ac:dyDescent="0.2">
      <c r="B204" s="292" t="s">
        <v>397</v>
      </c>
      <c r="C204" s="298">
        <v>1</v>
      </c>
      <c r="D204" s="686">
        <v>-0.17148593474138918</v>
      </c>
      <c r="E204" s="298">
        <v>-0.3077459155868662</v>
      </c>
      <c r="F204" s="298">
        <v>-0.41166923087019625</v>
      </c>
      <c r="G204" s="298">
        <v>-0.3068603144486487</v>
      </c>
      <c r="H204" s="298">
        <v>-0.53959680858280279</v>
      </c>
      <c r="I204" s="686">
        <v>0.39768135910440711</v>
      </c>
      <c r="J204" s="686">
        <v>8.7489899002969569</v>
      </c>
      <c r="K204" s="686">
        <v>6.6892094556032483E-2</v>
      </c>
      <c r="L204" s="686">
        <v>1.9411218783566728</v>
      </c>
      <c r="M204" s="686">
        <v>-0.13537437970725949</v>
      </c>
      <c r="N204" s="298">
        <v>-0.35839937972407787</v>
      </c>
      <c r="O204" s="686">
        <v>2.7819279756572141E-2</v>
      </c>
      <c r="P204" s="298">
        <v>-3.6104791916776915E-2</v>
      </c>
      <c r="Q204" s="686">
        <v>0.16423266625533889</v>
      </c>
      <c r="R204" s="298">
        <v>-0.34028044304017074</v>
      </c>
    </row>
    <row r="205" spans="2:18" x14ac:dyDescent="0.2">
      <c r="B205" s="292" t="s">
        <v>398</v>
      </c>
      <c r="C205" s="298">
        <v>1</v>
      </c>
      <c r="D205" s="686">
        <v>-0.49461771799254872</v>
      </c>
      <c r="E205" s="298">
        <v>-0.88763304534949061</v>
      </c>
      <c r="F205" s="298">
        <v>-0.90795394268665042</v>
      </c>
      <c r="G205" s="298">
        <v>-0.51752386674311757</v>
      </c>
      <c r="H205" s="298">
        <v>-0.92468908787203441</v>
      </c>
      <c r="I205" s="686">
        <v>7.8278721450057839E-4</v>
      </c>
      <c r="J205" s="686">
        <v>1.7221318719012724E-2</v>
      </c>
      <c r="K205" s="686">
        <v>1.9088862482101589E-2</v>
      </c>
      <c r="L205" s="686">
        <v>1.0647667623037089</v>
      </c>
      <c r="M205" s="686">
        <v>-2.2906148750568782E-2</v>
      </c>
      <c r="N205" s="298">
        <v>-0.19453895534490787</v>
      </c>
      <c r="O205" s="686">
        <v>-1.9421183447363734E-2</v>
      </c>
      <c r="P205" s="298">
        <v>-2.7015234908566261E-3</v>
      </c>
      <c r="Q205" s="686">
        <v>-0.11650003480104178</v>
      </c>
      <c r="R205" s="298">
        <v>-2.5871260825572891E-2</v>
      </c>
    </row>
    <row r="206" spans="2:18" x14ac:dyDescent="0.2">
      <c r="B206" s="292" t="s">
        <v>399</v>
      </c>
      <c r="C206" s="298">
        <v>1</v>
      </c>
      <c r="D206" s="686">
        <v>0.78561302117822052</v>
      </c>
      <c r="E206" s="298">
        <v>1.4098485620063108</v>
      </c>
      <c r="F206" s="298">
        <v>1.4482185119838689</v>
      </c>
      <c r="G206" s="298">
        <v>0.82895686186670214</v>
      </c>
      <c r="H206" s="298">
        <v>1.5302036157310857</v>
      </c>
      <c r="I206" s="686">
        <v>8.8089481305230633E-3</v>
      </c>
      <c r="J206" s="686">
        <v>0.19379685887150738</v>
      </c>
      <c r="K206" s="686">
        <v>5.7857133354612934E-2</v>
      </c>
      <c r="L206" s="686">
        <v>0.94256054480866858</v>
      </c>
      <c r="M206" s="686">
        <v>4.3343840688481565E-2</v>
      </c>
      <c r="N206" s="298">
        <v>0.34990242640036007</v>
      </c>
      <c r="O206" s="686">
        <v>5.2590607232807771E-2</v>
      </c>
      <c r="P206" s="298">
        <v>-1.4516117024059973E-2</v>
      </c>
      <c r="Q206" s="686">
        <v>0.32591961103956474</v>
      </c>
      <c r="R206" s="298">
        <v>-0.14361878562228805</v>
      </c>
    </row>
    <row r="207" spans="2:18" x14ac:dyDescent="0.2">
      <c r="B207" s="292" t="s">
        <v>400</v>
      </c>
      <c r="C207" s="298">
        <v>1</v>
      </c>
      <c r="D207" s="686">
        <v>-0.68365708466297093</v>
      </c>
      <c r="E207" s="298">
        <v>-1.2268800691108466</v>
      </c>
      <c r="F207" s="298">
        <v>-1.2617535446601715</v>
      </c>
      <c r="G207" s="298">
        <v>-0.7230746949045439</v>
      </c>
      <c r="H207" s="298">
        <v>-1.3172609212096191</v>
      </c>
      <c r="I207" s="686">
        <v>1.1035623407323685E-2</v>
      </c>
      <c r="J207" s="686">
        <v>0.24278371496112106</v>
      </c>
      <c r="K207" s="686">
        <v>4.5895599119769315E-2</v>
      </c>
      <c r="L207" s="686">
        <v>0.99596811495941806</v>
      </c>
      <c r="M207" s="686">
        <v>-3.9417610241573052E-2</v>
      </c>
      <c r="N207" s="298">
        <v>-0.30755682710913385</v>
      </c>
      <c r="O207" s="686">
        <v>-4.759498526520195E-2</v>
      </c>
      <c r="P207" s="298">
        <v>1.4172227077346439E-2</v>
      </c>
      <c r="Q207" s="686">
        <v>-0.29109507426799874</v>
      </c>
      <c r="R207" s="298">
        <v>0.13837901782188694</v>
      </c>
    </row>
    <row r="208" spans="2:18" x14ac:dyDescent="0.2">
      <c r="B208" s="292" t="s">
        <v>401</v>
      </c>
      <c r="C208" s="298">
        <v>1</v>
      </c>
      <c r="D208" s="686">
        <v>5.9201714910164238E-3</v>
      </c>
      <c r="E208" s="298">
        <v>1.0624245065239065E-2</v>
      </c>
      <c r="F208" s="298">
        <v>1.0863732606496335E-2</v>
      </c>
      <c r="G208" s="298">
        <v>6.1900800128914307E-3</v>
      </c>
      <c r="H208" s="298">
        <v>1.084093214722073E-2</v>
      </c>
      <c r="I208" s="686">
        <v>1.2513703690718054E-4</v>
      </c>
      <c r="J208" s="686">
        <v>2.753014811957972E-3</v>
      </c>
      <c r="K208" s="686">
        <v>2.6903603211943327E-6</v>
      </c>
      <c r="L208" s="686">
        <v>1.1527514897579725</v>
      </c>
      <c r="M208" s="686">
        <v>2.6990852187500688E-4</v>
      </c>
      <c r="N208" s="298">
        <v>2.2637412948236682E-3</v>
      </c>
      <c r="O208" s="686">
        <v>2.544051221067168E-4</v>
      </c>
      <c r="P208" s="298">
        <v>1.2919499806908401E-5</v>
      </c>
      <c r="Q208" s="686">
        <v>1.4958265226541665E-3</v>
      </c>
      <c r="R208" s="298">
        <v>1.2127172630531896E-4</v>
      </c>
    </row>
    <row r="209" spans="2:18" x14ac:dyDescent="0.2">
      <c r="B209" s="292" t="s">
        <v>402</v>
      </c>
      <c r="C209" s="298">
        <v>1</v>
      </c>
      <c r="D209" s="686">
        <v>0.87002981614431096</v>
      </c>
      <c r="E209" s="298">
        <v>1.5613415920144336</v>
      </c>
      <c r="F209" s="298">
        <v>1.604164171830859</v>
      </c>
      <c r="G209" s="298">
        <v>0.91840851843213156</v>
      </c>
      <c r="H209" s="298">
        <v>1.717083496728776</v>
      </c>
      <c r="I209" s="686">
        <v>9.1984089531523226E-3</v>
      </c>
      <c r="J209" s="686">
        <v>0.20236499696935109</v>
      </c>
      <c r="K209" s="686">
        <v>7.1546387021975147E-2</v>
      </c>
      <c r="L209" s="686">
        <v>0.8960554670119536</v>
      </c>
      <c r="M209" s="686">
        <v>4.8378702287820589E-2</v>
      </c>
      <c r="N209" s="298">
        <v>0.39409467782770519</v>
      </c>
      <c r="O209" s="686">
        <v>5.8666516125385211E-2</v>
      </c>
      <c r="P209" s="298">
        <v>-1.6434207408250193E-2</v>
      </c>
      <c r="Q209" s="686">
        <v>0.36823988357602055</v>
      </c>
      <c r="R209" s="298">
        <v>-0.16468262129221176</v>
      </c>
    </row>
    <row r="210" spans="2:18" x14ac:dyDescent="0.2">
      <c r="B210" s="292" t="s">
        <v>403</v>
      </c>
      <c r="C210" s="298">
        <v>1</v>
      </c>
      <c r="D210" s="686">
        <v>0.10473190437637681</v>
      </c>
      <c r="E210" s="298">
        <v>0.18795020041772029</v>
      </c>
      <c r="F210" s="298">
        <v>0.19397219677491728</v>
      </c>
      <c r="G210" s="298">
        <v>0.11155072129870523</v>
      </c>
      <c r="H210" s="298">
        <v>0.19553789361256732</v>
      </c>
      <c r="I210" s="686">
        <v>1.7649240978399702E-2</v>
      </c>
      <c r="J210" s="686">
        <v>0.38828330152479346</v>
      </c>
      <c r="K210" s="686">
        <v>1.2248389899336329E-3</v>
      </c>
      <c r="L210" s="686">
        <v>1.1700767611429028</v>
      </c>
      <c r="M210" s="686">
        <v>6.8188169223284238E-3</v>
      </c>
      <c r="N210" s="298">
        <v>4.8344743043595616E-2</v>
      </c>
      <c r="O210" s="686">
        <v>8.0022281128734052E-3</v>
      </c>
      <c r="P210" s="298">
        <v>-2.7649794171611718E-3</v>
      </c>
      <c r="Q210" s="686">
        <v>4.7092797714728851E-2</v>
      </c>
      <c r="R210" s="298">
        <v>-2.5977296358668318E-2</v>
      </c>
    </row>
    <row r="211" spans="2:18" ht="16" thickBot="1" x14ac:dyDescent="0.25">
      <c r="B211" s="296" t="s">
        <v>404</v>
      </c>
      <c r="C211" s="299">
        <v>1</v>
      </c>
      <c r="D211" s="687">
        <v>-0.12035410528598922</v>
      </c>
      <c r="E211" s="299">
        <v>-0.21598555229460101</v>
      </c>
      <c r="F211" s="299">
        <v>-0.2225363341650933</v>
      </c>
      <c r="G211" s="299">
        <v>-0.12776543130897022</v>
      </c>
      <c r="H211" s="299">
        <v>-0.22402433256910209</v>
      </c>
      <c r="I211" s="687">
        <v>1.4529025976737442E-2</v>
      </c>
      <c r="J211" s="687">
        <v>0.31963857148822372</v>
      </c>
      <c r="K211" s="687">
        <v>1.5247788987755933E-3</v>
      </c>
      <c r="L211" s="687">
        <v>1.1648776702306529</v>
      </c>
      <c r="M211" s="687">
        <v>-7.4113260229810149E-3</v>
      </c>
      <c r="N211" s="299">
        <v>-5.3955592815333603E-2</v>
      </c>
      <c r="O211" s="687">
        <v>-8.8307595788380041E-3</v>
      </c>
      <c r="P211" s="299">
        <v>2.87334727906273E-3</v>
      </c>
      <c r="Q211" s="687">
        <v>-5.1983426509867196E-2</v>
      </c>
      <c r="R211" s="299">
        <v>2.7003088652815858E-2</v>
      </c>
    </row>
    <row r="230" spans="7:7" x14ac:dyDescent="0.2">
      <c r="G230" t="s">
        <v>337</v>
      </c>
    </row>
    <row r="249" spans="2:9" x14ac:dyDescent="0.2">
      <c r="G249" t="s">
        <v>337</v>
      </c>
    </row>
    <row r="252" spans="2:9" x14ac:dyDescent="0.2">
      <c r="B252" t="s">
        <v>748</v>
      </c>
    </row>
    <row r="254" spans="2:9" x14ac:dyDescent="0.2">
      <c r="B254" s="739" t="s">
        <v>712</v>
      </c>
      <c r="C254" s="739"/>
      <c r="D254" s="739"/>
      <c r="E254" s="739"/>
      <c r="F254" s="739"/>
      <c r="G254" s="739"/>
      <c r="H254" s="739"/>
      <c r="I254" s="739"/>
    </row>
    <row r="255" spans="2:9" x14ac:dyDescent="0.2">
      <c r="B255" s="739"/>
      <c r="C255" s="739"/>
      <c r="D255" s="739"/>
      <c r="E255" s="739"/>
      <c r="F255" s="739"/>
      <c r="G255" s="739"/>
      <c r="H255" s="739"/>
      <c r="I255" s="739"/>
    </row>
    <row r="257" spans="2:9" x14ac:dyDescent="0.2">
      <c r="B257" s="739" t="s">
        <v>753</v>
      </c>
      <c r="C257" s="739"/>
      <c r="D257" s="739"/>
      <c r="E257" s="739"/>
      <c r="F257" s="739"/>
      <c r="G257" s="739"/>
      <c r="H257" s="739"/>
      <c r="I257" s="739"/>
    </row>
    <row r="258" spans="2:9" x14ac:dyDescent="0.2">
      <c r="B258" s="739"/>
      <c r="C258" s="739"/>
      <c r="D258" s="739"/>
      <c r="E258" s="739"/>
      <c r="F258" s="739"/>
      <c r="G258" s="739"/>
      <c r="H258" s="739"/>
      <c r="I258" s="739"/>
    </row>
    <row r="260" spans="2:9" x14ac:dyDescent="0.2">
      <c r="B260" s="739" t="s">
        <v>714</v>
      </c>
      <c r="C260" s="739"/>
      <c r="D260" s="739"/>
      <c r="E260" s="739"/>
      <c r="F260" s="739"/>
      <c r="G260" s="739"/>
      <c r="H260" s="739"/>
      <c r="I260" s="739"/>
    </row>
    <row r="261" spans="2:9" x14ac:dyDescent="0.2">
      <c r="B261" s="739"/>
      <c r="C261" s="739"/>
      <c r="D261" s="739"/>
      <c r="E261" s="739"/>
      <c r="F261" s="739"/>
      <c r="G261" s="739"/>
      <c r="H261" s="739"/>
      <c r="I261" s="739"/>
    </row>
    <row r="262" spans="2:9" x14ac:dyDescent="0.2">
      <c r="B262" s="739"/>
      <c r="C262" s="739"/>
      <c r="D262" s="739"/>
      <c r="E262" s="739"/>
      <c r="F262" s="739"/>
      <c r="G262" s="739"/>
      <c r="H262" s="739"/>
      <c r="I262" s="739"/>
    </row>
    <row r="263" spans="2:9" x14ac:dyDescent="0.2">
      <c r="B263" s="739"/>
      <c r="C263" s="739"/>
      <c r="D263" s="739"/>
      <c r="E263" s="739"/>
      <c r="F263" s="739"/>
      <c r="G263" s="739"/>
      <c r="H263" s="739"/>
      <c r="I263" s="739"/>
    </row>
    <row r="264" spans="2:9" x14ac:dyDescent="0.2">
      <c r="B264" s="739"/>
      <c r="C264" s="739"/>
      <c r="D264" s="739"/>
      <c r="E264" s="739"/>
      <c r="F264" s="739"/>
      <c r="G264" s="739"/>
      <c r="H264" s="739"/>
      <c r="I264" s="739"/>
    </row>
    <row r="265" spans="2:9" x14ac:dyDescent="0.2">
      <c r="B265" s="739"/>
      <c r="C265" s="739"/>
      <c r="D265" s="739"/>
      <c r="E265" s="739"/>
      <c r="F265" s="739"/>
      <c r="G265" s="739"/>
      <c r="H265" s="739"/>
      <c r="I265" s="739"/>
    </row>
    <row r="266" spans="2:9" x14ac:dyDescent="0.2">
      <c r="B266" s="739"/>
      <c r="C266" s="739"/>
      <c r="D266" s="739"/>
      <c r="E266" s="739"/>
      <c r="F266" s="739"/>
      <c r="G266" s="739"/>
      <c r="H266" s="739"/>
      <c r="I266" s="739"/>
    </row>
    <row r="267" spans="2:9" x14ac:dyDescent="0.2">
      <c r="B267" s="739"/>
      <c r="C267" s="739"/>
      <c r="D267" s="739"/>
      <c r="E267" s="739"/>
      <c r="F267" s="739"/>
      <c r="G267" s="739"/>
      <c r="H267" s="739"/>
      <c r="I267" s="739"/>
    </row>
  </sheetData>
  <mergeCells count="3">
    <mergeCell ref="B254:I255"/>
    <mergeCell ref="B257:I258"/>
    <mergeCell ref="B260:I267"/>
  </mergeCells>
  <pageMargins left="0.7" right="0.7" top="0.75" bottom="0.75" header="0.3" footer="0.3"/>
  <ignoredErrors>
    <ignoredError sqref="A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65E6-5404-4E30-A313-A4724C79F040}">
  <sheetPr>
    <tabColor rgb="FF007800"/>
  </sheetPr>
  <dimension ref="B1:R233"/>
  <sheetViews>
    <sheetView topLeftCell="A98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750</v>
      </c>
    </row>
    <row r="2" spans="2:9" x14ac:dyDescent="0.2">
      <c r="B2" t="s">
        <v>742</v>
      </c>
    </row>
    <row r="3" spans="2:9" x14ac:dyDescent="0.2">
      <c r="B3" t="s">
        <v>664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665</v>
      </c>
      <c r="C16" s="304">
        <v>6</v>
      </c>
      <c r="D16" s="304">
        <v>0</v>
      </c>
      <c r="E16" s="304">
        <v>6</v>
      </c>
      <c r="F16" s="306">
        <v>0.75296526158782251</v>
      </c>
      <c r="G16" s="306">
        <v>4.3994084153738067</v>
      </c>
      <c r="H16" s="306">
        <v>2.1961746812447775</v>
      </c>
      <c r="I16" s="306">
        <v>1.3586446521332363</v>
      </c>
    </row>
    <row r="17" spans="2:10" ht="16" thickBot="1" x14ac:dyDescent="0.25">
      <c r="B17" s="296" t="s">
        <v>666</v>
      </c>
      <c r="C17" s="305">
        <v>6</v>
      </c>
      <c r="D17" s="305">
        <v>0</v>
      </c>
      <c r="E17" s="305">
        <v>6</v>
      </c>
      <c r="F17" s="299">
        <v>1.57</v>
      </c>
      <c r="G17" s="299">
        <v>5.5</v>
      </c>
      <c r="H17" s="299">
        <v>2.5966666666666667</v>
      </c>
      <c r="I17" s="299">
        <v>1.4465084398878103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666</v>
      </c>
      <c r="D22" s="307" t="s">
        <v>665</v>
      </c>
    </row>
    <row r="23" spans="2:10" x14ac:dyDescent="0.2">
      <c r="B23" s="295" t="s">
        <v>666</v>
      </c>
      <c r="C23" s="310">
        <v>1</v>
      </c>
      <c r="D23" s="306">
        <v>0.1423628851648357</v>
      </c>
    </row>
    <row r="24" spans="2:10" ht="16" thickBot="1" x14ac:dyDescent="0.25">
      <c r="B24" s="308" t="s">
        <v>665</v>
      </c>
      <c r="C24" s="309">
        <v>0.1423628851648357</v>
      </c>
      <c r="D24" s="311">
        <v>1</v>
      </c>
    </row>
    <row r="27" spans="2:10" x14ac:dyDescent="0.2">
      <c r="B27" s="290" t="s">
        <v>667</v>
      </c>
    </row>
    <row r="29" spans="2:10" x14ac:dyDescent="0.2">
      <c r="B29" t="s">
        <v>743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666</v>
      </c>
      <c r="D32" s="680">
        <v>2.2606297160857918</v>
      </c>
      <c r="E32" s="680">
        <v>2.0267191072456225E-2</v>
      </c>
      <c r="F32" s="681">
        <v>-0.22466601115942972</v>
      </c>
      <c r="G32" s="680">
        <v>2</v>
      </c>
      <c r="H32" s="680">
        <v>6.4610698108034645</v>
      </c>
      <c r="I32" s="680">
        <v>6.0445887492595745</v>
      </c>
      <c r="J32" s="680">
        <v>1.3063104119033917</v>
      </c>
    </row>
    <row r="33" spans="2:3" x14ac:dyDescent="0.2">
      <c r="B33" s="301" t="s">
        <v>691</v>
      </c>
    </row>
    <row r="36" spans="2:3" x14ac:dyDescent="0.2">
      <c r="B36" t="s">
        <v>668</v>
      </c>
    </row>
    <row r="37" spans="2:3" ht="16" thickBot="1" x14ac:dyDescent="0.25"/>
    <row r="38" spans="2:3" x14ac:dyDescent="0.2">
      <c r="B38" s="312" t="s">
        <v>315</v>
      </c>
      <c r="C38" s="682">
        <v>6</v>
      </c>
    </row>
    <row r="39" spans="2:3" x14ac:dyDescent="0.2">
      <c r="B39" s="292" t="s">
        <v>352</v>
      </c>
      <c r="C39" s="298">
        <v>6</v>
      </c>
    </row>
    <row r="40" spans="2:3" x14ac:dyDescent="0.2">
      <c r="B40" s="292" t="s">
        <v>353</v>
      </c>
      <c r="C40" s="298">
        <v>4</v>
      </c>
    </row>
    <row r="41" spans="2:3" x14ac:dyDescent="0.2">
      <c r="B41" s="292" t="s">
        <v>354</v>
      </c>
      <c r="C41" s="298">
        <v>2.0267191072456225E-2</v>
      </c>
    </row>
    <row r="42" spans="2:3" x14ac:dyDescent="0.2">
      <c r="B42" s="292" t="s">
        <v>355</v>
      </c>
      <c r="C42" s="298">
        <v>-0.22466601115942972</v>
      </c>
    </row>
    <row r="43" spans="2:3" x14ac:dyDescent="0.2">
      <c r="B43" s="292" t="s">
        <v>356</v>
      </c>
      <c r="C43" s="298">
        <v>2.2606297160857918</v>
      </c>
    </row>
    <row r="44" spans="2:3" x14ac:dyDescent="0.2">
      <c r="B44" s="292" t="s">
        <v>357</v>
      </c>
      <c r="C44" s="298">
        <v>1.5035390637046289</v>
      </c>
    </row>
    <row r="45" spans="2:3" x14ac:dyDescent="0.2">
      <c r="B45" s="292" t="s">
        <v>358</v>
      </c>
      <c r="C45" s="298">
        <v>66.551927027140337</v>
      </c>
    </row>
    <row r="46" spans="2:3" x14ac:dyDescent="0.2">
      <c r="B46" s="292" t="s">
        <v>359</v>
      </c>
      <c r="C46" s="298">
        <v>1.7785244621271397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6.4610698108034645</v>
      </c>
    </row>
    <row r="49" spans="2:7" x14ac:dyDescent="0.2">
      <c r="B49" s="292" t="s">
        <v>362</v>
      </c>
      <c r="C49" s="298">
        <v>6.0445887492595745</v>
      </c>
    </row>
    <row r="50" spans="2:7" x14ac:dyDescent="0.2">
      <c r="B50" s="292" t="s">
        <v>363</v>
      </c>
      <c r="C50" s="298">
        <v>1.9594656178550875</v>
      </c>
    </row>
    <row r="51" spans="2:7" x14ac:dyDescent="0.2">
      <c r="B51" s="292" t="s">
        <v>692</v>
      </c>
      <c r="C51" s="298">
        <v>102.11204629250105</v>
      </c>
    </row>
    <row r="52" spans="2:7" ht="16" thickBot="1" x14ac:dyDescent="0.25">
      <c r="B52" s="296" t="s">
        <v>693</v>
      </c>
      <c r="C52" s="299">
        <v>-10.063567954940435</v>
      </c>
    </row>
    <row r="55" spans="2:7" x14ac:dyDescent="0.2">
      <c r="B55" t="s">
        <v>669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0.1870575895080453</v>
      </c>
      <c r="E58" s="297">
        <v>0.1870575895080453</v>
      </c>
      <c r="F58" s="297">
        <v>8.2745789006051618E-2</v>
      </c>
      <c r="G58" s="297">
        <v>0.78789832015037731</v>
      </c>
    </row>
    <row r="59" spans="2:7" x14ac:dyDescent="0.2">
      <c r="B59" s="292" t="s">
        <v>370</v>
      </c>
      <c r="C59">
        <v>4</v>
      </c>
      <c r="D59" s="298">
        <v>9.0425188643431671</v>
      </c>
      <c r="E59" s="298">
        <v>2.2606297160857918</v>
      </c>
      <c r="F59" s="298"/>
      <c r="G59" s="298"/>
    </row>
    <row r="60" spans="2:7" ht="16" thickBot="1" x14ac:dyDescent="0.25">
      <c r="B60" s="296" t="s">
        <v>371</v>
      </c>
      <c r="C60" s="305">
        <v>5</v>
      </c>
      <c r="D60" s="299">
        <v>9.2295764538512124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670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1.8489601475122377</v>
      </c>
      <c r="D67" s="297">
        <v>1.2932513330034092</v>
      </c>
      <c r="E67" s="297">
        <v>1.4296990077081664</v>
      </c>
      <c r="F67" s="297">
        <v>0.22602330732464604</v>
      </c>
      <c r="G67" s="297">
        <v>-1.7416810928312201</v>
      </c>
      <c r="H67" s="297">
        <v>5.4396013878556957</v>
      </c>
    </row>
    <row r="68" spans="2:8" ht="16" thickBot="1" x14ac:dyDescent="0.25">
      <c r="B68" s="296" t="s">
        <v>666</v>
      </c>
      <c r="C68" s="299">
        <v>0.13371548154013091</v>
      </c>
      <c r="D68" s="299">
        <v>0.46230777651370752</v>
      </c>
      <c r="E68" s="299">
        <v>0.28923476595718961</v>
      </c>
      <c r="F68" s="299">
        <v>0.78677341540129175</v>
      </c>
      <c r="G68" s="299">
        <v>-1.1498566484235881</v>
      </c>
      <c r="H68" s="299">
        <v>1.41728761150385</v>
      </c>
    </row>
    <row r="71" spans="2:8" x14ac:dyDescent="0.2">
      <c r="B71" t="s">
        <v>671</v>
      </c>
    </row>
    <row r="73" spans="2:8" x14ac:dyDescent="0.2">
      <c r="B73" t="s">
        <v>744</v>
      </c>
    </row>
    <row r="76" spans="2:8" x14ac:dyDescent="0.2">
      <c r="B76" t="s">
        <v>673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666</v>
      </c>
      <c r="C79" s="315">
        <v>0.1423628851648357</v>
      </c>
      <c r="D79" s="315">
        <v>0.49220530143982477</v>
      </c>
      <c r="E79" s="315">
        <v>0.28923476595718967</v>
      </c>
      <c r="F79" s="315">
        <v>0.78677341540129175</v>
      </c>
      <c r="G79" s="315">
        <v>-1.2242180793883699</v>
      </c>
      <c r="H79" s="315">
        <v>1.5089438497180414</v>
      </c>
    </row>
    <row r="98" spans="2:15" x14ac:dyDescent="0.2">
      <c r="G98" t="s">
        <v>337</v>
      </c>
    </row>
    <row r="101" spans="2:15" x14ac:dyDescent="0.2">
      <c r="B101" t="s">
        <v>674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666</v>
      </c>
      <c r="E103" s="294" t="s">
        <v>665</v>
      </c>
      <c r="F103" s="294" t="s">
        <v>675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2.33</v>
      </c>
      <c r="E104" s="297">
        <v>2.9981266829922575</v>
      </c>
      <c r="F104" s="297">
        <v>2.1605172195007425</v>
      </c>
      <c r="G104" s="297">
        <v>0.83760946349151499</v>
      </c>
      <c r="H104" s="297">
        <v>0.55709191979867567</v>
      </c>
      <c r="I104" s="297">
        <v>0.62620876015163141</v>
      </c>
      <c r="J104" s="297">
        <v>0.42188301756030255</v>
      </c>
      <c r="K104" s="297">
        <v>3.8991514214411822</v>
      </c>
      <c r="L104" s="297">
        <v>1.628731754272764</v>
      </c>
      <c r="M104" s="297">
        <v>-2.3615669702499567</v>
      </c>
      <c r="N104" s="297">
        <v>6.6826014092514416</v>
      </c>
      <c r="O104" s="297">
        <v>1.9847294970449534</v>
      </c>
    </row>
    <row r="105" spans="2:15" x14ac:dyDescent="0.2">
      <c r="B105" s="292" t="s">
        <v>383</v>
      </c>
      <c r="C105">
        <v>1</v>
      </c>
      <c r="D105" s="298">
        <v>2.19</v>
      </c>
      <c r="E105" s="298">
        <v>4.3994084153738067</v>
      </c>
      <c r="F105" s="298">
        <v>2.1417970520851242</v>
      </c>
      <c r="G105" s="298">
        <v>2.2576113632886825</v>
      </c>
      <c r="H105" s="298">
        <v>1.501531564950541</v>
      </c>
      <c r="I105" s="298">
        <v>0.6422668364746057</v>
      </c>
      <c r="J105" s="298">
        <v>0.35857848389319202</v>
      </c>
      <c r="K105" s="298">
        <v>3.9250156202770565</v>
      </c>
      <c r="L105" s="298">
        <v>1.6349729066014793</v>
      </c>
      <c r="M105" s="298">
        <v>-2.3976153540507896</v>
      </c>
      <c r="N105" s="298">
        <v>6.681209458221038</v>
      </c>
      <c r="O105" s="298">
        <v>1.637891318798145</v>
      </c>
    </row>
    <row r="106" spans="2:15" x14ac:dyDescent="0.2">
      <c r="B106" s="292" t="s">
        <v>384</v>
      </c>
      <c r="C106">
        <v>1</v>
      </c>
      <c r="D106" s="298">
        <v>2.09</v>
      </c>
      <c r="E106" s="298">
        <v>1.0316349967318377</v>
      </c>
      <c r="F106" s="298">
        <v>2.1284255039311111</v>
      </c>
      <c r="G106" s="298">
        <v>-1.0967905071992734</v>
      </c>
      <c r="H106" s="298">
        <v>-0.72947257153189504</v>
      </c>
      <c r="I106" s="298">
        <v>0.6574512364137004</v>
      </c>
      <c r="J106" s="298">
        <v>0.30304828394443284</v>
      </c>
      <c r="K106" s="298">
        <v>3.9538027239177893</v>
      </c>
      <c r="L106" s="298">
        <v>1.6409972103412287</v>
      </c>
      <c r="M106" s="298">
        <v>-2.4277130504022022</v>
      </c>
      <c r="N106" s="298">
        <v>6.6845640582644243</v>
      </c>
      <c r="O106" s="298">
        <v>2.3877135598369739</v>
      </c>
    </row>
    <row r="107" spans="2:15" x14ac:dyDescent="0.2">
      <c r="B107" s="292" t="s">
        <v>385</v>
      </c>
      <c r="C107">
        <v>1</v>
      </c>
      <c r="D107" s="298">
        <v>5.5</v>
      </c>
      <c r="E107" s="298">
        <v>2.3247379793243841</v>
      </c>
      <c r="F107" s="298">
        <v>2.5843952959829579</v>
      </c>
      <c r="G107" s="298">
        <v>-0.25965731665857383</v>
      </c>
      <c r="H107" s="298">
        <v>-0.17269741965918331</v>
      </c>
      <c r="I107" s="298">
        <v>1.4826316409335607</v>
      </c>
      <c r="J107" s="298">
        <v>-1.5320499597205615</v>
      </c>
      <c r="K107" s="298">
        <v>6.7008405516864773</v>
      </c>
      <c r="L107" s="298">
        <v>2.1115933080929992</v>
      </c>
      <c r="M107" s="298">
        <v>-3.2783274566500014</v>
      </c>
      <c r="N107" s="298">
        <v>8.4471180486159163</v>
      </c>
      <c r="O107" s="298">
        <v>11.726621469382767</v>
      </c>
    </row>
    <row r="108" spans="2:15" x14ac:dyDescent="0.2">
      <c r="B108" s="292" t="s">
        <v>386</v>
      </c>
      <c r="C108">
        <v>1</v>
      </c>
      <c r="D108" s="298">
        <v>1.9</v>
      </c>
      <c r="E108" s="298">
        <v>0.75296526158782251</v>
      </c>
      <c r="F108" s="298">
        <v>2.1030195624384866</v>
      </c>
      <c r="G108" s="298">
        <v>-1.350054300850664</v>
      </c>
      <c r="H108" s="298">
        <v>-0.89791767533077083</v>
      </c>
      <c r="I108" s="298">
        <v>0.69400688055931858</v>
      </c>
      <c r="J108" s="298">
        <v>0.17614760582412869</v>
      </c>
      <c r="K108" s="298">
        <v>4.0298915190528444</v>
      </c>
      <c r="L108" s="298">
        <v>1.6559816624435997</v>
      </c>
      <c r="M108" s="298">
        <v>-2.4947224995113801</v>
      </c>
      <c r="N108" s="298">
        <v>6.7007616243883534</v>
      </c>
      <c r="O108" s="298">
        <v>2.4685358267828428</v>
      </c>
    </row>
    <row r="109" spans="2:15" ht="16" thickBot="1" x14ac:dyDescent="0.25">
      <c r="B109" s="296" t="s">
        <v>387</v>
      </c>
      <c r="C109" s="305">
        <v>1</v>
      </c>
      <c r="D109" s="299">
        <v>1.57</v>
      </c>
      <c r="E109" s="299">
        <v>1.6701747514585559</v>
      </c>
      <c r="F109" s="299">
        <v>2.058893453530243</v>
      </c>
      <c r="G109" s="299">
        <v>-0.38871870207168713</v>
      </c>
      <c r="H109" s="299">
        <v>-0.2585358182273681</v>
      </c>
      <c r="I109" s="299">
        <v>0.77751596152292535</v>
      </c>
      <c r="J109" s="299">
        <v>-9.9836876162100907E-2</v>
      </c>
      <c r="K109" s="299">
        <v>4.2176237832225869</v>
      </c>
      <c r="L109" s="299">
        <v>1.6926785833431908</v>
      </c>
      <c r="M109" s="299">
        <v>-2.640735592189194</v>
      </c>
      <c r="N109" s="299">
        <v>6.75852249924968</v>
      </c>
      <c r="O109" s="299">
        <v>2.2007887045602601</v>
      </c>
    </row>
    <row r="128" spans="7:7" x14ac:dyDescent="0.2">
      <c r="G128" t="s">
        <v>337</v>
      </c>
    </row>
    <row r="147" spans="7:7" x14ac:dyDescent="0.2">
      <c r="G147" t="s">
        <v>337</v>
      </c>
    </row>
    <row r="166" spans="2:18" x14ac:dyDescent="0.2">
      <c r="G166" t="s">
        <v>337</v>
      </c>
    </row>
    <row r="169" spans="2:18" x14ac:dyDescent="0.2">
      <c r="B169" t="s">
        <v>745</v>
      </c>
    </row>
    <row r="170" spans="2:18" ht="16" thickBot="1" x14ac:dyDescent="0.25"/>
    <row r="171" spans="2:18" ht="48" x14ac:dyDescent="0.2">
      <c r="B171" s="293" t="s">
        <v>380</v>
      </c>
      <c r="C171" s="294" t="s">
        <v>381</v>
      </c>
      <c r="D171" s="684" t="s">
        <v>470</v>
      </c>
      <c r="E171" s="294" t="s">
        <v>471</v>
      </c>
      <c r="F171" s="294" t="s">
        <v>698</v>
      </c>
      <c r="G171" s="294" t="s">
        <v>699</v>
      </c>
      <c r="H171" s="294" t="s">
        <v>700</v>
      </c>
      <c r="I171" s="684" t="s">
        <v>701</v>
      </c>
      <c r="J171" s="684" t="s">
        <v>702</v>
      </c>
      <c r="K171" s="684" t="s">
        <v>703</v>
      </c>
      <c r="L171" s="684" t="s">
        <v>704</v>
      </c>
      <c r="M171" s="684" t="s">
        <v>705</v>
      </c>
      <c r="N171" s="294" t="s">
        <v>706</v>
      </c>
      <c r="O171" s="684" t="s">
        <v>707</v>
      </c>
      <c r="P171" s="294" t="s">
        <v>746</v>
      </c>
      <c r="Q171" s="684" t="s">
        <v>709</v>
      </c>
      <c r="R171" s="294" t="s">
        <v>747</v>
      </c>
    </row>
    <row r="172" spans="2:18" x14ac:dyDescent="0.2">
      <c r="B172" s="295" t="s">
        <v>382</v>
      </c>
      <c r="C172" s="297">
        <v>1</v>
      </c>
      <c r="D172" s="685">
        <v>0.83760946349151499</v>
      </c>
      <c r="E172" s="297">
        <v>0.55709191979867567</v>
      </c>
      <c r="F172" s="297">
        <v>0.6127677759222746</v>
      </c>
      <c r="G172" s="297">
        <v>1.0133971859473041</v>
      </c>
      <c r="H172" s="297">
        <v>0.61319783871830202</v>
      </c>
      <c r="I172" s="685">
        <v>6.7971290626121757E-3</v>
      </c>
      <c r="J172" s="685">
        <v>3.3985645313060878E-2</v>
      </c>
      <c r="K172" s="685">
        <v>3.9401141636152381E-2</v>
      </c>
      <c r="L172" s="685">
        <v>1.7660197997174918</v>
      </c>
      <c r="M172" s="685">
        <v>0.17578772245578916</v>
      </c>
      <c r="N172" s="297">
        <v>0.25539067629232076</v>
      </c>
      <c r="O172" s="685">
        <v>0.2359732953774854</v>
      </c>
      <c r="P172" s="297">
        <v>-2.5830717992144314E-2</v>
      </c>
      <c r="Q172" s="685">
        <v>0.15853666203400943</v>
      </c>
      <c r="R172" s="297">
        <v>-5.0554913730017657E-2</v>
      </c>
    </row>
    <row r="173" spans="2:18" x14ac:dyDescent="0.2">
      <c r="B173" s="292" t="s">
        <v>383</v>
      </c>
      <c r="C173" s="298">
        <v>1</v>
      </c>
      <c r="D173" s="686">
        <v>2.2576113632886825</v>
      </c>
      <c r="E173" s="298">
        <v>1.501531564950541</v>
      </c>
      <c r="F173" s="298">
        <v>1.6606715412178512</v>
      </c>
      <c r="G173" s="298">
        <v>2.7615170965756617</v>
      </c>
      <c r="H173" s="298">
        <v>2.854323044502372</v>
      </c>
      <c r="I173" s="686">
        <v>1.5807573276237448E-2</v>
      </c>
      <c r="J173" s="686">
        <v>7.9037866381187233E-2</v>
      </c>
      <c r="K173" s="686">
        <v>0.30777802477619004</v>
      </c>
      <c r="L173" s="686">
        <v>0.20970951677969457</v>
      </c>
      <c r="M173" s="686">
        <v>0.50390573328697918</v>
      </c>
      <c r="N173" s="298">
        <v>1.219281278633439</v>
      </c>
      <c r="O173" s="686">
        <v>0.73898724717640862</v>
      </c>
      <c r="P173" s="298">
        <v>-0.10734315702713672</v>
      </c>
      <c r="Q173" s="686">
        <v>0.84808281346800385</v>
      </c>
      <c r="R173" s="298">
        <v>-0.35886881915696278</v>
      </c>
    </row>
    <row r="174" spans="2:18" x14ac:dyDescent="0.2">
      <c r="B174" s="292" t="s">
        <v>384</v>
      </c>
      <c r="C174" s="298">
        <v>1</v>
      </c>
      <c r="D174" s="686">
        <v>-1.0967905071992734</v>
      </c>
      <c r="E174" s="298">
        <v>-0.72947257153189504</v>
      </c>
      <c r="F174" s="298">
        <v>-0.81112829383826834</v>
      </c>
      <c r="G174" s="298">
        <v>-1.3560785631051364</v>
      </c>
      <c r="H174" s="298">
        <v>-0.85452137985801002</v>
      </c>
      <c r="I174" s="686">
        <v>2.453763591602998E-2</v>
      </c>
      <c r="J174" s="686">
        <v>0.12268817958014989</v>
      </c>
      <c r="K174" s="686">
        <v>7.7769254243892055E-2</v>
      </c>
      <c r="L174" s="686">
        <v>1.5344402212521564</v>
      </c>
      <c r="M174" s="686">
        <v>-0.25928805590586296</v>
      </c>
      <c r="N174" s="298">
        <v>-0.37365583062759522</v>
      </c>
      <c r="O174" s="686">
        <v>-0.39654727438276643</v>
      </c>
      <c r="P174" s="298">
        <v>6.5674267213829421E-2</v>
      </c>
      <c r="Q174" s="686">
        <v>-0.27744632877355246</v>
      </c>
      <c r="R174" s="298">
        <v>0.1338564466991608</v>
      </c>
    </row>
    <row r="175" spans="2:18" x14ac:dyDescent="0.2">
      <c r="B175" s="292" t="s">
        <v>385</v>
      </c>
      <c r="C175" s="298">
        <v>1</v>
      </c>
      <c r="D175" s="686">
        <v>-0.25965731665857383</v>
      </c>
      <c r="E175" s="298">
        <v>-0.17269741965918331</v>
      </c>
      <c r="F175" s="298">
        <v>-1.0391853098005051</v>
      </c>
      <c r="G175" s="298">
        <v>-9.401883490058383</v>
      </c>
      <c r="H175" s="298">
        <v>-6.3381478884165672</v>
      </c>
      <c r="I175" s="686">
        <v>0.80571574831080706</v>
      </c>
      <c r="J175" s="686">
        <v>4.0285787415540355</v>
      </c>
      <c r="K175" s="686">
        <v>19.011106664317886</v>
      </c>
      <c r="L175" s="686">
        <v>34.305631842604278</v>
      </c>
      <c r="M175" s="686">
        <v>-9.1422261733998091</v>
      </c>
      <c r="N175" s="298">
        <v>-6.2500129402216258</v>
      </c>
      <c r="O175" s="686">
        <v>5.2081242586824317</v>
      </c>
      <c r="P175" s="298">
        <v>-2.6091546240149528</v>
      </c>
      <c r="Q175" s="686">
        <v>3.8982956354648177</v>
      </c>
      <c r="R175" s="298">
        <v>-5.6892274206343592</v>
      </c>
    </row>
    <row r="176" spans="2:18" x14ac:dyDescent="0.2">
      <c r="B176" s="292" t="s">
        <v>386</v>
      </c>
      <c r="C176" s="298">
        <v>1</v>
      </c>
      <c r="D176" s="686">
        <v>-1.350054300850664</v>
      </c>
      <c r="E176" s="298">
        <v>-0.89791767533077083</v>
      </c>
      <c r="F176" s="298">
        <v>-1.0121973487245566</v>
      </c>
      <c r="G176" s="298">
        <v>-1.7155705651950204</v>
      </c>
      <c r="H176" s="298">
        <v>-1.1457178856025509</v>
      </c>
      <c r="I176" s="686">
        <v>4.6391467903744162E-2</v>
      </c>
      <c r="J176" s="686">
        <v>0.2319573395187208</v>
      </c>
      <c r="K176" s="686">
        <v>0.13869342240067734</v>
      </c>
      <c r="L176" s="686">
        <v>1.2500346713995234</v>
      </c>
      <c r="M176" s="686">
        <v>-0.36551626434435636</v>
      </c>
      <c r="N176" s="298">
        <v>-0.52884299116836875</v>
      </c>
      <c r="O176" s="686">
        <v>-0.58257400110395552</v>
      </c>
      <c r="P176" s="298">
        <v>0.11424091408399953</v>
      </c>
      <c r="Q176" s="686">
        <v>-0.43198248330968081</v>
      </c>
      <c r="R176" s="298">
        <v>0.24677249389463457</v>
      </c>
    </row>
    <row r="177" spans="2:18" ht="16" thickBot="1" x14ac:dyDescent="0.25">
      <c r="B177" s="296" t="s">
        <v>387</v>
      </c>
      <c r="C177" s="299">
        <v>1</v>
      </c>
      <c r="D177" s="687">
        <v>-0.38871870207168713</v>
      </c>
      <c r="E177" s="299">
        <v>-0.2585358182273681</v>
      </c>
      <c r="F177" s="299">
        <v>-0.30205938578000846</v>
      </c>
      <c r="G177" s="299">
        <v>-0.53061395310170434</v>
      </c>
      <c r="H177" s="299">
        <v>-0.30917549701995833</v>
      </c>
      <c r="I177" s="687">
        <v>0.100750445530569</v>
      </c>
      <c r="J177" s="687">
        <v>0.503752227652845</v>
      </c>
      <c r="K177" s="687">
        <v>1.6652793586594338E-2</v>
      </c>
      <c r="L177" s="687">
        <v>2.3172813143465367</v>
      </c>
      <c r="M177" s="687">
        <v>-0.14189525103001718</v>
      </c>
      <c r="N177" s="299">
        <v>-0.15988203409394472</v>
      </c>
      <c r="O177" s="687">
        <v>-0.22364677023993379</v>
      </c>
      <c r="P177" s="299">
        <v>5.2071031343895936E-2</v>
      </c>
      <c r="Q177" s="687">
        <v>-0.14468881615474047</v>
      </c>
      <c r="R177" s="299">
        <v>9.8136045873883346E-2</v>
      </c>
    </row>
    <row r="196" spans="7:7" x14ac:dyDescent="0.2">
      <c r="G196" t="s">
        <v>337</v>
      </c>
    </row>
    <row r="215" spans="2:9" x14ac:dyDescent="0.2">
      <c r="G215" t="s">
        <v>337</v>
      </c>
    </row>
    <row r="218" spans="2:9" x14ac:dyDescent="0.2">
      <c r="B218" t="s">
        <v>748</v>
      </c>
    </row>
    <row r="220" spans="2:9" x14ac:dyDescent="0.2">
      <c r="B220" s="739" t="s">
        <v>712</v>
      </c>
      <c r="C220" s="739"/>
      <c r="D220" s="739"/>
      <c r="E220" s="739"/>
      <c r="F220" s="739"/>
      <c r="G220" s="739"/>
      <c r="H220" s="739"/>
      <c r="I220" s="739"/>
    </row>
    <row r="221" spans="2:9" x14ac:dyDescent="0.2">
      <c r="B221" s="739"/>
      <c r="C221" s="739"/>
      <c r="D221" s="739"/>
      <c r="E221" s="739"/>
      <c r="F221" s="739"/>
      <c r="G221" s="739"/>
      <c r="H221" s="739"/>
      <c r="I221" s="739"/>
    </row>
    <row r="223" spans="2:9" x14ac:dyDescent="0.2">
      <c r="B223" s="739" t="s">
        <v>749</v>
      </c>
      <c r="C223" s="739"/>
      <c r="D223" s="739"/>
      <c r="E223" s="739"/>
      <c r="F223" s="739"/>
      <c r="G223" s="739"/>
      <c r="H223" s="739"/>
      <c r="I223" s="739"/>
    </row>
    <row r="224" spans="2:9" x14ac:dyDescent="0.2">
      <c r="B224" s="739"/>
      <c r="C224" s="739"/>
      <c r="D224" s="739"/>
      <c r="E224" s="739"/>
      <c r="F224" s="739"/>
      <c r="G224" s="739"/>
      <c r="H224" s="739"/>
      <c r="I224" s="739"/>
    </row>
    <row r="226" spans="2:9" x14ac:dyDescent="0.2">
      <c r="B226" s="739" t="s">
        <v>714</v>
      </c>
      <c r="C226" s="739"/>
      <c r="D226" s="739"/>
      <c r="E226" s="739"/>
      <c r="F226" s="739"/>
      <c r="G226" s="739"/>
      <c r="H226" s="739"/>
      <c r="I226" s="739"/>
    </row>
    <row r="227" spans="2:9" x14ac:dyDescent="0.2">
      <c r="B227" s="739"/>
      <c r="C227" s="739"/>
      <c r="D227" s="739"/>
      <c r="E227" s="739"/>
      <c r="F227" s="739"/>
      <c r="G227" s="739"/>
      <c r="H227" s="739"/>
      <c r="I227" s="739"/>
    </row>
    <row r="228" spans="2:9" x14ac:dyDescent="0.2">
      <c r="B228" s="739"/>
      <c r="C228" s="739"/>
      <c r="D228" s="739"/>
      <c r="E228" s="739"/>
      <c r="F228" s="739"/>
      <c r="G228" s="739"/>
      <c r="H228" s="739"/>
      <c r="I228" s="739"/>
    </row>
    <row r="229" spans="2:9" x14ac:dyDescent="0.2">
      <c r="B229" s="739"/>
      <c r="C229" s="739"/>
      <c r="D229" s="739"/>
      <c r="E229" s="739"/>
      <c r="F229" s="739"/>
      <c r="G229" s="739"/>
      <c r="H229" s="739"/>
      <c r="I229" s="739"/>
    </row>
    <row r="230" spans="2:9" x14ac:dyDescent="0.2">
      <c r="B230" s="739"/>
      <c r="C230" s="739"/>
      <c r="D230" s="739"/>
      <c r="E230" s="739"/>
      <c r="F230" s="739"/>
      <c r="G230" s="739"/>
      <c r="H230" s="739"/>
      <c r="I230" s="739"/>
    </row>
    <row r="231" spans="2:9" x14ac:dyDescent="0.2">
      <c r="B231" s="739"/>
      <c r="C231" s="739"/>
      <c r="D231" s="739"/>
      <c r="E231" s="739"/>
      <c r="F231" s="739"/>
      <c r="G231" s="739"/>
      <c r="H231" s="739"/>
      <c r="I231" s="739"/>
    </row>
    <row r="232" spans="2:9" x14ac:dyDescent="0.2">
      <c r="B232" s="739"/>
      <c r="C232" s="739"/>
      <c r="D232" s="739"/>
      <c r="E232" s="739"/>
      <c r="F232" s="739"/>
      <c r="G232" s="739"/>
      <c r="H232" s="739"/>
      <c r="I232" s="739"/>
    </row>
    <row r="233" spans="2:9" x14ac:dyDescent="0.2">
      <c r="B233" s="739"/>
      <c r="C233" s="739"/>
      <c r="D233" s="739"/>
      <c r="E233" s="739"/>
      <c r="F233" s="739"/>
      <c r="G233" s="739"/>
      <c r="H233" s="739"/>
      <c r="I233" s="739"/>
    </row>
  </sheetData>
  <mergeCells count="3">
    <mergeCell ref="B220:I221"/>
    <mergeCell ref="B223:I224"/>
    <mergeCell ref="B226:I233"/>
  </mergeCells>
  <pageMargins left="0.7" right="0.7" top="0.75" bottom="0.75" header="0.3" footer="0.3"/>
  <ignoredErrors>
    <ignoredError sqref="A1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7D691-BD6A-4D95-880F-C41071390BD7}">
  <sheetPr>
    <tabColor rgb="FF007800"/>
  </sheetPr>
  <dimension ref="B1:R411"/>
  <sheetViews>
    <sheetView topLeftCell="A180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738</v>
      </c>
    </row>
    <row r="2" spans="2:9" x14ac:dyDescent="0.2">
      <c r="B2" t="s">
        <v>568</v>
      </c>
    </row>
    <row r="3" spans="2:9" x14ac:dyDescent="0.2">
      <c r="B3" t="s">
        <v>732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566</v>
      </c>
      <c r="C16" s="304">
        <v>95</v>
      </c>
      <c r="D16" s="304">
        <v>0</v>
      </c>
      <c r="E16" s="304">
        <v>95</v>
      </c>
      <c r="F16" s="306">
        <v>0</v>
      </c>
      <c r="G16" s="306">
        <v>5.6069373006277713E-2</v>
      </c>
      <c r="H16" s="306">
        <v>1.5137718454066506E-2</v>
      </c>
      <c r="I16" s="306">
        <v>1.3181132875235112E-2</v>
      </c>
    </row>
    <row r="17" spans="2:10" ht="16" thickBot="1" x14ac:dyDescent="0.25">
      <c r="B17" s="296" t="s">
        <v>33</v>
      </c>
      <c r="C17" s="305">
        <v>95</v>
      </c>
      <c r="D17" s="305">
        <v>0</v>
      </c>
      <c r="E17" s="305">
        <v>95</v>
      </c>
      <c r="F17" s="299">
        <v>58.81283333333333</v>
      </c>
      <c r="G17" s="299">
        <v>81.495077216666672</v>
      </c>
      <c r="H17" s="299">
        <v>71.058251363157893</v>
      </c>
      <c r="I17" s="299">
        <v>5.9641260344906906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33</v>
      </c>
      <c r="D22" s="307" t="s">
        <v>566</v>
      </c>
    </row>
    <row r="23" spans="2:10" x14ac:dyDescent="0.2">
      <c r="B23" s="295" t="s">
        <v>33</v>
      </c>
      <c r="C23" s="310">
        <v>1</v>
      </c>
      <c r="D23" s="306">
        <v>-2.0719808867384788E-2</v>
      </c>
    </row>
    <row r="24" spans="2:10" ht="16" thickBot="1" x14ac:dyDescent="0.25">
      <c r="B24" s="308" t="s">
        <v>566</v>
      </c>
      <c r="C24" s="309">
        <v>-2.0719808867384788E-2</v>
      </c>
      <c r="D24" s="311">
        <v>1</v>
      </c>
    </row>
    <row r="27" spans="2:10" x14ac:dyDescent="0.2">
      <c r="B27" s="290" t="s">
        <v>569</v>
      </c>
    </row>
    <row r="29" spans="2:10" x14ac:dyDescent="0.2">
      <c r="B29" t="s">
        <v>733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33</v>
      </c>
      <c r="D32" s="680">
        <v>1.7553506884945247E-4</v>
      </c>
      <c r="E32" s="680">
        <v>4.2931047950101053E-4</v>
      </c>
      <c r="F32" s="681">
        <v>-1.0318761450826936E-2</v>
      </c>
      <c r="G32" s="680">
        <v>2</v>
      </c>
      <c r="H32" s="680">
        <v>-819.5501655415319</v>
      </c>
      <c r="I32" s="680">
        <v>-814.44241175833076</v>
      </c>
      <c r="J32" s="680">
        <v>1.0206142829840885</v>
      </c>
    </row>
    <row r="33" spans="2:3" x14ac:dyDescent="0.2">
      <c r="B33" s="301" t="s">
        <v>691</v>
      </c>
    </row>
    <row r="36" spans="2:3" x14ac:dyDescent="0.2">
      <c r="B36" t="s">
        <v>570</v>
      </c>
    </row>
    <row r="37" spans="2:3" ht="16" thickBot="1" x14ac:dyDescent="0.25"/>
    <row r="38" spans="2:3" x14ac:dyDescent="0.2">
      <c r="B38" s="312" t="s">
        <v>315</v>
      </c>
      <c r="C38" s="682">
        <v>95</v>
      </c>
    </row>
    <row r="39" spans="2:3" x14ac:dyDescent="0.2">
      <c r="B39" s="292" t="s">
        <v>352</v>
      </c>
      <c r="C39" s="298">
        <v>95</v>
      </c>
    </row>
    <row r="40" spans="2:3" x14ac:dyDescent="0.2">
      <c r="B40" s="292" t="s">
        <v>353</v>
      </c>
      <c r="C40" s="298">
        <v>93</v>
      </c>
    </row>
    <row r="41" spans="2:3" x14ac:dyDescent="0.2">
      <c r="B41" s="292" t="s">
        <v>354</v>
      </c>
      <c r="C41" s="298">
        <v>4.2931047950101053E-4</v>
      </c>
    </row>
    <row r="42" spans="2:3" x14ac:dyDescent="0.2">
      <c r="B42" s="292" t="s">
        <v>355</v>
      </c>
      <c r="C42" s="298">
        <v>-1.0318761450826936E-2</v>
      </c>
    </row>
    <row r="43" spans="2:3" x14ac:dyDescent="0.2">
      <c r="B43" s="292" t="s">
        <v>356</v>
      </c>
      <c r="C43" s="298">
        <v>1.7553506884945247E-4</v>
      </c>
    </row>
    <row r="44" spans="2:3" x14ac:dyDescent="0.2">
      <c r="B44" s="292" t="s">
        <v>357</v>
      </c>
      <c r="C44" s="298">
        <v>1.3248964821805985E-2</v>
      </c>
    </row>
    <row r="45" spans="2:3" x14ac:dyDescent="0.2">
      <c r="B45" s="292" t="s">
        <v>358</v>
      </c>
      <c r="C45" s="298">
        <v>403.27626061051569</v>
      </c>
    </row>
    <row r="46" spans="2:3" x14ac:dyDescent="0.2">
      <c r="B46" s="292" t="s">
        <v>359</v>
      </c>
      <c r="C46" s="298">
        <v>1.4088581017174708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-819.5501655415319</v>
      </c>
    </row>
    <row r="49" spans="2:7" x14ac:dyDescent="0.2">
      <c r="B49" s="292" t="s">
        <v>362</v>
      </c>
      <c r="C49" s="298">
        <v>-814.44241175833076</v>
      </c>
    </row>
    <row r="50" spans="2:7" x14ac:dyDescent="0.2">
      <c r="B50" s="292" t="s">
        <v>363</v>
      </c>
      <c r="C50" s="298">
        <v>1.0425629772418108</v>
      </c>
    </row>
    <row r="51" spans="2:7" x14ac:dyDescent="0.2">
      <c r="B51" s="292" t="s">
        <v>692</v>
      </c>
      <c r="C51" s="298">
        <v>1.7044504543845852E-2</v>
      </c>
    </row>
    <row r="52" spans="2:7" ht="16" thickBot="1" x14ac:dyDescent="0.25">
      <c r="B52" s="296" t="s">
        <v>693</v>
      </c>
      <c r="C52" s="299">
        <v>-4.3640806676495503E-2</v>
      </c>
    </row>
    <row r="55" spans="2:7" x14ac:dyDescent="0.2">
      <c r="B55" t="s">
        <v>571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7.0114012136780757E-6</v>
      </c>
      <c r="E58" s="297">
        <v>7.0114012136780757E-6</v>
      </c>
      <c r="F58" s="297">
        <v>3.9943022551758016E-2</v>
      </c>
      <c r="G58" s="297">
        <v>0.84202838543033387</v>
      </c>
    </row>
    <row r="59" spans="2:7" x14ac:dyDescent="0.2">
      <c r="B59" s="292" t="s">
        <v>370</v>
      </c>
      <c r="C59">
        <v>93</v>
      </c>
      <c r="D59" s="298">
        <v>1.6324761402999079E-2</v>
      </c>
      <c r="E59" s="298">
        <v>1.7553506884945247E-4</v>
      </c>
      <c r="F59" s="298"/>
      <c r="G59" s="298"/>
    </row>
    <row r="60" spans="2:7" ht="16" thickBot="1" x14ac:dyDescent="0.25">
      <c r="B60" s="296" t="s">
        <v>371</v>
      </c>
      <c r="C60" s="305">
        <v>94</v>
      </c>
      <c r="D60" s="299">
        <v>1.6331772804212757E-2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572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1.8391633323032602E-2</v>
      </c>
      <c r="D67" s="297">
        <v>1.624911704862891E-2</v>
      </c>
      <c r="E67" s="297">
        <v>1.1318543197142195</v>
      </c>
      <c r="F67" s="297">
        <v>0.26060571643490704</v>
      </c>
      <c r="G67" s="297">
        <v>-1.3875892793651212E-2</v>
      </c>
      <c r="H67" s="297">
        <v>5.0659159439716411E-2</v>
      </c>
    </row>
    <row r="68" spans="2:8" ht="16" thickBot="1" x14ac:dyDescent="0.25">
      <c r="B68" s="296" t="s">
        <v>33</v>
      </c>
      <c r="C68" s="299">
        <v>-4.5792217040865394E-5</v>
      </c>
      <c r="D68" s="299">
        <v>2.3126726779317631E-4</v>
      </c>
      <c r="E68" s="299">
        <v>-0.19800561263091346</v>
      </c>
      <c r="F68" s="299">
        <v>0.84347284225337449</v>
      </c>
      <c r="G68" s="299">
        <v>-5.0504317702334026E-4</v>
      </c>
      <c r="H68" s="299">
        <v>4.134587429416095E-4</v>
      </c>
    </row>
    <row r="71" spans="2:8" x14ac:dyDescent="0.2">
      <c r="B71" t="s">
        <v>573</v>
      </c>
    </row>
    <row r="73" spans="2:8" x14ac:dyDescent="0.2">
      <c r="B73" t="s">
        <v>734</v>
      </c>
    </row>
    <row r="76" spans="2:8" x14ac:dyDescent="0.2">
      <c r="B76" t="s">
        <v>574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33</v>
      </c>
      <c r="C79" s="315">
        <v>-2.0719808867384788E-2</v>
      </c>
      <c r="D79" s="315">
        <v>0.10464253306802439</v>
      </c>
      <c r="E79" s="315">
        <v>-0.19800561263091346</v>
      </c>
      <c r="F79" s="315">
        <v>0.84347284225337449</v>
      </c>
      <c r="G79" s="315">
        <v>-0.22851914089160319</v>
      </c>
      <c r="H79" s="315">
        <v>0.18707952315683363</v>
      </c>
    </row>
    <row r="98" spans="2:15" x14ac:dyDescent="0.2">
      <c r="G98" t="s">
        <v>337</v>
      </c>
    </row>
    <row r="101" spans="2:15" x14ac:dyDescent="0.2">
      <c r="B101" t="s">
        <v>575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33</v>
      </c>
      <c r="E103" s="294" t="s">
        <v>566</v>
      </c>
      <c r="F103" s="294" t="s">
        <v>576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78.151200000000003</v>
      </c>
      <c r="E104" s="297">
        <v>8.9378467103888703E-3</v>
      </c>
      <c r="F104" s="297">
        <v>1.4812916610628522E-2</v>
      </c>
      <c r="G104" s="297">
        <v>-5.875069900239652E-3</v>
      </c>
      <c r="H104" s="297">
        <v>-0.44343614608819026</v>
      </c>
      <c r="I104" s="297">
        <v>2.1187037734994698E-3</v>
      </c>
      <c r="J104" s="297">
        <v>1.0605590813152078E-2</v>
      </c>
      <c r="K104" s="297">
        <v>1.9020242408104966E-2</v>
      </c>
      <c r="L104" s="297">
        <v>1.3417301313203537E-2</v>
      </c>
      <c r="M104" s="297">
        <v>-1.1831184680754732E-2</v>
      </c>
      <c r="N104" s="297">
        <v>4.1457017902011777E-2</v>
      </c>
      <c r="O104" s="297">
        <v>1.4967100920617964E-2</v>
      </c>
    </row>
    <row r="105" spans="2:15" x14ac:dyDescent="0.2">
      <c r="B105" s="292" t="s">
        <v>383</v>
      </c>
      <c r="C105">
        <v>1</v>
      </c>
      <c r="D105" s="298">
        <v>77.685500000000005</v>
      </c>
      <c r="E105" s="298">
        <v>7.4466328948923893E-3</v>
      </c>
      <c r="F105" s="298">
        <v>1.4834242046104453E-2</v>
      </c>
      <c r="G105" s="298">
        <v>-7.3876091512120635E-3</v>
      </c>
      <c r="H105" s="298">
        <v>-0.55759897098172295</v>
      </c>
      <c r="I105" s="298">
        <v>2.0380064255556551E-3</v>
      </c>
      <c r="J105" s="298">
        <v>1.0787165188587727E-2</v>
      </c>
      <c r="K105" s="298">
        <v>1.8881318903621179E-2</v>
      </c>
      <c r="L105" s="298">
        <v>1.3404795374792508E-2</v>
      </c>
      <c r="M105" s="298">
        <v>-1.1785024930092083E-2</v>
      </c>
      <c r="N105" s="298">
        <v>4.1453509022300987E-2</v>
      </c>
      <c r="O105" s="298">
        <v>1.5013282355154717E-2</v>
      </c>
    </row>
    <row r="106" spans="2:15" x14ac:dyDescent="0.2">
      <c r="B106" s="292" t="s">
        <v>384</v>
      </c>
      <c r="C106">
        <v>1</v>
      </c>
      <c r="D106" s="298">
        <v>76.521500000000003</v>
      </c>
      <c r="E106" s="298">
        <v>5.2893441526424981E-3</v>
      </c>
      <c r="F106" s="298">
        <v>1.488754418674002E-2</v>
      </c>
      <c r="G106" s="298">
        <v>-9.5982000340975211E-3</v>
      </c>
      <c r="H106" s="298">
        <v>-0.72444905418574257</v>
      </c>
      <c r="I106" s="298">
        <v>1.8478767903999202E-3</v>
      </c>
      <c r="J106" s="298">
        <v>1.121802710367645E-2</v>
      </c>
      <c r="K106" s="298">
        <v>1.8557061269803589E-2</v>
      </c>
      <c r="L106" s="298">
        <v>1.3377208882347289E-2</v>
      </c>
      <c r="M106" s="298">
        <v>-1.1676941482707362E-2</v>
      </c>
      <c r="N106" s="298">
        <v>4.14520298561874E-2</v>
      </c>
      <c r="O106" s="298">
        <v>1.507796017909914E-2</v>
      </c>
    </row>
    <row r="107" spans="2:15" x14ac:dyDescent="0.2">
      <c r="B107" s="292" t="s">
        <v>385</v>
      </c>
      <c r="C107">
        <v>1</v>
      </c>
      <c r="D107" s="298">
        <v>78.984800000000007</v>
      </c>
      <c r="E107" s="298">
        <v>9.4361807039522478E-3</v>
      </c>
      <c r="F107" s="298">
        <v>1.4774744218503257E-2</v>
      </c>
      <c r="G107" s="298">
        <v>-5.3385635145510087E-3</v>
      </c>
      <c r="H107" s="298">
        <v>-0.40294193443433884</v>
      </c>
      <c r="I107" s="298">
        <v>2.2685222940971917E-3</v>
      </c>
      <c r="J107" s="298">
        <v>1.0269908531001262E-2</v>
      </c>
      <c r="K107" s="298">
        <v>1.9279579906005252E-2</v>
      </c>
      <c r="L107" s="298">
        <v>1.3441773032166123E-2</v>
      </c>
      <c r="M107" s="298">
        <v>-1.1917953056796059E-2</v>
      </c>
      <c r="N107" s="298">
        <v>4.1467441493802576E-2</v>
      </c>
      <c r="O107" s="298">
        <v>1.4935982915836532E-2</v>
      </c>
    </row>
    <row r="108" spans="2:15" x14ac:dyDescent="0.2">
      <c r="B108" s="292" t="s">
        <v>386</v>
      </c>
      <c r="C108">
        <v>1</v>
      </c>
      <c r="D108" s="298">
        <v>79.104830000000007</v>
      </c>
      <c r="E108" s="298">
        <v>3.7281249982176563E-3</v>
      </c>
      <c r="F108" s="298">
        <v>1.4769247778691841E-2</v>
      </c>
      <c r="G108" s="298">
        <v>-1.1041122780474186E-2</v>
      </c>
      <c r="H108" s="298">
        <v>-0.83335739274528131</v>
      </c>
      <c r="I108" s="298">
        <v>2.2905993417225447E-3</v>
      </c>
      <c r="J108" s="298">
        <v>1.0220571449960022E-2</v>
      </c>
      <c r="K108" s="298">
        <v>1.931792410742366E-2</v>
      </c>
      <c r="L108" s="298">
        <v>1.3445516508998537E-2</v>
      </c>
      <c r="M108" s="298">
        <v>-1.1930883299693244E-2</v>
      </c>
      <c r="N108" s="298">
        <v>4.1469378857076925E-2</v>
      </c>
      <c r="O108" s="298">
        <v>1.5109441965137273E-2</v>
      </c>
    </row>
    <row r="109" spans="2:15" x14ac:dyDescent="0.2">
      <c r="B109" s="292" t="s">
        <v>387</v>
      </c>
      <c r="C109">
        <v>1</v>
      </c>
      <c r="D109" s="298">
        <v>79.019810000000007</v>
      </c>
      <c r="E109" s="298">
        <v>2.1478473635038057E-3</v>
      </c>
      <c r="F109" s="298">
        <v>1.4773141032984657E-2</v>
      </c>
      <c r="G109" s="298">
        <v>-1.2625293669480852E-2</v>
      </c>
      <c r="H109" s="298">
        <v>-0.95292680139820019</v>
      </c>
      <c r="I109" s="298">
        <v>2.2749494503473047E-3</v>
      </c>
      <c r="J109" s="298">
        <v>1.0255542286940103E-2</v>
      </c>
      <c r="K109" s="298">
        <v>1.929073977902921E-2</v>
      </c>
      <c r="L109" s="298">
        <v>1.3442859214136254E-2</v>
      </c>
      <c r="M109" s="298">
        <v>-1.1921713184441653E-2</v>
      </c>
      <c r="N109" s="298">
        <v>4.1467995250410963E-2</v>
      </c>
      <c r="O109" s="298">
        <v>1.5156687680353689E-2</v>
      </c>
    </row>
    <row r="110" spans="2:15" x14ac:dyDescent="0.2">
      <c r="B110" s="292" t="s">
        <v>388</v>
      </c>
      <c r="C110">
        <v>1</v>
      </c>
      <c r="D110" s="298">
        <v>80.039599999999993</v>
      </c>
      <c r="E110" s="298">
        <v>1.7863355926656079E-2</v>
      </c>
      <c r="F110" s="298">
        <v>1.4726442587968552E-2</v>
      </c>
      <c r="G110" s="298">
        <v>3.1369133386875275E-3</v>
      </c>
      <c r="H110" s="298">
        <v>0.23676667429326984</v>
      </c>
      <c r="I110" s="298">
        <v>2.4662655205108693E-3</v>
      </c>
      <c r="J110" s="298">
        <v>9.828928042679692E-3</v>
      </c>
      <c r="K110" s="298">
        <v>1.9623957133257409E-2</v>
      </c>
      <c r="L110" s="298">
        <v>1.3476554992545877E-2</v>
      </c>
      <c r="M110" s="298">
        <v>-1.2035324767359381E-2</v>
      </c>
      <c r="N110" s="298">
        <v>4.1488209943296481E-2</v>
      </c>
      <c r="O110" s="298">
        <v>1.4613843742248556E-2</v>
      </c>
    </row>
    <row r="111" spans="2:15" x14ac:dyDescent="0.2">
      <c r="B111" s="292" t="s">
        <v>389</v>
      </c>
      <c r="C111">
        <v>1</v>
      </c>
      <c r="D111" s="298">
        <v>80.09196</v>
      </c>
      <c r="E111" s="298">
        <v>3.5290781880044503E-2</v>
      </c>
      <c r="F111" s="298">
        <v>1.4724044907484291E-2</v>
      </c>
      <c r="G111" s="298">
        <v>2.0566736972560212E-2</v>
      </c>
      <c r="H111" s="298">
        <v>1.5523278421503675</v>
      </c>
      <c r="I111" s="298">
        <v>2.4762845722870836E-3</v>
      </c>
      <c r="J111" s="298">
        <v>9.8066345110002021E-3</v>
      </c>
      <c r="K111" s="298">
        <v>1.964145530396838E-2</v>
      </c>
      <c r="L111" s="298">
        <v>1.3478392119700313E-2</v>
      </c>
      <c r="M111" s="298">
        <v>-1.2041370618280103E-2</v>
      </c>
      <c r="N111" s="298">
        <v>4.1489460433248686E-2</v>
      </c>
      <c r="O111" s="298">
        <v>1.3979578361900599E-2</v>
      </c>
    </row>
    <row r="112" spans="2:15" x14ac:dyDescent="0.2">
      <c r="B112" s="292" t="s">
        <v>390</v>
      </c>
      <c r="C112">
        <v>1</v>
      </c>
      <c r="D112" s="298">
        <v>80.171499999999995</v>
      </c>
      <c r="E112" s="298">
        <v>3.6044599631069978E-2</v>
      </c>
      <c r="F112" s="298">
        <v>1.4720402594540861E-2</v>
      </c>
      <c r="G112" s="298">
        <v>2.1324197036529116E-2</v>
      </c>
      <c r="H112" s="298">
        <v>1.6094991060307144</v>
      </c>
      <c r="I112" s="298">
        <v>2.4915379402697022E-3</v>
      </c>
      <c r="J112" s="298">
        <v>9.7727020322420036E-3</v>
      </c>
      <c r="K112" s="298">
        <v>1.9668103156839721E-2</v>
      </c>
      <c r="L112" s="298">
        <v>1.3481202845341949E-2</v>
      </c>
      <c r="M112" s="298">
        <v>-1.2050594475302323E-2</v>
      </c>
      <c r="N112" s="298">
        <v>4.1491399664384046E-2</v>
      </c>
      <c r="O112" s="298">
        <v>1.3938629546795558E-2</v>
      </c>
    </row>
    <row r="113" spans="2:15" x14ac:dyDescent="0.2">
      <c r="B113" s="292" t="s">
        <v>391</v>
      </c>
      <c r="C113">
        <v>1</v>
      </c>
      <c r="D113" s="298">
        <v>79.821169999999995</v>
      </c>
      <c r="E113" s="298">
        <v>7.3891557752845272E-3</v>
      </c>
      <c r="F113" s="298">
        <v>1.4736444981936788E-2</v>
      </c>
      <c r="G113" s="298">
        <v>-7.3472892066522612E-3</v>
      </c>
      <c r="H113" s="298">
        <v>-0.55455571853882712</v>
      </c>
      <c r="I113" s="298">
        <v>2.4246628248830587E-3</v>
      </c>
      <c r="J113" s="298">
        <v>9.9215451451073085E-3</v>
      </c>
      <c r="K113" s="298">
        <v>1.9551344818766268E-2</v>
      </c>
      <c r="L113" s="298">
        <v>1.3469003625503349E-2</v>
      </c>
      <c r="M113" s="298">
        <v>-1.2010326855017303E-2</v>
      </c>
      <c r="N113" s="298">
        <v>4.1483216818890882E-2</v>
      </c>
      <c r="O113" s="298">
        <v>1.4991046164840505E-2</v>
      </c>
    </row>
    <row r="114" spans="2:15" x14ac:dyDescent="0.2">
      <c r="B114" s="292" t="s">
        <v>392</v>
      </c>
      <c r="C114">
        <v>1</v>
      </c>
      <c r="D114" s="298">
        <v>79.039460000000005</v>
      </c>
      <c r="E114" s="298">
        <v>3.766651662534174E-3</v>
      </c>
      <c r="F114" s="298">
        <v>1.4772241215919803E-2</v>
      </c>
      <c r="G114" s="298">
        <v>-1.1005589553385629E-2</v>
      </c>
      <c r="H114" s="298">
        <v>-0.83067543022470203</v>
      </c>
      <c r="I114" s="298">
        <v>2.2785612388922516E-3</v>
      </c>
      <c r="J114" s="298">
        <v>1.0247470173629661E-2</v>
      </c>
      <c r="K114" s="298">
        <v>1.9297012258209945E-2</v>
      </c>
      <c r="L114" s="298">
        <v>1.3443470912262006E-2</v>
      </c>
      <c r="M114" s="298">
        <v>-1.1923827712754459E-2</v>
      </c>
      <c r="N114" s="298">
        <v>4.1468310144594067E-2</v>
      </c>
      <c r="O114" s="298">
        <v>1.510767735515429E-2</v>
      </c>
    </row>
    <row r="115" spans="2:15" x14ac:dyDescent="0.2">
      <c r="B115" s="292" t="s">
        <v>393</v>
      </c>
      <c r="C115">
        <v>1</v>
      </c>
      <c r="D115" s="298">
        <v>78.911299999999997</v>
      </c>
      <c r="E115" s="298">
        <v>1.0215061271937613E-4</v>
      </c>
      <c r="F115" s="298">
        <v>1.477810994645576E-2</v>
      </c>
      <c r="G115" s="298">
        <v>-1.4675959333736385E-2</v>
      </c>
      <c r="H115" s="298">
        <v>-1.107706113732128</v>
      </c>
      <c r="I115" s="298">
        <v>2.2550623595663411E-3</v>
      </c>
      <c r="J115" s="298">
        <v>1.0300003021366102E-2</v>
      </c>
      <c r="K115" s="298">
        <v>1.9256216871545419E-2</v>
      </c>
      <c r="L115" s="298">
        <v>1.3439507993039975E-2</v>
      </c>
      <c r="M115" s="298">
        <v>-1.1910089410037286E-2</v>
      </c>
      <c r="N115" s="298">
        <v>4.1466309302948805E-2</v>
      </c>
      <c r="O115" s="298">
        <v>1.52159618185787E-2</v>
      </c>
    </row>
    <row r="116" spans="2:15" x14ac:dyDescent="0.2">
      <c r="B116" s="292" t="s">
        <v>394</v>
      </c>
      <c r="C116">
        <v>1</v>
      </c>
      <c r="D116" s="298">
        <v>79.104799999999997</v>
      </c>
      <c r="E116" s="298">
        <v>2.4567075797999817E-3</v>
      </c>
      <c r="F116" s="298">
        <v>1.4769249152458353E-2</v>
      </c>
      <c r="G116" s="298">
        <v>-1.2312541572658372E-2</v>
      </c>
      <c r="H116" s="298">
        <v>-0.92932102532219063</v>
      </c>
      <c r="I116" s="298">
        <v>2.2905938091704304E-3</v>
      </c>
      <c r="J116" s="298">
        <v>1.0220583810278561E-2</v>
      </c>
      <c r="K116" s="298">
        <v>1.9317914494638145E-2</v>
      </c>
      <c r="L116" s="298">
        <v>1.3445515566465362E-2</v>
      </c>
      <c r="M116" s="298">
        <v>-1.1930880054242643E-2</v>
      </c>
      <c r="N116" s="298">
        <v>4.1469378359159349E-2</v>
      </c>
      <c r="O116" s="298">
        <v>1.5148615842720845E-2</v>
      </c>
    </row>
    <row r="117" spans="2:15" x14ac:dyDescent="0.2">
      <c r="B117" s="292" t="s">
        <v>395</v>
      </c>
      <c r="C117">
        <v>1</v>
      </c>
      <c r="D117" s="298">
        <v>81.405970116666666</v>
      </c>
      <c r="E117" s="298">
        <v>1.9934220398819671E-2</v>
      </c>
      <c r="F117" s="298">
        <v>1.4663873471027999E-2</v>
      </c>
      <c r="G117" s="298">
        <v>5.270346927791672E-3</v>
      </c>
      <c r="H117" s="298">
        <v>0.39779311053173011</v>
      </c>
      <c r="I117" s="298">
        <v>2.7329418864176246E-3</v>
      </c>
      <c r="J117" s="298">
        <v>9.236792514478372E-3</v>
      </c>
      <c r="K117" s="298">
        <v>2.0090954427577627E-2</v>
      </c>
      <c r="L117" s="298">
        <v>1.352789858788084E-2</v>
      </c>
      <c r="M117" s="298">
        <v>-1.2199852089071136E-2</v>
      </c>
      <c r="N117" s="298">
        <v>4.1527599031127134E-2</v>
      </c>
      <c r="O117" s="298">
        <v>1.4429655679225384E-2</v>
      </c>
    </row>
    <row r="118" spans="2:15" x14ac:dyDescent="0.2">
      <c r="B118" s="292" t="s">
        <v>396</v>
      </c>
      <c r="C118">
        <v>1</v>
      </c>
      <c r="D118" s="298">
        <v>81.495077216666672</v>
      </c>
      <c r="E118" s="298">
        <v>1.4809582232708642E-2</v>
      </c>
      <c r="F118" s="298">
        <v>1.4659793059364917E-2</v>
      </c>
      <c r="G118" s="298">
        <v>1.4978917334372566E-4</v>
      </c>
      <c r="H118" s="298">
        <v>1.1305726549835287E-2</v>
      </c>
      <c r="I118" s="298">
        <v>2.7506726858363959E-3</v>
      </c>
      <c r="J118" s="298">
        <v>9.1975022491596926E-3</v>
      </c>
      <c r="K118" s="298">
        <v>2.0122083869570141E-2</v>
      </c>
      <c r="L118" s="298">
        <v>1.3531491753463801E-2</v>
      </c>
      <c r="M118" s="298">
        <v>-1.2211067815468109E-2</v>
      </c>
      <c r="N118" s="298">
        <v>4.1530653934197942E-2</v>
      </c>
      <c r="O118" s="298">
        <v>1.4653045768118178E-2</v>
      </c>
    </row>
    <row r="119" spans="2:15" x14ac:dyDescent="0.2">
      <c r="B119" s="292" t="s">
        <v>397</v>
      </c>
      <c r="C119">
        <v>1</v>
      </c>
      <c r="D119" s="298">
        <v>80.397921449999998</v>
      </c>
      <c r="E119" s="298">
        <v>1.8194026832765678E-2</v>
      </c>
      <c r="F119" s="298">
        <v>1.4710034254359754E-2</v>
      </c>
      <c r="G119" s="298">
        <v>3.4839925784059238E-3</v>
      </c>
      <c r="H119" s="298">
        <v>0.26296338055572072</v>
      </c>
      <c r="I119" s="298">
        <v>2.5351735543171581E-3</v>
      </c>
      <c r="J119" s="298">
        <v>9.6756820105153678E-3</v>
      </c>
      <c r="K119" s="298">
        <v>1.974438649820414E-2</v>
      </c>
      <c r="L119" s="298">
        <v>1.3489335558134861E-2</v>
      </c>
      <c r="M119" s="298">
        <v>-1.2077112771303149E-2</v>
      </c>
      <c r="N119" s="298">
        <v>4.1497181280022659E-2</v>
      </c>
      <c r="O119" s="298">
        <v>1.4577621886355661E-2</v>
      </c>
    </row>
    <row r="120" spans="2:15" x14ac:dyDescent="0.2">
      <c r="B120" s="292" t="s">
        <v>398</v>
      </c>
      <c r="C120">
        <v>1</v>
      </c>
      <c r="D120" s="298">
        <v>79.661333333333332</v>
      </c>
      <c r="E120" s="298">
        <v>4.8406484745828093E-2</v>
      </c>
      <c r="F120" s="298">
        <v>1.4743764257267877E-2</v>
      </c>
      <c r="G120" s="298">
        <v>3.3662720488560213E-2</v>
      </c>
      <c r="H120" s="298">
        <v>2.5407811811195979</v>
      </c>
      <c r="I120" s="298">
        <v>2.3944247721071608E-3</v>
      </c>
      <c r="J120" s="298">
        <v>9.9889112005030582E-3</v>
      </c>
      <c r="K120" s="298">
        <v>1.9498617314032695E-2</v>
      </c>
      <c r="L120" s="298">
        <v>1.3463593087981117E-2</v>
      </c>
      <c r="M120" s="298">
        <v>-1.1992263324457977E-2</v>
      </c>
      <c r="N120" s="298">
        <v>4.1479791838993731E-2</v>
      </c>
      <c r="O120" s="298">
        <v>1.3607159896005923E-2</v>
      </c>
    </row>
    <row r="121" spans="2:15" x14ac:dyDescent="0.2">
      <c r="B121" s="292" t="s">
        <v>399</v>
      </c>
      <c r="C121">
        <v>1</v>
      </c>
      <c r="D121" s="298">
        <v>80.49766666666666</v>
      </c>
      <c r="E121" s="298">
        <v>4.2000972971690177E-2</v>
      </c>
      <c r="F121" s="298">
        <v>1.4705466699749366E-2</v>
      </c>
      <c r="G121" s="298">
        <v>2.7295506271940811E-2</v>
      </c>
      <c r="H121" s="298">
        <v>2.0601991656749017</v>
      </c>
      <c r="I121" s="298">
        <v>2.5544941051977542E-3</v>
      </c>
      <c r="J121" s="298">
        <v>9.6327476709121319E-3</v>
      </c>
      <c r="K121" s="298">
        <v>1.9778185728586601E-2</v>
      </c>
      <c r="L121" s="298">
        <v>1.3492979988977326E-2</v>
      </c>
      <c r="M121" s="298">
        <v>-1.2088917443292761E-2</v>
      </c>
      <c r="N121" s="298">
        <v>4.1499850842791494E-2</v>
      </c>
      <c r="O121" s="298">
        <v>1.3651590696091651E-2</v>
      </c>
    </row>
    <row r="122" spans="2:15" x14ac:dyDescent="0.2">
      <c r="B122" s="292" t="s">
        <v>400</v>
      </c>
      <c r="C122">
        <v>1</v>
      </c>
      <c r="D122" s="298">
        <v>72.423500000000004</v>
      </c>
      <c r="E122" s="298">
        <v>1.7963198538085819E-2</v>
      </c>
      <c r="F122" s="298">
        <v>1.5075200692173486E-2</v>
      </c>
      <c r="G122" s="298">
        <v>2.887997845912333E-3</v>
      </c>
      <c r="H122" s="298">
        <v>0.21797913155894894</v>
      </c>
      <c r="I122" s="298">
        <v>1.3948436160928811E-3</v>
      </c>
      <c r="J122" s="298">
        <v>1.230531770860765E-2</v>
      </c>
      <c r="K122" s="298">
        <v>1.7845083675739323E-2</v>
      </c>
      <c r="L122" s="298">
        <v>1.3322186665964695E-2</v>
      </c>
      <c r="M122" s="298">
        <v>-1.1380021760152018E-2</v>
      </c>
      <c r="N122" s="298">
        <v>4.1530423144498993E-2</v>
      </c>
      <c r="O122" s="298">
        <v>1.5042832048585201E-2</v>
      </c>
    </row>
    <row r="123" spans="2:15" x14ac:dyDescent="0.2">
      <c r="B123" s="292" t="s">
        <v>401</v>
      </c>
      <c r="C123">
        <v>1</v>
      </c>
      <c r="D123" s="298">
        <v>72.274833333333333</v>
      </c>
      <c r="E123" s="298">
        <v>0</v>
      </c>
      <c r="F123" s="298">
        <v>1.5082008468440228E-2</v>
      </c>
      <c r="G123" s="298">
        <v>-1.5082008468440228E-2</v>
      </c>
      <c r="H123" s="298">
        <v>-1.138353725841079</v>
      </c>
      <c r="I123" s="298">
        <v>1.3876016391777561E-3</v>
      </c>
      <c r="J123" s="298">
        <v>1.2326506615771898E-2</v>
      </c>
      <c r="K123" s="298">
        <v>1.7837510321108557E-2</v>
      </c>
      <c r="L123" s="298">
        <v>1.3321430372092227E-2</v>
      </c>
      <c r="M123" s="298">
        <v>-1.1371712134141149E-2</v>
      </c>
      <c r="N123" s="298">
        <v>4.1535729071021606E-2</v>
      </c>
      <c r="O123" s="298">
        <v>1.5249277281766659E-2</v>
      </c>
    </row>
    <row r="124" spans="2:15" x14ac:dyDescent="0.2">
      <c r="B124" s="292" t="s">
        <v>402</v>
      </c>
      <c r="C124">
        <v>1</v>
      </c>
      <c r="D124" s="298">
        <v>72.277666666666661</v>
      </c>
      <c r="E124" s="298">
        <v>4.7903566521925829E-3</v>
      </c>
      <c r="F124" s="298">
        <v>1.5081878723825281E-2</v>
      </c>
      <c r="G124" s="298">
        <v>-1.0291522071632697E-2</v>
      </c>
      <c r="H124" s="298">
        <v>-0.77677933408761557</v>
      </c>
      <c r="I124" s="298">
        <v>1.3877321966262262E-3</v>
      </c>
      <c r="J124" s="298">
        <v>1.2326117609938902E-2</v>
      </c>
      <c r="K124" s="298">
        <v>1.7837639837711659E-2</v>
      </c>
      <c r="L124" s="298">
        <v>1.3321443971995134E-2</v>
      </c>
      <c r="M124" s="298">
        <v>-1.1371868885467967E-2</v>
      </c>
      <c r="N124" s="298">
        <v>4.1535626333118525E-2</v>
      </c>
      <c r="O124" s="298">
        <v>1.5196039794233222E-2</v>
      </c>
    </row>
    <row r="125" spans="2:15" x14ac:dyDescent="0.2">
      <c r="B125" s="292" t="s">
        <v>403</v>
      </c>
      <c r="C125">
        <v>1</v>
      </c>
      <c r="D125" s="298">
        <v>72.146166666666673</v>
      </c>
      <c r="E125" s="298">
        <v>1.3942857142857144E-2</v>
      </c>
      <c r="F125" s="298">
        <v>1.5087900400366153E-2</v>
      </c>
      <c r="G125" s="298">
        <v>-1.145043257509009E-3</v>
      </c>
      <c r="H125" s="298">
        <v>-8.6425111162226384E-2</v>
      </c>
      <c r="I125" s="298">
        <v>1.3819811993240473E-3</v>
      </c>
      <c r="J125" s="298">
        <v>1.2343559627356738E-2</v>
      </c>
      <c r="K125" s="298">
        <v>1.7832241173375566E-2</v>
      </c>
      <c r="L125" s="298">
        <v>1.3320846102434244E-2</v>
      </c>
      <c r="M125" s="298">
        <v>-1.1364659958468337E-2</v>
      </c>
      <c r="N125" s="298">
        <v>4.1540460759200641E-2</v>
      </c>
      <c r="O125" s="298">
        <v>1.5100495842369015E-2</v>
      </c>
    </row>
    <row r="126" spans="2:15" x14ac:dyDescent="0.2">
      <c r="B126" s="292" t="s">
        <v>404</v>
      </c>
      <c r="C126">
        <v>1</v>
      </c>
      <c r="D126" s="298">
        <v>72.035166666666669</v>
      </c>
      <c r="E126" s="298">
        <v>5.5006661778461606E-2</v>
      </c>
      <c r="F126" s="298">
        <v>1.5092983336457689E-2</v>
      </c>
      <c r="G126" s="298">
        <v>3.9913678442003914E-2</v>
      </c>
      <c r="H126" s="298">
        <v>3.012588453424788</v>
      </c>
      <c r="I126" s="298">
        <v>1.3776210301892568E-3</v>
      </c>
      <c r="J126" s="298">
        <v>1.2357300995226996E-2</v>
      </c>
      <c r="K126" s="298">
        <v>1.7828665677688382E-2</v>
      </c>
      <c r="L126" s="298">
        <v>1.332039445933461E-2</v>
      </c>
      <c r="M126" s="298">
        <v>-1.1358680148690108E-2</v>
      </c>
      <c r="N126" s="298">
        <v>4.1544646821605483E-2</v>
      </c>
      <c r="O126" s="298">
        <v>1.4656730327784966E-2</v>
      </c>
    </row>
    <row r="127" spans="2:15" x14ac:dyDescent="0.2">
      <c r="B127" s="292" t="s">
        <v>405</v>
      </c>
      <c r="C127">
        <v>1</v>
      </c>
      <c r="D127" s="298">
        <v>71.862274999999997</v>
      </c>
      <c r="E127" s="298">
        <v>5.6069373006277713E-2</v>
      </c>
      <c r="F127" s="298">
        <v>1.5100900429182246E-2</v>
      </c>
      <c r="G127" s="298">
        <v>4.0968472577095467E-2</v>
      </c>
      <c r="H127" s="298">
        <v>3.0922017778828246</v>
      </c>
      <c r="I127" s="298">
        <v>1.371741623838816E-3</v>
      </c>
      <c r="J127" s="298">
        <v>1.2376893423749534E-2</v>
      </c>
      <c r="K127" s="298">
        <v>1.7824907434614956E-2</v>
      </c>
      <c r="L127" s="298">
        <v>1.3319787683443923E-2</v>
      </c>
      <c r="M127" s="298">
        <v>-1.1349558119300926E-2</v>
      </c>
      <c r="N127" s="298">
        <v>4.1551358977665417E-2</v>
      </c>
      <c r="O127" s="298">
        <v>1.465697386750018E-2</v>
      </c>
    </row>
    <row r="128" spans="2:15" x14ac:dyDescent="0.2">
      <c r="B128" s="292" t="s">
        <v>406</v>
      </c>
      <c r="C128">
        <v>1</v>
      </c>
      <c r="D128" s="298">
        <v>71.706000000000003</v>
      </c>
      <c r="E128" s="298">
        <v>0</v>
      </c>
      <c r="F128" s="298">
        <v>1.5108056607900308E-2</v>
      </c>
      <c r="G128" s="298">
        <v>-1.5108056607900308E-2</v>
      </c>
      <c r="H128" s="298">
        <v>-1.1403197767598048</v>
      </c>
      <c r="I128" s="298">
        <v>1.367393348984867E-3</v>
      </c>
      <c r="J128" s="298">
        <v>1.2392684414561842E-2</v>
      </c>
      <c r="K128" s="298">
        <v>1.7823428801238772E-2</v>
      </c>
      <c r="L128" s="298">
        <v>1.3319340577532377E-2</v>
      </c>
      <c r="M128" s="298">
        <v>-1.1341514076852511E-2</v>
      </c>
      <c r="N128" s="298">
        <v>4.1557627292653124E-2</v>
      </c>
      <c r="O128" s="298">
        <v>1.5270717244676097E-2</v>
      </c>
    </row>
    <row r="129" spans="2:15" x14ac:dyDescent="0.2">
      <c r="B129" s="292" t="s">
        <v>407</v>
      </c>
      <c r="C129">
        <v>1</v>
      </c>
      <c r="D129" s="298">
        <v>72.344314999999995</v>
      </c>
      <c r="E129" s="298">
        <v>1.9708182443700477E-2</v>
      </c>
      <c r="F129" s="298">
        <v>1.5078826748879868E-2</v>
      </c>
      <c r="G129" s="298">
        <v>4.629355694820609E-3</v>
      </c>
      <c r="H129" s="298">
        <v>0.34941263389886301</v>
      </c>
      <c r="I129" s="298">
        <v>1.3908871533751528E-3</v>
      </c>
      <c r="J129" s="298">
        <v>1.2316800516157288E-2</v>
      </c>
      <c r="K129" s="298">
        <v>1.7840852981602446E-2</v>
      </c>
      <c r="L129" s="298">
        <v>1.3321773002227463E-2</v>
      </c>
      <c r="M129" s="298">
        <v>-1.1375574249245714E-2</v>
      </c>
      <c r="N129" s="298">
        <v>4.153322774700545E-2</v>
      </c>
      <c r="O129" s="298">
        <v>1.502723819350851E-2</v>
      </c>
    </row>
    <row r="130" spans="2:15" x14ac:dyDescent="0.2">
      <c r="B130" s="292" t="s">
        <v>408</v>
      </c>
      <c r="C130">
        <v>1</v>
      </c>
      <c r="D130" s="298">
        <v>72.096166666666662</v>
      </c>
      <c r="E130" s="298">
        <v>2.4806045824650853E-2</v>
      </c>
      <c r="F130" s="298">
        <v>1.5090190011218196E-2</v>
      </c>
      <c r="G130" s="298">
        <v>9.715855813432657E-3</v>
      </c>
      <c r="H130" s="298">
        <v>0.73332942943902202</v>
      </c>
      <c r="I130" s="298">
        <v>1.3799608497825555E-3</v>
      </c>
      <c r="J130" s="298">
        <v>1.2349861251993889E-2</v>
      </c>
      <c r="K130" s="298">
        <v>1.7830518770442505E-2</v>
      </c>
      <c r="L130" s="298">
        <v>1.3320636651316073E-2</v>
      </c>
      <c r="M130" s="298">
        <v>-1.1361954419205809E-2</v>
      </c>
      <c r="N130" s="298">
        <v>4.1542334441642202E-2</v>
      </c>
      <c r="O130" s="298">
        <v>1.4983631563959359E-2</v>
      </c>
    </row>
    <row r="131" spans="2:15" x14ac:dyDescent="0.2">
      <c r="B131" s="292" t="s">
        <v>409</v>
      </c>
      <c r="C131">
        <v>1</v>
      </c>
      <c r="D131" s="298">
        <v>73.212119999999999</v>
      </c>
      <c r="E131" s="298">
        <v>2.8356495724620526E-2</v>
      </c>
      <c r="F131" s="298">
        <v>1.5039088033970719E-2</v>
      </c>
      <c r="G131" s="298">
        <v>1.3317407690649806E-2</v>
      </c>
      <c r="H131" s="298">
        <v>1.0051659031301203</v>
      </c>
      <c r="I131" s="298">
        <v>1.4461270610340343E-3</v>
      </c>
      <c r="J131" s="298">
        <v>1.216736629239484E-2</v>
      </c>
      <c r="K131" s="298">
        <v>1.7910809775546599E-2</v>
      </c>
      <c r="L131" s="298">
        <v>1.3327653669198769E-2</v>
      </c>
      <c r="M131" s="298">
        <v>-1.1426990803296044E-2</v>
      </c>
      <c r="N131" s="298">
        <v>4.1505166871237481E-2</v>
      </c>
      <c r="O131" s="298">
        <v>1.4878514539824059E-2</v>
      </c>
    </row>
    <row r="132" spans="2:15" x14ac:dyDescent="0.2">
      <c r="B132" s="292" t="s">
        <v>410</v>
      </c>
      <c r="C132">
        <v>1</v>
      </c>
      <c r="D132" s="298">
        <v>73.346493300000006</v>
      </c>
      <c r="E132" s="298">
        <v>1.5658400108977264E-2</v>
      </c>
      <c r="F132" s="298">
        <v>1.5032934782652621E-2</v>
      </c>
      <c r="G132" s="298">
        <v>6.2546532632464305E-4</v>
      </c>
      <c r="H132" s="298">
        <v>4.720861854016041E-2</v>
      </c>
      <c r="I132" s="298">
        <v>1.4569212619696529E-3</v>
      </c>
      <c r="J132" s="298">
        <v>1.2139777897274379E-2</v>
      </c>
      <c r="K132" s="298">
        <v>1.7926091668030865E-2</v>
      </c>
      <c r="L132" s="298">
        <v>1.3328829221391942E-2</v>
      </c>
      <c r="M132" s="298">
        <v>-1.1435478468292203E-2</v>
      </c>
      <c r="N132" s="298">
        <v>4.1501348033597445E-2</v>
      </c>
      <c r="O132" s="298">
        <v>1.5025278902446416E-2</v>
      </c>
    </row>
    <row r="133" spans="2:15" x14ac:dyDescent="0.2">
      <c r="B133" s="292" t="s">
        <v>411</v>
      </c>
      <c r="C133">
        <v>1</v>
      </c>
      <c r="D133" s="298">
        <v>73.5998333</v>
      </c>
      <c r="E133" s="298">
        <v>1.1730205278592375E-3</v>
      </c>
      <c r="F133" s="298">
        <v>1.5021333782387489E-2</v>
      </c>
      <c r="G133" s="298">
        <v>-1.3848313254528252E-2</v>
      </c>
      <c r="H133" s="298">
        <v>-1.0452373782241329</v>
      </c>
      <c r="I133" s="298">
        <v>1.4788020197515528E-3</v>
      </c>
      <c r="J133" s="298">
        <v>1.208472604850669E-2</v>
      </c>
      <c r="K133" s="298">
        <v>1.795794151626829E-2</v>
      </c>
      <c r="L133" s="298">
        <v>1.3331238661995131E-2</v>
      </c>
      <c r="M133" s="298">
        <v>-1.1451864140078705E-2</v>
      </c>
      <c r="N133" s="298">
        <v>4.1494531704853684E-2</v>
      </c>
      <c r="O133" s="298">
        <v>1.5196035662550787E-2</v>
      </c>
    </row>
    <row r="134" spans="2:15" x14ac:dyDescent="0.2">
      <c r="B134" s="292" t="s">
        <v>412</v>
      </c>
      <c r="C134">
        <v>1</v>
      </c>
      <c r="D134" s="298">
        <v>76.287700000000001</v>
      </c>
      <c r="E134" s="298">
        <v>5.0768769689539927E-3</v>
      </c>
      <c r="F134" s="298">
        <v>1.4898250407084174E-2</v>
      </c>
      <c r="G134" s="298">
        <v>-9.821373438130181E-3</v>
      </c>
      <c r="H134" s="298">
        <v>-0.74129364597342295</v>
      </c>
      <c r="I134" s="298">
        <v>1.8120171697280061E-3</v>
      </c>
      <c r="J134" s="298">
        <v>1.1299943423812641E-2</v>
      </c>
      <c r="K134" s="298">
        <v>1.8496557390355706E-2</v>
      </c>
      <c r="L134" s="298">
        <v>1.337230253444939E-2</v>
      </c>
      <c r="M134" s="298">
        <v>-1.1656492227805751E-2</v>
      </c>
      <c r="N134" s="298">
        <v>4.1452993041974098E-2</v>
      </c>
      <c r="O134" s="298">
        <v>1.5085462293328722E-2</v>
      </c>
    </row>
    <row r="135" spans="2:15" x14ac:dyDescent="0.2">
      <c r="B135" s="292" t="s">
        <v>413</v>
      </c>
      <c r="C135">
        <v>1</v>
      </c>
      <c r="D135" s="298">
        <v>76.019199999999998</v>
      </c>
      <c r="E135" s="298">
        <v>1.2086751997117239E-2</v>
      </c>
      <c r="F135" s="298">
        <v>1.4910545617359647E-2</v>
      </c>
      <c r="G135" s="298">
        <v>-2.8237936202424076E-3</v>
      </c>
      <c r="H135" s="298">
        <v>-0.21313315102134087</v>
      </c>
      <c r="I135" s="298">
        <v>1.7719383232855392E-3</v>
      </c>
      <c r="J135" s="298">
        <v>1.139182728007045E-2</v>
      </c>
      <c r="K135" s="298">
        <v>1.8429263954648844E-2</v>
      </c>
      <c r="L135" s="298">
        <v>1.3366930622659057E-2</v>
      </c>
      <c r="M135" s="298">
        <v>-1.1633529465350529E-2</v>
      </c>
      <c r="N135" s="298">
        <v>4.1454620700069819E-2</v>
      </c>
      <c r="O135" s="298">
        <v>1.4961974220054007E-2</v>
      </c>
    </row>
    <row r="136" spans="2:15" x14ac:dyDescent="0.2">
      <c r="B136" s="292" t="s">
        <v>414</v>
      </c>
      <c r="C136">
        <v>1</v>
      </c>
      <c r="D136" s="298">
        <v>75.001199999999997</v>
      </c>
      <c r="E136" s="298">
        <v>9.8824076606762006E-3</v>
      </c>
      <c r="F136" s="298">
        <v>1.4957162094307249E-2</v>
      </c>
      <c r="G136" s="298">
        <v>-5.0747544336310485E-3</v>
      </c>
      <c r="H136" s="298">
        <v>-0.38303025948704283</v>
      </c>
      <c r="I136" s="298">
        <v>1.6321504636381773E-3</v>
      </c>
      <c r="J136" s="298">
        <v>1.1716034742329292E-2</v>
      </c>
      <c r="K136" s="298">
        <v>1.8198289446285206E-2</v>
      </c>
      <c r="L136" s="298">
        <v>1.3349119221334672E-2</v>
      </c>
      <c r="M136" s="298">
        <v>-1.1551543075336925E-2</v>
      </c>
      <c r="N136" s="298">
        <v>4.146586726395142E-2</v>
      </c>
      <c r="O136" s="298">
        <v>1.503536319875181E-2</v>
      </c>
    </row>
    <row r="137" spans="2:15" x14ac:dyDescent="0.2">
      <c r="B137" s="292" t="s">
        <v>415</v>
      </c>
      <c r="C137">
        <v>1</v>
      </c>
      <c r="D137" s="298">
        <v>74.390299999999996</v>
      </c>
      <c r="E137" s="298">
        <v>4.0498833970587386E-2</v>
      </c>
      <c r="F137" s="298">
        <v>1.4985136559697514E-2</v>
      </c>
      <c r="G137" s="298">
        <v>2.5513697410889873E-2</v>
      </c>
      <c r="H137" s="298">
        <v>1.9257125182261647</v>
      </c>
      <c r="I137" s="298">
        <v>1.5590377408954388E-3</v>
      </c>
      <c r="J137" s="298">
        <v>1.1889196585193846E-2</v>
      </c>
      <c r="K137" s="298">
        <v>1.8081076534201181E-2</v>
      </c>
      <c r="L137" s="298">
        <v>1.3340377338253549E-2</v>
      </c>
      <c r="M137" s="298">
        <v>-1.1506208962663366E-2</v>
      </c>
      <c r="N137" s="298">
        <v>4.1476482082058397E-2</v>
      </c>
      <c r="O137" s="298">
        <v>1.4626893013910489E-2</v>
      </c>
    </row>
    <row r="138" spans="2:15" x14ac:dyDescent="0.2">
      <c r="B138" s="292" t="s">
        <v>416</v>
      </c>
      <c r="C138">
        <v>1</v>
      </c>
      <c r="D138" s="298">
        <v>74.153199999999998</v>
      </c>
      <c r="E138" s="298">
        <v>3.044068298667215E-2</v>
      </c>
      <c r="F138" s="298">
        <v>1.4995993894357903E-2</v>
      </c>
      <c r="G138" s="298">
        <v>1.5444689092314248E-2</v>
      </c>
      <c r="H138" s="298">
        <v>1.165727987057102</v>
      </c>
      <c r="I138" s="298">
        <v>1.5331667010137517E-3</v>
      </c>
      <c r="J138" s="298">
        <v>1.19514286777903E-2</v>
      </c>
      <c r="K138" s="298">
        <v>1.8040559110925506E-2</v>
      </c>
      <c r="L138" s="298">
        <v>1.3337378639843358E-2</v>
      </c>
      <c r="M138" s="298">
        <v>-1.1489396807259342E-2</v>
      </c>
      <c r="N138" s="298">
        <v>4.1481384595975147E-2</v>
      </c>
      <c r="O138" s="298">
        <v>1.478636604201566E-2</v>
      </c>
    </row>
    <row r="139" spans="2:15" x14ac:dyDescent="0.2">
      <c r="B139" s="292" t="s">
        <v>417</v>
      </c>
      <c r="C139">
        <v>1</v>
      </c>
      <c r="D139" s="298">
        <v>74.302890000000005</v>
      </c>
      <c r="E139" s="298">
        <v>8.05667674776318E-3</v>
      </c>
      <c r="F139" s="298">
        <v>1.4989139257389055E-2</v>
      </c>
      <c r="G139" s="298">
        <v>-6.9324625096258748E-3</v>
      </c>
      <c r="H139" s="298">
        <v>-0.52324559713646379</v>
      </c>
      <c r="I139" s="298">
        <v>1.5493286509956558E-3</v>
      </c>
      <c r="J139" s="298">
        <v>1.1912479611224023E-2</v>
      </c>
      <c r="K139" s="298">
        <v>1.8065798903554087E-2</v>
      </c>
      <c r="L139" s="298">
        <v>1.3339246160043996E-2</v>
      </c>
      <c r="M139" s="298">
        <v>-1.1499959969230948E-2</v>
      </c>
      <c r="N139" s="298">
        <v>4.1478238484009056E-2</v>
      </c>
      <c r="O139" s="298">
        <v>1.5085254140392643E-2</v>
      </c>
    </row>
    <row r="140" spans="2:15" x14ac:dyDescent="0.2">
      <c r="B140" s="292" t="s">
        <v>418</v>
      </c>
      <c r="C140">
        <v>1</v>
      </c>
      <c r="D140" s="298">
        <v>73.968670000000003</v>
      </c>
      <c r="E140" s="298">
        <v>4.3335675802295623E-3</v>
      </c>
      <c r="F140" s="298">
        <v>1.5004443932168453E-2</v>
      </c>
      <c r="G140" s="298">
        <v>-1.0670876351938891E-2</v>
      </c>
      <c r="H140" s="298">
        <v>-0.80541208278975029</v>
      </c>
      <c r="I140" s="298">
        <v>1.5140751131251624E-3</v>
      </c>
      <c r="J140" s="298">
        <v>1.1997790825468752E-2</v>
      </c>
      <c r="K140" s="298">
        <v>1.8011097038868152E-2</v>
      </c>
      <c r="L140" s="298">
        <v>1.3335197497511518E-2</v>
      </c>
      <c r="M140" s="298">
        <v>-1.1476615453048879E-2</v>
      </c>
      <c r="N140" s="298">
        <v>4.1485503317385784E-2</v>
      </c>
      <c r="O140" s="298">
        <v>1.5145645696348442E-2</v>
      </c>
    </row>
    <row r="141" spans="2:15" x14ac:dyDescent="0.2">
      <c r="B141" s="292" t="s">
        <v>419</v>
      </c>
      <c r="C141">
        <v>1</v>
      </c>
      <c r="D141" s="298">
        <v>74.682329999999993</v>
      </c>
      <c r="E141" s="298">
        <v>1.8808777429467083E-3</v>
      </c>
      <c r="F141" s="298">
        <v>1.497176385855507E-2</v>
      </c>
      <c r="G141" s="298">
        <v>-1.3090886115608361E-2</v>
      </c>
      <c r="H141" s="298">
        <v>-0.98806859944729808</v>
      </c>
      <c r="I141" s="298">
        <v>1.5928725364906938E-3</v>
      </c>
      <c r="J141" s="298">
        <v>1.1808634685570326E-2</v>
      </c>
      <c r="K141" s="298">
        <v>1.8134893031539812E-2</v>
      </c>
      <c r="L141" s="298">
        <v>1.3344373786991983E-2</v>
      </c>
      <c r="M141" s="298">
        <v>-1.1527517818961532E-2</v>
      </c>
      <c r="N141" s="298">
        <v>4.1471045536071671E-2</v>
      </c>
      <c r="O141" s="298">
        <v>1.5163759092609485E-2</v>
      </c>
    </row>
    <row r="142" spans="2:15" x14ac:dyDescent="0.2">
      <c r="B142" s="292" t="s">
        <v>420</v>
      </c>
      <c r="C142">
        <v>1</v>
      </c>
      <c r="D142" s="298">
        <v>74.885000000000005</v>
      </c>
      <c r="E142" s="298">
        <v>0</v>
      </c>
      <c r="F142" s="298">
        <v>1.4962483149927396E-2</v>
      </c>
      <c r="G142" s="298">
        <v>-1.4962483149927396E-2</v>
      </c>
      <c r="H142" s="298">
        <v>-1.1293322422670482</v>
      </c>
      <c r="I142" s="298">
        <v>1.6175654363437166E-3</v>
      </c>
      <c r="J142" s="298">
        <v>1.1750318771613061E-2</v>
      </c>
      <c r="K142" s="298">
        <v>1.817464752824173E-2</v>
      </c>
      <c r="L142" s="298">
        <v>1.3347343810298224E-2</v>
      </c>
      <c r="M142" s="298">
        <v>-1.1542696405259387E-2</v>
      </c>
      <c r="N142" s="298">
        <v>4.1467662705114178E-2</v>
      </c>
      <c r="O142" s="298">
        <v>1.5188888040529341E-2</v>
      </c>
    </row>
    <row r="143" spans="2:15" x14ac:dyDescent="0.2">
      <c r="B143" s="292" t="s">
        <v>421</v>
      </c>
      <c r="C143">
        <v>1</v>
      </c>
      <c r="D143" s="298">
        <v>74.787700000000001</v>
      </c>
      <c r="E143" s="298">
        <v>4.5046928411355868E-3</v>
      </c>
      <c r="F143" s="298">
        <v>1.4966938732645473E-2</v>
      </c>
      <c r="G143" s="298">
        <v>-1.0462245891509885E-2</v>
      </c>
      <c r="H143" s="298">
        <v>-0.78966515740840815</v>
      </c>
      <c r="I143" s="298">
        <v>1.6055903889396613E-3</v>
      </c>
      <c r="J143" s="298">
        <v>1.1778554425192989E-2</v>
      </c>
      <c r="K143" s="298">
        <v>1.8155323040097957E-2</v>
      </c>
      <c r="L143" s="298">
        <v>1.3345897847147936E-2</v>
      </c>
      <c r="M143" s="298">
        <v>-1.1535369426293992E-2</v>
      </c>
      <c r="N143" s="298">
        <v>4.1469246891584939E-2</v>
      </c>
      <c r="O143" s="298">
        <v>1.5122878156866346E-2</v>
      </c>
    </row>
    <row r="144" spans="2:15" x14ac:dyDescent="0.2">
      <c r="B144" s="292" t="s">
        <v>422</v>
      </c>
      <c r="C144">
        <v>1</v>
      </c>
      <c r="D144" s="298">
        <v>74.807689999999994</v>
      </c>
      <c r="E144" s="298">
        <v>1.070243613655124E-2</v>
      </c>
      <c r="F144" s="298">
        <v>1.4966023346226827E-2</v>
      </c>
      <c r="G144" s="298">
        <v>-4.2635872096755869E-3</v>
      </c>
      <c r="H144" s="298">
        <v>-0.32180530834064147</v>
      </c>
      <c r="I144" s="298">
        <v>1.6080326791055219E-3</v>
      </c>
      <c r="J144" s="298">
        <v>1.1772789134531818E-2</v>
      </c>
      <c r="K144" s="298">
        <v>1.8159257557921835E-2</v>
      </c>
      <c r="L144" s="298">
        <v>1.3346191889318982E-2</v>
      </c>
      <c r="M144" s="298">
        <v>-1.1536868722189394E-2</v>
      </c>
      <c r="N144" s="298">
        <v>4.1468915414643051E-2</v>
      </c>
      <c r="O144" s="298">
        <v>1.5029768340078967E-2</v>
      </c>
    </row>
    <row r="145" spans="2:15" x14ac:dyDescent="0.2">
      <c r="B145" s="292" t="s">
        <v>423</v>
      </c>
      <c r="C145">
        <v>1</v>
      </c>
      <c r="D145" s="298">
        <v>74.929820000000007</v>
      </c>
      <c r="E145" s="298">
        <v>2.2809733787047203E-3</v>
      </c>
      <c r="F145" s="298">
        <v>1.4960430742759625E-2</v>
      </c>
      <c r="G145" s="298">
        <v>-1.2679457364054904E-2</v>
      </c>
      <c r="H145" s="298">
        <v>-0.9570149467969189</v>
      </c>
      <c r="I145" s="298">
        <v>1.6231548792179555E-3</v>
      </c>
      <c r="J145" s="298">
        <v>1.1737166838644446E-2</v>
      </c>
      <c r="K145" s="298">
        <v>1.8183694646874804E-2</v>
      </c>
      <c r="L145" s="298">
        <v>1.334802234832492E-2</v>
      </c>
      <c r="M145" s="298">
        <v>-1.1546096254471675E-2</v>
      </c>
      <c r="N145" s="298">
        <v>4.1466957739990928E-2</v>
      </c>
      <c r="O145" s="298">
        <v>1.515363847350963E-2</v>
      </c>
    </row>
    <row r="146" spans="2:15" x14ac:dyDescent="0.2">
      <c r="B146" s="292" t="s">
        <v>424</v>
      </c>
      <c r="C146">
        <v>1</v>
      </c>
      <c r="D146" s="298">
        <v>75.124816666666661</v>
      </c>
      <c r="E146" s="298">
        <v>1.9350733786538676E-2</v>
      </c>
      <c r="F146" s="298">
        <v>1.495150141307738E-2</v>
      </c>
      <c r="G146" s="298">
        <v>4.3992323734612961E-3</v>
      </c>
      <c r="H146" s="298">
        <v>0.33204347906643705</v>
      </c>
      <c r="I146" s="298">
        <v>1.6479969232253131E-3</v>
      </c>
      <c r="J146" s="298">
        <v>1.1678906132900332E-2</v>
      </c>
      <c r="K146" s="298">
        <v>1.8224096693254428E-2</v>
      </c>
      <c r="L146" s="298">
        <v>1.3351065976483398E-2</v>
      </c>
      <c r="M146" s="298">
        <v>-1.1561069626473217E-2</v>
      </c>
      <c r="N146" s="298">
        <v>4.1464072452627981E-2</v>
      </c>
      <c r="O146" s="298">
        <v>1.4882366444762207E-2</v>
      </c>
    </row>
    <row r="147" spans="2:15" x14ac:dyDescent="0.2">
      <c r="B147" s="292" t="s">
        <v>425</v>
      </c>
      <c r="C147">
        <v>1</v>
      </c>
      <c r="D147" s="298">
        <v>75.553503333333339</v>
      </c>
      <c r="E147" s="298">
        <v>7.2704086282728477E-3</v>
      </c>
      <c r="F147" s="298">
        <v>1.4931870900194854E-2</v>
      </c>
      <c r="G147" s="298">
        <v>-7.6614622719220066E-3</v>
      </c>
      <c r="H147" s="298">
        <v>-0.57826874589570099</v>
      </c>
      <c r="I147" s="298">
        <v>1.705455673341539E-3</v>
      </c>
      <c r="J147" s="298">
        <v>1.1545173929786967E-2</v>
      </c>
      <c r="K147" s="298">
        <v>1.8318567870602744E-2</v>
      </c>
      <c r="L147" s="298">
        <v>1.3358280125195209E-2</v>
      </c>
      <c r="M147" s="298">
        <v>-1.1595026008956616E-2</v>
      </c>
      <c r="N147" s="298">
        <v>4.1458767809346327E-2</v>
      </c>
      <c r="O147" s="298">
        <v>1.5060958670625957E-2</v>
      </c>
    </row>
    <row r="148" spans="2:15" x14ac:dyDescent="0.2">
      <c r="B148" s="292" t="s">
        <v>426</v>
      </c>
      <c r="C148">
        <v>1</v>
      </c>
      <c r="D148" s="298">
        <v>74.192236666666673</v>
      </c>
      <c r="E148" s="298">
        <v>6.2577637991040715E-3</v>
      </c>
      <c r="F148" s="298">
        <v>1.4994206318845349E-2</v>
      </c>
      <c r="G148" s="298">
        <v>-8.7364425197412783E-3</v>
      </c>
      <c r="H148" s="298">
        <v>-0.65940566959331703</v>
      </c>
      <c r="I148" s="298">
        <v>1.5373240938855246E-3</v>
      </c>
      <c r="J148" s="298">
        <v>1.1941385343970032E-2</v>
      </c>
      <c r="K148" s="298">
        <v>1.8047027293720666E-2</v>
      </c>
      <c r="L148" s="298">
        <v>1.3337857182437268E-2</v>
      </c>
      <c r="M148" s="298">
        <v>-1.1492134673523127E-2</v>
      </c>
      <c r="N148" s="298">
        <v>4.1480547311213825E-2</v>
      </c>
      <c r="O148" s="298">
        <v>1.5113437147497574E-2</v>
      </c>
    </row>
    <row r="149" spans="2:15" x14ac:dyDescent="0.2">
      <c r="B149" s="292" t="s">
        <v>427</v>
      </c>
      <c r="C149">
        <v>1</v>
      </c>
      <c r="D149" s="298">
        <v>70.155311666666663</v>
      </c>
      <c r="E149" s="298">
        <v>1.639971063095963E-2</v>
      </c>
      <c r="F149" s="298">
        <v>1.5179066064623046E-2</v>
      </c>
      <c r="G149" s="298">
        <v>1.2206445663365834E-3</v>
      </c>
      <c r="H149" s="298">
        <v>9.2131316125737564E-2</v>
      </c>
      <c r="I149" s="298">
        <v>1.3749687841693209E-3</v>
      </c>
      <c r="J149" s="298">
        <v>1.2448650558350833E-2</v>
      </c>
      <c r="K149" s="298">
        <v>1.790948157089526E-2</v>
      </c>
      <c r="L149" s="298">
        <v>1.3320120420134817E-2</v>
      </c>
      <c r="M149" s="298">
        <v>-1.1272053232984603E-2</v>
      </c>
      <c r="N149" s="298">
        <v>4.1630185362230697E-2</v>
      </c>
      <c r="O149" s="298">
        <v>1.5165776406987019E-2</v>
      </c>
    </row>
    <row r="150" spans="2:15" x14ac:dyDescent="0.2">
      <c r="B150" s="292" t="s">
        <v>428</v>
      </c>
      <c r="C150">
        <v>1</v>
      </c>
      <c r="D150" s="298">
        <v>70.19283333333334</v>
      </c>
      <c r="E150" s="298">
        <v>9.3182642158122636E-3</v>
      </c>
      <c r="F150" s="298">
        <v>1.517734786431931E-2</v>
      </c>
      <c r="G150" s="298">
        <v>-5.859083648507046E-3</v>
      </c>
      <c r="H150" s="298">
        <v>-0.44222954225554251</v>
      </c>
      <c r="I150" s="298">
        <v>1.37370150582813E-3</v>
      </c>
      <c r="J150" s="298">
        <v>1.2449448921676314E-2</v>
      </c>
      <c r="K150" s="298">
        <v>1.7905246806962306E-2</v>
      </c>
      <c r="L150" s="298">
        <v>1.3319989665032287E-2</v>
      </c>
      <c r="M150" s="298">
        <v>-1.1273511779568498E-2</v>
      </c>
      <c r="N150" s="298">
        <v>4.1628207508207116E-2</v>
      </c>
      <c r="O150" s="298">
        <v>1.5241019297974263E-2</v>
      </c>
    </row>
    <row r="151" spans="2:15" x14ac:dyDescent="0.2">
      <c r="B151" s="292" t="s">
        <v>429</v>
      </c>
      <c r="C151">
        <v>1</v>
      </c>
      <c r="D151" s="298">
        <v>70.135666666666665</v>
      </c>
      <c r="E151" s="298">
        <v>3.814492759537199E-2</v>
      </c>
      <c r="F151" s="298">
        <v>1.5179965652726814E-2</v>
      </c>
      <c r="G151" s="298">
        <v>2.2964961942645176E-2</v>
      </c>
      <c r="H151" s="298">
        <v>1.7333400949822124</v>
      </c>
      <c r="I151" s="298">
        <v>1.3756532490528924E-3</v>
      </c>
      <c r="J151" s="298">
        <v>1.2448190934846948E-2</v>
      </c>
      <c r="K151" s="298">
        <v>1.791174037060668E-2</v>
      </c>
      <c r="L151" s="298">
        <v>1.3320191091387625E-2</v>
      </c>
      <c r="M151" s="298">
        <v>-1.1271293983982883E-2</v>
      </c>
      <c r="N151" s="298">
        <v>4.163122528943651E-2</v>
      </c>
      <c r="O151" s="298">
        <v>1.4929684994227029E-2</v>
      </c>
    </row>
    <row r="152" spans="2:15" x14ac:dyDescent="0.2">
      <c r="B152" s="292" t="s">
        <v>430</v>
      </c>
      <c r="C152">
        <v>1</v>
      </c>
      <c r="D152" s="298">
        <v>69.854333333333329</v>
      </c>
      <c r="E152" s="298">
        <v>6.1972529107995784E-3</v>
      </c>
      <c r="F152" s="298">
        <v>1.5192848529787643E-2</v>
      </c>
      <c r="G152" s="298">
        <v>-8.9955956189880643E-3</v>
      </c>
      <c r="H152" s="298">
        <v>-0.67896592224190555</v>
      </c>
      <c r="I152" s="298">
        <v>1.3870216600962205E-3</v>
      </c>
      <c r="J152" s="298">
        <v>1.2438498400631708E-2</v>
      </c>
      <c r="K152" s="298">
        <v>1.7947198658943578E-2</v>
      </c>
      <c r="L152" s="298">
        <v>1.3321369972154837E-2</v>
      </c>
      <c r="M152" s="298">
        <v>-1.126075213048848E-2</v>
      </c>
      <c r="N152" s="298">
        <v>4.1646449190063765E-2</v>
      </c>
      <c r="O152" s="298">
        <v>1.5292530949643796E-2</v>
      </c>
    </row>
    <row r="153" spans="2:15" x14ac:dyDescent="0.2">
      <c r="B153" s="292" t="s">
        <v>431</v>
      </c>
      <c r="C153">
        <v>1</v>
      </c>
      <c r="D153" s="298">
        <v>69.262333333333331</v>
      </c>
      <c r="E153" s="298">
        <v>4.344179055940605E-2</v>
      </c>
      <c r="F153" s="298">
        <v>1.5219957522275836E-2</v>
      </c>
      <c r="G153" s="298">
        <v>2.8221833037130214E-2</v>
      </c>
      <c r="H153" s="298">
        <v>2.1301160820263432</v>
      </c>
      <c r="I153" s="298">
        <v>1.4202325038031073E-3</v>
      </c>
      <c r="J153" s="298">
        <v>1.2399657239430813E-2</v>
      </c>
      <c r="K153" s="298">
        <v>1.8040257805120859E-2</v>
      </c>
      <c r="L153" s="298">
        <v>1.33248688254073E-2</v>
      </c>
      <c r="M153" s="298">
        <v>-1.1240591167137156E-2</v>
      </c>
      <c r="N153" s="298">
        <v>4.1680506211688825E-2</v>
      </c>
      <c r="O153" s="298">
        <v>1.4891892779370992E-2</v>
      </c>
    </row>
    <row r="154" spans="2:15" x14ac:dyDescent="0.2">
      <c r="B154" s="292" t="s">
        <v>432</v>
      </c>
      <c r="C154">
        <v>1</v>
      </c>
      <c r="D154" s="298">
        <v>70.394076666666663</v>
      </c>
      <c r="E154" s="298">
        <v>0</v>
      </c>
      <c r="F154" s="298">
        <v>1.5168132485921283E-2</v>
      </c>
      <c r="G154" s="298">
        <v>-1.5168132485921283E-2</v>
      </c>
      <c r="H154" s="298">
        <v>-1.1448541595458546</v>
      </c>
      <c r="I154" s="298">
        <v>1.3678069628893837E-3</v>
      </c>
      <c r="J154" s="298">
        <v>1.2451938937340789E-2</v>
      </c>
      <c r="K154" s="298">
        <v>1.7884326034501775E-2</v>
      </c>
      <c r="L154" s="298">
        <v>1.331938304641702E-2</v>
      </c>
      <c r="M154" s="298">
        <v>-1.1281522533619713E-2</v>
      </c>
      <c r="N154" s="298">
        <v>4.161778750546228E-2</v>
      </c>
      <c r="O154" s="298">
        <v>1.5331539803668326E-2</v>
      </c>
    </row>
    <row r="155" spans="2:15" x14ac:dyDescent="0.2">
      <c r="B155" s="292" t="s">
        <v>433</v>
      </c>
      <c r="C155">
        <v>1</v>
      </c>
      <c r="D155" s="298">
        <v>70.897666666666666</v>
      </c>
      <c r="E155" s="298">
        <v>0</v>
      </c>
      <c r="F155" s="298">
        <v>1.5145071983341675E-2</v>
      </c>
      <c r="G155" s="298">
        <v>-1.5145071983341675E-2</v>
      </c>
      <c r="H155" s="298">
        <v>-1.1431136082733768</v>
      </c>
      <c r="I155" s="298">
        <v>1.359812985318678E-3</v>
      </c>
      <c r="J155" s="298">
        <v>1.2444752889924929E-2</v>
      </c>
      <c r="K155" s="298">
        <v>1.7845391076758421E-2</v>
      </c>
      <c r="L155" s="298">
        <v>1.3318564494888094E-2</v>
      </c>
      <c r="M155" s="298">
        <v>-1.1302957555088044E-2</v>
      </c>
      <c r="N155" s="298">
        <v>4.1593101521771397E-2</v>
      </c>
      <c r="O155" s="298">
        <v>1.5306309073864864E-2</v>
      </c>
    </row>
    <row r="156" spans="2:15" x14ac:dyDescent="0.2">
      <c r="B156" s="292" t="s">
        <v>434</v>
      </c>
      <c r="C156">
        <v>1</v>
      </c>
      <c r="D156" s="298">
        <v>70.481666666666669</v>
      </c>
      <c r="E156" s="298">
        <v>0</v>
      </c>
      <c r="F156" s="298">
        <v>1.5164121545630673E-2</v>
      </c>
      <c r="G156" s="298">
        <v>-1.5164121545630673E-2</v>
      </c>
      <c r="H156" s="298">
        <v>-1.1445514234193304</v>
      </c>
      <c r="I156" s="298">
        <v>1.3657197767265644E-3</v>
      </c>
      <c r="J156" s="298">
        <v>1.2452072735119184E-2</v>
      </c>
      <c r="K156" s="298">
        <v>1.7876170356142165E-2</v>
      </c>
      <c r="L156" s="298">
        <v>1.3319168868889475E-2</v>
      </c>
      <c r="M156" s="298">
        <v>-1.1285108159787531E-2</v>
      </c>
      <c r="N156" s="298">
        <v>4.1613351251048876E-2</v>
      </c>
      <c r="O156" s="298">
        <v>1.5326982116775703E-2</v>
      </c>
    </row>
    <row r="157" spans="2:15" x14ac:dyDescent="0.2">
      <c r="B157" s="292" t="s">
        <v>435</v>
      </c>
      <c r="C157">
        <v>1</v>
      </c>
      <c r="D157" s="298">
        <v>70.770499999999998</v>
      </c>
      <c r="E157" s="298">
        <v>1.5227723283079378E-2</v>
      </c>
      <c r="F157" s="298">
        <v>1.5150895226942037E-2</v>
      </c>
      <c r="G157" s="298">
        <v>7.6828056137340575E-5</v>
      </c>
      <c r="H157" s="298">
        <v>5.7987969000334351E-3</v>
      </c>
      <c r="I157" s="298">
        <v>1.3609130913722685E-3</v>
      </c>
      <c r="J157" s="298">
        <v>1.2448391540928097E-2</v>
      </c>
      <c r="K157" s="298">
        <v>1.7853398912955978E-2</v>
      </c>
      <c r="L157" s="298">
        <v>1.3318676859647917E-2</v>
      </c>
      <c r="M157" s="298">
        <v>-1.1297357445631607E-2</v>
      </c>
      <c r="N157" s="298">
        <v>4.159914789951568E-2</v>
      </c>
      <c r="O157" s="298">
        <v>1.515007596391528E-2</v>
      </c>
    </row>
    <row r="158" spans="2:15" x14ac:dyDescent="0.2">
      <c r="B158" s="292" t="s">
        <v>436</v>
      </c>
      <c r="C158">
        <v>1</v>
      </c>
      <c r="D158" s="298">
        <v>70.695674999999994</v>
      </c>
      <c r="E158" s="298">
        <v>1.2005287381684807E-2</v>
      </c>
      <c r="F158" s="298">
        <v>1.5154321629582121E-2</v>
      </c>
      <c r="G158" s="298">
        <v>-3.149034247897314E-3</v>
      </c>
      <c r="H158" s="298">
        <v>-0.2376815313687326</v>
      </c>
      <c r="I158" s="298">
        <v>1.3618513257567218E-3</v>
      </c>
      <c r="J158" s="298">
        <v>1.2449954796025252E-2</v>
      </c>
      <c r="K158" s="298">
        <v>1.785868846313899E-2</v>
      </c>
      <c r="L158" s="298">
        <v>1.3318772761892058E-2</v>
      </c>
      <c r="M158" s="298">
        <v>-1.1294121485841937E-2</v>
      </c>
      <c r="N158" s="298">
        <v>4.1602764745006182E-2</v>
      </c>
      <c r="O158" s="298">
        <v>1.5187948456968817E-2</v>
      </c>
    </row>
    <row r="159" spans="2:15" x14ac:dyDescent="0.2">
      <c r="B159" s="292" t="s">
        <v>437</v>
      </c>
      <c r="C159">
        <v>1</v>
      </c>
      <c r="D159" s="298">
        <v>70.68383333333334</v>
      </c>
      <c r="E159" s="298">
        <v>1.6431723983040027E-2</v>
      </c>
      <c r="F159" s="298">
        <v>1.5154863885752245E-2</v>
      </c>
      <c r="G159" s="298">
        <v>1.2768600972877815E-3</v>
      </c>
      <c r="H159" s="298">
        <v>9.6374329199383504E-2</v>
      </c>
      <c r="I159" s="298">
        <v>1.3620195284395273E-3</v>
      </c>
      <c r="J159" s="298">
        <v>1.2450163035002683E-2</v>
      </c>
      <c r="K159" s="298">
        <v>1.7859564736501805E-2</v>
      </c>
      <c r="L159" s="298">
        <v>1.3318789961753398E-2</v>
      </c>
      <c r="M159" s="298">
        <v>-1.1293613385187669E-2</v>
      </c>
      <c r="N159" s="298">
        <v>4.1603341156692161E-2</v>
      </c>
      <c r="O159" s="298">
        <v>1.5141225585587755E-2</v>
      </c>
    </row>
    <row r="160" spans="2:15" x14ac:dyDescent="0.2">
      <c r="B160" s="292" t="s">
        <v>438</v>
      </c>
      <c r="C160">
        <v>1</v>
      </c>
      <c r="D160" s="298">
        <v>70.772833333333338</v>
      </c>
      <c r="E160" s="298">
        <v>2.3516738543134675E-2</v>
      </c>
      <c r="F160" s="298">
        <v>1.5150788378435608E-2</v>
      </c>
      <c r="G160" s="298">
        <v>8.3659501646990674E-3</v>
      </c>
      <c r="H160" s="298">
        <v>0.63144179769651565</v>
      </c>
      <c r="I160" s="298">
        <v>1.3608872957552491E-3</v>
      </c>
      <c r="J160" s="298">
        <v>1.2448335917404747E-2</v>
      </c>
      <c r="K160" s="298">
        <v>1.7853240839466468E-2</v>
      </c>
      <c r="L160" s="298">
        <v>1.3318674223855785E-2</v>
      </c>
      <c r="M160" s="298">
        <v>-1.1297459059977238E-2</v>
      </c>
      <c r="N160" s="298">
        <v>4.1599035816848456E-2</v>
      </c>
      <c r="O160" s="298">
        <v>1.5061580719109135E-2</v>
      </c>
    </row>
    <row r="161" spans="2:15" x14ac:dyDescent="0.2">
      <c r="B161" s="292" t="s">
        <v>439</v>
      </c>
      <c r="C161">
        <v>1</v>
      </c>
      <c r="D161" s="298">
        <v>71.45183333333334</v>
      </c>
      <c r="E161" s="298">
        <v>1.6331658291457289E-3</v>
      </c>
      <c r="F161" s="298">
        <v>1.511969546306486E-2</v>
      </c>
      <c r="G161" s="298">
        <v>-1.3486529633919131E-2</v>
      </c>
      <c r="H161" s="298">
        <v>-1.0179308206571842</v>
      </c>
      <c r="I161" s="298">
        <v>1.362303143899855E-3</v>
      </c>
      <c r="J161" s="298">
        <v>1.2414431408219602E-2</v>
      </c>
      <c r="K161" s="298">
        <v>1.7824959517910115E-2</v>
      </c>
      <c r="L161" s="298">
        <v>1.3318818968111696E-2</v>
      </c>
      <c r="M161" s="298">
        <v>-1.1328839408753993E-2</v>
      </c>
      <c r="N161" s="298">
        <v>4.1568230334883716E-2</v>
      </c>
      <c r="O161" s="298">
        <v>1.5263807388690112E-2</v>
      </c>
    </row>
    <row r="162" spans="2:15" x14ac:dyDescent="0.2">
      <c r="B162" s="292" t="s">
        <v>440</v>
      </c>
      <c r="C162">
        <v>1</v>
      </c>
      <c r="D162" s="298">
        <v>69.898328333333339</v>
      </c>
      <c r="E162" s="298">
        <v>8.2219938335046251E-3</v>
      </c>
      <c r="F162" s="298">
        <v>1.5190833901198931E-2</v>
      </c>
      <c r="G162" s="298">
        <v>-6.9688400676943055E-3</v>
      </c>
      <c r="H162" s="298">
        <v>-0.52599128772872483</v>
      </c>
      <c r="I162" s="298">
        <v>1.3850521454239963E-3</v>
      </c>
      <c r="J162" s="298">
        <v>1.2440394837852479E-2</v>
      </c>
      <c r="K162" s="298">
        <v>1.7941272964545382E-2</v>
      </c>
      <c r="L162" s="298">
        <v>1.332116505021224E-2</v>
      </c>
      <c r="M162" s="298">
        <v>-1.1262359824711783E-2</v>
      </c>
      <c r="N162" s="298">
        <v>4.1644027627109642E-2</v>
      </c>
      <c r="O162" s="298">
        <v>1.526783576739409E-2</v>
      </c>
    </row>
    <row r="163" spans="2:15" x14ac:dyDescent="0.2">
      <c r="B163" s="292" t="s">
        <v>441</v>
      </c>
      <c r="C163">
        <v>1</v>
      </c>
      <c r="D163" s="298">
        <v>70.855321666666669</v>
      </c>
      <c r="E163" s="298">
        <v>2.7795518451142504E-2</v>
      </c>
      <c r="F163" s="298">
        <v>1.5147011054772268E-2</v>
      </c>
      <c r="G163" s="298">
        <v>1.2648507396370235E-2</v>
      </c>
      <c r="H163" s="298">
        <v>0.9546789176730639</v>
      </c>
      <c r="I163" s="298">
        <v>1.3601100900323823E-3</v>
      </c>
      <c r="J163" s="298">
        <v>1.2446101970275996E-2</v>
      </c>
      <c r="K163" s="298">
        <v>1.7847920139268541E-2</v>
      </c>
      <c r="L163" s="298">
        <v>1.3318594832280933E-2</v>
      </c>
      <c r="M163" s="298">
        <v>-1.1301078727707192E-2</v>
      </c>
      <c r="N163" s="298">
        <v>4.1595100837251729E-2</v>
      </c>
      <c r="O163" s="298">
        <v>1.5012293352354992E-2</v>
      </c>
    </row>
    <row r="164" spans="2:15" x14ac:dyDescent="0.2">
      <c r="B164" s="292" t="s">
        <v>442</v>
      </c>
      <c r="C164">
        <v>1</v>
      </c>
      <c r="D164" s="298">
        <v>71.055833333333339</v>
      </c>
      <c r="E164" s="298">
        <v>2.377172668814442E-2</v>
      </c>
      <c r="F164" s="298">
        <v>1.5137829181013043E-2</v>
      </c>
      <c r="G164" s="298">
        <v>8.6338975071313766E-3</v>
      </c>
      <c r="H164" s="298">
        <v>0.65166581866993578</v>
      </c>
      <c r="I164" s="298">
        <v>1.3593152223766889E-3</v>
      </c>
      <c r="J164" s="298">
        <v>1.2438498546149613E-2</v>
      </c>
      <c r="K164" s="298">
        <v>1.7837159815876476E-2</v>
      </c>
      <c r="L164" s="298">
        <v>1.3318513682961679E-2</v>
      </c>
      <c r="M164" s="298">
        <v>-1.131009945500101E-2</v>
      </c>
      <c r="N164" s="298">
        <v>4.15857578170271E-2</v>
      </c>
      <c r="O164" s="298">
        <v>1.504597919211236E-2</v>
      </c>
    </row>
    <row r="165" spans="2:15" x14ac:dyDescent="0.2">
      <c r="B165" s="292" t="s">
        <v>443</v>
      </c>
      <c r="C165">
        <v>1</v>
      </c>
      <c r="D165" s="298">
        <v>71.321999999999989</v>
      </c>
      <c r="E165" s="298">
        <v>3.8690806791346503E-2</v>
      </c>
      <c r="F165" s="298">
        <v>1.5125640819244E-2</v>
      </c>
      <c r="G165" s="298">
        <v>2.3565165972102502E-2</v>
      </c>
      <c r="H165" s="298">
        <v>1.7786420515901333</v>
      </c>
      <c r="I165" s="298">
        <v>1.3606577454875687E-3</v>
      </c>
      <c r="J165" s="298">
        <v>1.2423644199551182E-2</v>
      </c>
      <c r="K165" s="298">
        <v>1.7827637438936818E-2</v>
      </c>
      <c r="L165" s="298">
        <v>1.3318650770622668E-2</v>
      </c>
      <c r="M165" s="298">
        <v>-1.1322560045695968E-2</v>
      </c>
      <c r="N165" s="298">
        <v>4.1573841684183967E-2</v>
      </c>
      <c r="O165" s="298">
        <v>1.4874446803672798E-2</v>
      </c>
    </row>
    <row r="166" spans="2:15" x14ac:dyDescent="0.2">
      <c r="B166" s="292" t="s">
        <v>444</v>
      </c>
      <c r="C166">
        <v>1</v>
      </c>
      <c r="D166" s="298">
        <v>69.992878000000005</v>
      </c>
      <c r="E166" s="298">
        <v>1.7862241076983264E-2</v>
      </c>
      <c r="F166" s="298">
        <v>1.5186504262341789E-2</v>
      </c>
      <c r="G166" s="298">
        <v>2.6757368146414755E-3</v>
      </c>
      <c r="H166" s="298">
        <v>0.20195817942225786</v>
      </c>
      <c r="I166" s="298">
        <v>1.3810589490969632E-3</v>
      </c>
      <c r="J166" s="298">
        <v>1.2443994895506599E-2</v>
      </c>
      <c r="K166" s="298">
        <v>1.7929013629176978E-2</v>
      </c>
      <c r="L166" s="298">
        <v>1.3320750454472648E-2</v>
      </c>
      <c r="M166" s="298">
        <v>-1.1265866158597026E-2</v>
      </c>
      <c r="N166" s="298">
        <v>4.1638874683280605E-2</v>
      </c>
      <c r="O166" s="298">
        <v>1.5157110938342024E-2</v>
      </c>
    </row>
    <row r="167" spans="2:15" x14ac:dyDescent="0.2">
      <c r="B167" s="292" t="s">
        <v>445</v>
      </c>
      <c r="C167">
        <v>1</v>
      </c>
      <c r="D167" s="298">
        <v>69.848384499999995</v>
      </c>
      <c r="E167" s="298">
        <v>1.416241555761844E-2</v>
      </c>
      <c r="F167" s="298">
        <v>1.5193120940054783E-2</v>
      </c>
      <c r="G167" s="298">
        <v>-1.0307053824363428E-3</v>
      </c>
      <c r="H167" s="298">
        <v>-7.779516334287058E-2</v>
      </c>
      <c r="I167" s="298">
        <v>1.3872933772183244E-3</v>
      </c>
      <c r="J167" s="298">
        <v>1.2438231234544786E-2</v>
      </c>
      <c r="K167" s="298">
        <v>1.7948010645564779E-2</v>
      </c>
      <c r="L167" s="298">
        <v>1.3321398266095278E-2</v>
      </c>
      <c r="M167" s="298">
        <v>-1.12605359063796E-2</v>
      </c>
      <c r="N167" s="298">
        <v>4.1646777786489168E-2</v>
      </c>
      <c r="O167" s="298">
        <v>1.5204546966300895E-2</v>
      </c>
    </row>
    <row r="168" spans="2:15" x14ac:dyDescent="0.2">
      <c r="B168" s="292" t="s">
        <v>446</v>
      </c>
      <c r="C168">
        <v>1</v>
      </c>
      <c r="D168" s="298">
        <v>70.064458500000001</v>
      </c>
      <c r="E168" s="298">
        <v>1.6913957524607556E-2</v>
      </c>
      <c r="F168" s="298">
        <v>1.5183226432549896E-2</v>
      </c>
      <c r="G168" s="298">
        <v>1.7307310920576593E-3</v>
      </c>
      <c r="H168" s="298">
        <v>0.13063142029097341</v>
      </c>
      <c r="I168" s="298">
        <v>1.3782546295994095E-3</v>
      </c>
      <c r="J168" s="298">
        <v>1.2446285888460954E-2</v>
      </c>
      <c r="K168" s="298">
        <v>1.7920166976638841E-2</v>
      </c>
      <c r="L168" s="298">
        <v>1.3320460002322168E-2</v>
      </c>
      <c r="M168" s="298">
        <v>-1.1268567207981511E-2</v>
      </c>
      <c r="N168" s="298">
        <v>4.16350200730813E-2</v>
      </c>
      <c r="O168" s="298">
        <v>1.5164292098447413E-2</v>
      </c>
    </row>
    <row r="169" spans="2:15" x14ac:dyDescent="0.2">
      <c r="B169" s="292" t="s">
        <v>447</v>
      </c>
      <c r="C169">
        <v>1</v>
      </c>
      <c r="D169" s="298">
        <v>70.042101200000005</v>
      </c>
      <c r="E169" s="298">
        <v>1.1148915291767852E-2</v>
      </c>
      <c r="F169" s="298">
        <v>1.5184250222883944E-2</v>
      </c>
      <c r="G169" s="298">
        <v>-4.035334931116092E-3</v>
      </c>
      <c r="H169" s="298">
        <v>-0.30457737531874812</v>
      </c>
      <c r="I169" s="298">
        <v>1.3791101912044876E-3</v>
      </c>
      <c r="J169" s="298">
        <v>1.2445610703007353E-2</v>
      </c>
      <c r="K169" s="298">
        <v>1.7922889742760535E-2</v>
      </c>
      <c r="L169" s="298">
        <v>1.3320548553604561E-2</v>
      </c>
      <c r="M169" s="298">
        <v>-1.1267719262944703E-2</v>
      </c>
      <c r="N169" s="298">
        <v>4.1636219708712591E-2</v>
      </c>
      <c r="O169" s="298">
        <v>1.5228452530582724E-2</v>
      </c>
    </row>
    <row r="170" spans="2:15" x14ac:dyDescent="0.2">
      <c r="B170" s="292" t="s">
        <v>448</v>
      </c>
      <c r="C170">
        <v>1</v>
      </c>
      <c r="D170" s="298">
        <v>67.798661999999993</v>
      </c>
      <c r="E170" s="298">
        <v>7.1351351351351356E-3</v>
      </c>
      <c r="F170" s="298">
        <v>1.5286982277648329E-2</v>
      </c>
      <c r="G170" s="298">
        <v>-8.1518471425131925E-3</v>
      </c>
      <c r="H170" s="298">
        <v>-0.61528181651568481</v>
      </c>
      <c r="I170" s="298">
        <v>1.5509752816358978E-3</v>
      </c>
      <c r="J170" s="298">
        <v>1.2207052749370347E-2</v>
      </c>
      <c r="K170" s="298">
        <v>1.8366911805926311E-2</v>
      </c>
      <c r="L170" s="298">
        <v>1.333943751339231E-2</v>
      </c>
      <c r="M170" s="298">
        <v>-1.1202496938797935E-2</v>
      </c>
      <c r="N170" s="298">
        <v>4.1776461494094592E-2</v>
      </c>
      <c r="O170" s="298">
        <v>1.5400246981501296E-2</v>
      </c>
    </row>
    <row r="171" spans="2:15" x14ac:dyDescent="0.2">
      <c r="B171" s="292" t="s">
        <v>449</v>
      </c>
      <c r="C171">
        <v>1</v>
      </c>
      <c r="D171" s="298">
        <v>67.785863000000006</v>
      </c>
      <c r="E171" s="298">
        <v>0</v>
      </c>
      <c r="F171" s="298">
        <v>1.5287568372234234E-2</v>
      </c>
      <c r="G171" s="298">
        <v>-1.5287568372234234E-2</v>
      </c>
      <c r="H171" s="298">
        <v>-1.1538688929925294</v>
      </c>
      <c r="I171" s="298">
        <v>1.5523895450808398E-3</v>
      </c>
      <c r="J171" s="298">
        <v>1.2204830397041323E-2</v>
      </c>
      <c r="K171" s="298">
        <v>1.8370306347427146E-2</v>
      </c>
      <c r="L171" s="298">
        <v>1.3339602023641064E-2</v>
      </c>
      <c r="M171" s="298">
        <v>-1.1202237528962482E-2</v>
      </c>
      <c r="N171" s="298">
        <v>4.1777374273430951E-2</v>
      </c>
      <c r="O171" s="298">
        <v>1.5500372307185014E-2</v>
      </c>
    </row>
    <row r="172" spans="2:15" x14ac:dyDescent="0.2">
      <c r="B172" s="292" t="s">
        <v>450</v>
      </c>
      <c r="C172">
        <v>1</v>
      </c>
      <c r="D172" s="298">
        <v>68.346999999999994</v>
      </c>
      <c r="E172" s="298">
        <v>1.4104372355430183E-4</v>
      </c>
      <c r="F172" s="298">
        <v>1.5261872664940574E-2</v>
      </c>
      <c r="G172" s="298">
        <v>-1.5120828941386272E-2</v>
      </c>
      <c r="H172" s="298">
        <v>-1.1412838017729094</v>
      </c>
      <c r="I172" s="298">
        <v>1.4945380449591023E-3</v>
      </c>
      <c r="J172" s="298">
        <v>1.2294016303652032E-2</v>
      </c>
      <c r="K172" s="298">
        <v>1.8229729026229116E-2</v>
      </c>
      <c r="L172" s="298">
        <v>1.3332993392981288E-2</v>
      </c>
      <c r="M172" s="298">
        <v>-1.1214809805501619E-2</v>
      </c>
      <c r="N172" s="298">
        <v>4.1738555135382771E-2</v>
      </c>
      <c r="O172" s="298">
        <v>1.5456761705100457E-2</v>
      </c>
    </row>
    <row r="173" spans="2:15" x14ac:dyDescent="0.2">
      <c r="B173" s="292" t="s">
        <v>451</v>
      </c>
      <c r="C173">
        <v>1</v>
      </c>
      <c r="D173" s="298">
        <v>63.031451666666669</v>
      </c>
      <c r="E173" s="298">
        <v>1.2406015037593985E-2</v>
      </c>
      <c r="F173" s="298">
        <v>1.5505283407911784E-2</v>
      </c>
      <c r="G173" s="298">
        <v>-3.0992683703177995E-3</v>
      </c>
      <c r="H173" s="298">
        <v>-0.23392532261968327</v>
      </c>
      <c r="I173" s="298">
        <v>2.2869533199803933E-3</v>
      </c>
      <c r="J173" s="298">
        <v>1.0963847355770672E-2</v>
      </c>
      <c r="K173" s="298">
        <v>2.0046719460052896E-2</v>
      </c>
      <c r="L173" s="298">
        <v>1.344489584702023E-2</v>
      </c>
      <c r="M173" s="298">
        <v>-1.1193615158790684E-2</v>
      </c>
      <c r="N173" s="298">
        <v>4.2204181974614251E-2</v>
      </c>
      <c r="O173" s="298">
        <v>1.5600463606504543E-2</v>
      </c>
    </row>
    <row r="174" spans="2:15" x14ac:dyDescent="0.2">
      <c r="B174" s="292" t="s">
        <v>452</v>
      </c>
      <c r="C174">
        <v>1</v>
      </c>
      <c r="D174" s="298">
        <v>63.590666666666657</v>
      </c>
      <c r="E174" s="298">
        <v>0</v>
      </c>
      <c r="F174" s="298">
        <v>1.5479675713259278E-2</v>
      </c>
      <c r="G174" s="298">
        <v>-1.5479675713259278E-2</v>
      </c>
      <c r="H174" s="298">
        <v>-1.1683686930605965</v>
      </c>
      <c r="I174" s="298">
        <v>2.1852406818550774E-3</v>
      </c>
      <c r="J174" s="298">
        <v>1.1140220802449313E-2</v>
      </c>
      <c r="K174" s="298">
        <v>1.9819130624069245E-2</v>
      </c>
      <c r="L174" s="298">
        <v>1.3427968784856737E-2</v>
      </c>
      <c r="M174" s="298">
        <v>-1.118560906268738E-2</v>
      </c>
      <c r="N174" s="298">
        <v>4.2144960489205935E-2</v>
      </c>
      <c r="O174" s="298">
        <v>1.591256296392133E-2</v>
      </c>
    </row>
    <row r="175" spans="2:15" x14ac:dyDescent="0.2">
      <c r="B175" s="292" t="s">
        <v>453</v>
      </c>
      <c r="C175">
        <v>1</v>
      </c>
      <c r="D175" s="298">
        <v>66.560500000000005</v>
      </c>
      <c r="E175" s="298">
        <v>1.2E-2</v>
      </c>
      <c r="F175" s="298">
        <v>1.534368046068408E-2</v>
      </c>
      <c r="G175" s="298">
        <v>-3.3436804606840793E-3</v>
      </c>
      <c r="H175" s="298">
        <v>-0.25237295937119847</v>
      </c>
      <c r="I175" s="298">
        <v>1.7058015866276231E-3</v>
      </c>
      <c r="J175" s="298">
        <v>1.1956296575045079E-2</v>
      </c>
      <c r="K175" s="298">
        <v>1.873106434632308E-2</v>
      </c>
      <c r="L175" s="298">
        <v>1.3358324292455016E-2</v>
      </c>
      <c r="M175" s="298">
        <v>-1.1183304155892054E-2</v>
      </c>
      <c r="N175" s="298">
        <v>4.1870665077260213E-2</v>
      </c>
      <c r="O175" s="298">
        <v>1.5400041283451536E-2</v>
      </c>
    </row>
    <row r="176" spans="2:15" x14ac:dyDescent="0.2">
      <c r="B176" s="292" t="s">
        <v>454</v>
      </c>
      <c r="C176">
        <v>1</v>
      </c>
      <c r="D176" s="298">
        <v>63.884830000000001</v>
      </c>
      <c r="E176" s="298">
        <v>2.6976712401036555E-2</v>
      </c>
      <c r="F176" s="298">
        <v>1.5466205322053813E-2</v>
      </c>
      <c r="G176" s="298">
        <v>1.1510507078982742E-2</v>
      </c>
      <c r="H176" s="298">
        <v>0.86878539069241256</v>
      </c>
      <c r="I176" s="298">
        <v>2.1328797797279817E-3</v>
      </c>
      <c r="J176" s="298">
        <v>1.1230728785688614E-2</v>
      </c>
      <c r="K176" s="298">
        <v>1.9701681858419012E-2</v>
      </c>
      <c r="L176" s="298">
        <v>1.3419547123663486E-2</v>
      </c>
      <c r="M176" s="298">
        <v>-1.1182355703815485E-2</v>
      </c>
      <c r="N176" s="298">
        <v>4.2114766347923112E-2</v>
      </c>
      <c r="O176" s="298">
        <v>1.5159961786357272E-2</v>
      </c>
    </row>
    <row r="177" spans="2:15" x14ac:dyDescent="0.2">
      <c r="B177" s="292" t="s">
        <v>455</v>
      </c>
      <c r="C177">
        <v>1</v>
      </c>
      <c r="D177" s="298">
        <v>64.280169999999998</v>
      </c>
      <c r="E177" s="298">
        <v>1.9337455751127896E-2</v>
      </c>
      <c r="F177" s="298">
        <v>1.5448101826968878E-2</v>
      </c>
      <c r="G177" s="298">
        <v>3.8893539241590183E-3</v>
      </c>
      <c r="H177" s="298">
        <v>0.29355908000885272</v>
      </c>
      <c r="I177" s="298">
        <v>2.063884466864091E-3</v>
      </c>
      <c r="J177" s="298">
        <v>1.1349636308070146E-2</v>
      </c>
      <c r="K177" s="298">
        <v>1.954656734586761E-2</v>
      </c>
      <c r="L177" s="298">
        <v>1.3408754153239418E-2</v>
      </c>
      <c r="M177" s="298">
        <v>-1.1179026498650123E-2</v>
      </c>
      <c r="N177" s="298">
        <v>4.2075230152587878E-2</v>
      </c>
      <c r="O177" s="298">
        <v>1.5351373625369653E-2</v>
      </c>
    </row>
    <row r="178" spans="2:15" x14ac:dyDescent="0.2">
      <c r="B178" s="292" t="s">
        <v>456</v>
      </c>
      <c r="C178">
        <v>1</v>
      </c>
      <c r="D178" s="298">
        <v>64.713499999999996</v>
      </c>
      <c r="E178" s="298">
        <v>1.3039596236065305E-2</v>
      </c>
      <c r="F178" s="298">
        <v>1.5428258685558558E-2</v>
      </c>
      <c r="G178" s="298">
        <v>-2.3886624494932531E-3</v>
      </c>
      <c r="H178" s="298">
        <v>-0.1802904967761588</v>
      </c>
      <c r="I178" s="298">
        <v>1.9902483647485573E-3</v>
      </c>
      <c r="J178" s="298">
        <v>1.1476019871842203E-2</v>
      </c>
      <c r="K178" s="298">
        <v>1.9380497499274913E-2</v>
      </c>
      <c r="L178" s="298">
        <v>1.3397617601754305E-2</v>
      </c>
      <c r="M178" s="298">
        <v>-1.1176754655915753E-2</v>
      </c>
      <c r="N178" s="298">
        <v>4.2033272027032872E-2</v>
      </c>
      <c r="O178" s="298">
        <v>1.5483405179626361E-2</v>
      </c>
    </row>
    <row r="179" spans="2:15" x14ac:dyDescent="0.2">
      <c r="B179" s="292" t="s">
        <v>457</v>
      </c>
      <c r="C179">
        <v>1</v>
      </c>
      <c r="D179" s="298">
        <v>66.830169999999995</v>
      </c>
      <c r="E179" s="298">
        <v>1.6509690426454594E-2</v>
      </c>
      <c r="F179" s="298">
        <v>1.5331331673514671E-2</v>
      </c>
      <c r="G179" s="298">
        <v>1.1783587529399231E-3</v>
      </c>
      <c r="H179" s="298">
        <v>8.8939684631097041E-2</v>
      </c>
      <c r="I179" s="298">
        <v>1.6691993149020052E-3</v>
      </c>
      <c r="J179" s="298">
        <v>1.201663264547758E-2</v>
      </c>
      <c r="K179" s="298">
        <v>1.8646030701551762E-2</v>
      </c>
      <c r="L179" s="298">
        <v>1.3353699682197507E-2</v>
      </c>
      <c r="M179" s="298">
        <v>-1.1186469383621458E-2</v>
      </c>
      <c r="N179" s="298">
        <v>4.1849132730650801E-2</v>
      </c>
      <c r="O179" s="298">
        <v>1.5312326196180486E-2</v>
      </c>
    </row>
    <row r="180" spans="2:15" x14ac:dyDescent="0.2">
      <c r="B180" s="292" t="s">
        <v>458</v>
      </c>
      <c r="C180">
        <v>1</v>
      </c>
      <c r="D180" s="298">
        <v>66.231669999999994</v>
      </c>
      <c r="E180" s="298">
        <v>1.3795005527217772E-2</v>
      </c>
      <c r="F180" s="298">
        <v>1.5358738315413629E-2</v>
      </c>
      <c r="G180" s="298">
        <v>-1.5637327881958575E-3</v>
      </c>
      <c r="H180" s="298">
        <v>-0.11802678995887793</v>
      </c>
      <c r="I180" s="298">
        <v>1.7523481705691037E-3</v>
      </c>
      <c r="J180" s="298">
        <v>1.187892213893204E-2</v>
      </c>
      <c r="K180" s="298">
        <v>1.8838554491895219E-2</v>
      </c>
      <c r="L180" s="298">
        <v>1.3364347831463732E-2</v>
      </c>
      <c r="M180" s="298">
        <v>-1.1180207855854794E-2</v>
      </c>
      <c r="N180" s="298">
        <v>4.1897684486682053E-2</v>
      </c>
      <c r="O180" s="298">
        <v>1.5386580545545267E-2</v>
      </c>
    </row>
    <row r="181" spans="2:15" x14ac:dyDescent="0.2">
      <c r="B181" s="292" t="s">
        <v>459</v>
      </c>
      <c r="C181">
        <v>1</v>
      </c>
      <c r="D181" s="298">
        <v>65.679169999999999</v>
      </c>
      <c r="E181" s="298">
        <v>1.4292672269697007E-2</v>
      </c>
      <c r="F181" s="298">
        <v>1.5384038515328706E-2</v>
      </c>
      <c r="G181" s="298">
        <v>-1.0913662456316989E-3</v>
      </c>
      <c r="H181" s="298">
        <v>-8.237369940294953E-2</v>
      </c>
      <c r="I181" s="298">
        <v>1.8348680073142817E-3</v>
      </c>
      <c r="J181" s="298">
        <v>1.1740354297319027E-2</v>
      </c>
      <c r="K181" s="298">
        <v>1.9027722733338383E-2</v>
      </c>
      <c r="L181" s="298">
        <v>1.3375418103884377E-2</v>
      </c>
      <c r="M181" s="298">
        <v>-1.1176891022997935E-2</v>
      </c>
      <c r="N181" s="298">
        <v>4.1944968053655343E-2</v>
      </c>
      <c r="O181" s="298">
        <v>1.5405380112187684E-2</v>
      </c>
    </row>
    <row r="182" spans="2:15" x14ac:dyDescent="0.2">
      <c r="B182" s="292" t="s">
        <v>460</v>
      </c>
      <c r="C182">
        <v>1</v>
      </c>
      <c r="D182" s="298">
        <v>65.716999999999999</v>
      </c>
      <c r="E182" s="298">
        <v>1.452364796139872E-2</v>
      </c>
      <c r="F182" s="298">
        <v>1.538230619575805E-2</v>
      </c>
      <c r="G182" s="298">
        <v>-8.5865823435933054E-4</v>
      </c>
      <c r="H182" s="298">
        <v>-6.4809458392258421E-2</v>
      </c>
      <c r="I182" s="298">
        <v>1.8290571471018262E-3</v>
      </c>
      <c r="J182" s="298">
        <v>1.1750161194501174E-2</v>
      </c>
      <c r="K182" s="298">
        <v>1.9014451197014927E-2</v>
      </c>
      <c r="L182" s="298">
        <v>1.337462219641425E-2</v>
      </c>
      <c r="M182" s="298">
        <v>-1.1177042828070364E-2</v>
      </c>
      <c r="N182" s="298">
        <v>4.1941655219586468E-2</v>
      </c>
      <c r="O182" s="298">
        <v>1.5398988956605027E-2</v>
      </c>
    </row>
    <row r="183" spans="2:15" x14ac:dyDescent="0.2">
      <c r="B183" s="292" t="s">
        <v>461</v>
      </c>
      <c r="C183">
        <v>1</v>
      </c>
      <c r="D183" s="298">
        <v>62.495393200000002</v>
      </c>
      <c r="E183" s="298">
        <v>5.0126520576503457E-3</v>
      </c>
      <c r="F183" s="298">
        <v>1.5529830713563978E-2</v>
      </c>
      <c r="G183" s="298">
        <v>-1.0517178655913633E-2</v>
      </c>
      <c r="H183" s="298">
        <v>-0.79381135034820194</v>
      </c>
      <c r="I183" s="298">
        <v>2.3868433603936134E-3</v>
      </c>
      <c r="J183" s="298">
        <v>1.0790032837935224E-2</v>
      </c>
      <c r="K183" s="298">
        <v>2.0269628589192734E-2</v>
      </c>
      <c r="L183" s="298">
        <v>1.3462246843543893E-2</v>
      </c>
      <c r="M183" s="298">
        <v>-1.1203523493515886E-2</v>
      </c>
      <c r="N183" s="298">
        <v>4.2263184920643841E-2</v>
      </c>
      <c r="O183" s="298">
        <v>1.5882617329344463E-2</v>
      </c>
    </row>
    <row r="184" spans="2:15" x14ac:dyDescent="0.2">
      <c r="B184" s="292" t="s">
        <v>462</v>
      </c>
      <c r="C184">
        <v>1</v>
      </c>
      <c r="D184" s="298">
        <v>62.578690700000003</v>
      </c>
      <c r="E184" s="298">
        <v>1.466429029709929E-2</v>
      </c>
      <c r="F184" s="298">
        <v>1.5526016336365016E-2</v>
      </c>
      <c r="G184" s="298">
        <v>-8.6172603926572625E-4</v>
      </c>
      <c r="H184" s="298">
        <v>-6.5041008928293245E-2</v>
      </c>
      <c r="I184" s="298">
        <v>2.3711802132675174E-3</v>
      </c>
      <c r="J184" s="298">
        <v>1.0817322366717627E-2</v>
      </c>
      <c r="K184" s="298">
        <v>2.0234710306012406E-2</v>
      </c>
      <c r="L184" s="298">
        <v>1.3459478610007293E-2</v>
      </c>
      <c r="M184" s="298">
        <v>-1.1201840707535337E-2</v>
      </c>
      <c r="N184" s="298">
        <v>4.2253873380265372E-2</v>
      </c>
      <c r="O184" s="298">
        <v>1.5554531300118987E-2</v>
      </c>
    </row>
    <row r="185" spans="2:15" x14ac:dyDescent="0.2">
      <c r="B185" s="292" t="s">
        <v>463</v>
      </c>
      <c r="C185">
        <v>1</v>
      </c>
      <c r="D185" s="298">
        <v>62.730829</v>
      </c>
      <c r="E185" s="298">
        <v>7.5329952846268679E-3</v>
      </c>
      <c r="F185" s="298">
        <v>1.5519049586311189E-2</v>
      </c>
      <c r="G185" s="298">
        <v>-7.986054301684321E-3</v>
      </c>
      <c r="H185" s="298">
        <v>-0.60276817163408625</v>
      </c>
      <c r="I185" s="298">
        <v>2.3427033674682609E-3</v>
      </c>
      <c r="J185" s="298">
        <v>1.0866904988718808E-2</v>
      </c>
      <c r="K185" s="298">
        <v>2.0171194183903569E-2</v>
      </c>
      <c r="L185" s="298">
        <v>1.3454490994363169E-2</v>
      </c>
      <c r="M185" s="298">
        <v>-1.1198903041393803E-2</v>
      </c>
      <c r="N185" s="298">
        <v>4.2237002214016182E-2</v>
      </c>
      <c r="O185" s="298">
        <v>1.5776799408225836E-2</v>
      </c>
    </row>
    <row r="186" spans="2:15" x14ac:dyDescent="0.2">
      <c r="B186" s="292" t="s">
        <v>464</v>
      </c>
      <c r="C186">
        <v>1</v>
      </c>
      <c r="D186" s="298">
        <v>62.673135299999998</v>
      </c>
      <c r="E186" s="298">
        <v>4.3970618535391004E-3</v>
      </c>
      <c r="F186" s="298">
        <v>1.5521691508743479E-2</v>
      </c>
      <c r="G186" s="298">
        <v>-1.1124629655204377E-2</v>
      </c>
      <c r="H186" s="298">
        <v>-0.83966029080964555</v>
      </c>
      <c r="I186" s="298">
        <v>2.3534821071981172E-3</v>
      </c>
      <c r="J186" s="298">
        <v>1.0848142470239189E-2</v>
      </c>
      <c r="K186" s="298">
        <v>2.0195240547247768E-2</v>
      </c>
      <c r="L186" s="298">
        <v>1.3456371980528563E-2</v>
      </c>
      <c r="M186" s="298">
        <v>-1.119999638470151E-2</v>
      </c>
      <c r="N186" s="298">
        <v>4.2243379402188468E-2</v>
      </c>
      <c r="O186" s="298">
        <v>1.5884158258612738E-2</v>
      </c>
    </row>
    <row r="187" spans="2:15" x14ac:dyDescent="0.2">
      <c r="B187" s="292" t="s">
        <v>465</v>
      </c>
      <c r="C187">
        <v>1</v>
      </c>
      <c r="D187" s="298">
        <v>65.358558333333335</v>
      </c>
      <c r="E187" s="298">
        <v>2.0651879861761899E-2</v>
      </c>
      <c r="F187" s="298">
        <v>1.5398720034354539E-2</v>
      </c>
      <c r="G187" s="298">
        <v>5.2531598274073599E-3</v>
      </c>
      <c r="H187" s="298">
        <v>0.39649586953098231</v>
      </c>
      <c r="I187" s="298">
        <v>1.8849966922898757E-3</v>
      </c>
      <c r="J187" s="298">
        <v>1.1655490182769559E-2</v>
      </c>
      <c r="K187" s="298">
        <v>1.9141949885939522E-2</v>
      </c>
      <c r="L187" s="298">
        <v>1.3382386983621279E-2</v>
      </c>
      <c r="M187" s="298">
        <v>-1.11760483179976E-2</v>
      </c>
      <c r="N187" s="298">
        <v>4.1973488386706677E-2</v>
      </c>
      <c r="O187" s="298">
        <v>1.529018769425778E-2</v>
      </c>
    </row>
    <row r="188" spans="2:15" x14ac:dyDescent="0.2">
      <c r="B188" s="292" t="s">
        <v>466</v>
      </c>
      <c r="C188">
        <v>1</v>
      </c>
      <c r="D188" s="298">
        <v>62.8384</v>
      </c>
      <c r="E188" s="298">
        <v>2.7296368008984605E-3</v>
      </c>
      <c r="F188" s="298">
        <v>1.5514123671731887E-2</v>
      </c>
      <c r="G188" s="298">
        <v>-1.2784486870833426E-2</v>
      </c>
      <c r="H188" s="298">
        <v>-0.96494232136475355</v>
      </c>
      <c r="I188" s="298">
        <v>2.3226735340379626E-3</v>
      </c>
      <c r="J188" s="298">
        <v>1.0901754353706435E-2</v>
      </c>
      <c r="K188" s="298">
        <v>2.0126492989757338E-2</v>
      </c>
      <c r="L188" s="298">
        <v>1.3451017849782702E-2</v>
      </c>
      <c r="M188" s="298">
        <v>-1.1196931979163726E-2</v>
      </c>
      <c r="N188" s="298">
        <v>4.2225179322627496E-2</v>
      </c>
      <c r="O188" s="298">
        <v>1.5919494564087155E-2</v>
      </c>
    </row>
    <row r="189" spans="2:15" x14ac:dyDescent="0.2">
      <c r="B189" s="292" t="s">
        <v>467</v>
      </c>
      <c r="C189">
        <v>1</v>
      </c>
      <c r="D189" s="298">
        <v>64.608649999999997</v>
      </c>
      <c r="E189" s="298">
        <v>9.1770795208090082E-3</v>
      </c>
      <c r="F189" s="298">
        <v>1.5433059999515294E-2</v>
      </c>
      <c r="G189" s="298">
        <v>-6.2559804787062859E-3</v>
      </c>
      <c r="H189" s="298">
        <v>-0.47218636043246165</v>
      </c>
      <c r="I189" s="298">
        <v>2.0078630253715611E-3</v>
      </c>
      <c r="J189" s="298">
        <v>1.1445841960774694E-2</v>
      </c>
      <c r="K189" s="298">
        <v>1.9420278038255894E-2</v>
      </c>
      <c r="L189" s="298">
        <v>1.3400245623797599E-2</v>
      </c>
      <c r="M189" s="298">
        <v>-1.1177172072900728E-2</v>
      </c>
      <c r="N189" s="298">
        <v>4.2043292071931318E-2</v>
      </c>
      <c r="O189" s="298">
        <v>1.5580118598090355E-2</v>
      </c>
    </row>
    <row r="190" spans="2:15" x14ac:dyDescent="0.2">
      <c r="B190" s="292" t="s">
        <v>468</v>
      </c>
      <c r="C190">
        <v>1</v>
      </c>
      <c r="D190" s="298">
        <v>64.520368000000005</v>
      </c>
      <c r="E190" s="298">
        <v>2.1866740372546052E-2</v>
      </c>
      <c r="F190" s="298">
        <v>1.5437102628020095E-2</v>
      </c>
      <c r="G190" s="298">
        <v>6.4296377445259567E-3</v>
      </c>
      <c r="H190" s="298">
        <v>0.48529359319783627</v>
      </c>
      <c r="I190" s="298">
        <v>2.0227965906467185E-3</v>
      </c>
      <c r="J190" s="298">
        <v>1.1420229488261435E-2</v>
      </c>
      <c r="K190" s="298">
        <v>1.9453975767778756E-2</v>
      </c>
      <c r="L190" s="298">
        <v>1.3402491369017347E-2</v>
      </c>
      <c r="M190" s="298">
        <v>-1.1177589049327863E-2</v>
      </c>
      <c r="N190" s="298">
        <v>4.2051794305368054E-2</v>
      </c>
      <c r="O190" s="298">
        <v>1.5283651440350153E-2</v>
      </c>
    </row>
    <row r="191" spans="2:15" x14ac:dyDescent="0.2">
      <c r="B191" s="292" t="s">
        <v>469</v>
      </c>
      <c r="C191">
        <v>1</v>
      </c>
      <c r="D191" s="298">
        <v>65.680823833333335</v>
      </c>
      <c r="E191" s="298">
        <v>1.9682384684467712E-2</v>
      </c>
      <c r="F191" s="298">
        <v>1.5383962782633757E-2</v>
      </c>
      <c r="G191" s="298">
        <v>4.2984219018339549E-3</v>
      </c>
      <c r="H191" s="298">
        <v>0.32443454712471875</v>
      </c>
      <c r="I191" s="298">
        <v>1.8346134996919305E-3</v>
      </c>
      <c r="J191" s="298">
        <v>1.1740783966322308E-2</v>
      </c>
      <c r="K191" s="298">
        <v>1.9027141598945207E-2</v>
      </c>
      <c r="L191" s="298">
        <v>1.3375383192368896E-2</v>
      </c>
      <c r="M191" s="298">
        <v>-1.11768974283421E-2</v>
      </c>
      <c r="N191" s="298">
        <v>4.1944822993609618E-2</v>
      </c>
      <c r="O191" s="298">
        <v>1.5299931190545691E-2</v>
      </c>
    </row>
    <row r="192" spans="2:15" x14ac:dyDescent="0.2">
      <c r="B192" s="292" t="s">
        <v>487</v>
      </c>
      <c r="C192">
        <v>1</v>
      </c>
      <c r="D192" s="298">
        <v>66.833394666666663</v>
      </c>
      <c r="E192" s="298">
        <v>1.7344892450183644E-2</v>
      </c>
      <c r="F192" s="298">
        <v>1.5331184008878786E-2</v>
      </c>
      <c r="G192" s="298">
        <v>2.0137084413048584E-3</v>
      </c>
      <c r="H192" s="298">
        <v>0.15198987003049247</v>
      </c>
      <c r="I192" s="298">
        <v>1.6687706158626755E-3</v>
      </c>
      <c r="J192" s="298">
        <v>1.2017336292171804E-2</v>
      </c>
      <c r="K192" s="298">
        <v>1.8645031725585768E-2</v>
      </c>
      <c r="L192" s="298">
        <v>1.3353646102013455E-2</v>
      </c>
      <c r="M192" s="298">
        <v>-1.1186510648630641E-2</v>
      </c>
      <c r="N192" s="298">
        <v>4.1848878666388215E-2</v>
      </c>
      <c r="O192" s="298">
        <v>1.5298722318210604E-2</v>
      </c>
    </row>
    <row r="193" spans="2:15" x14ac:dyDescent="0.2">
      <c r="B193" s="292" t="s">
        <v>488</v>
      </c>
      <c r="C193">
        <v>1</v>
      </c>
      <c r="D193" s="298">
        <v>59.234572999999997</v>
      </c>
      <c r="E193" s="298">
        <v>3.0940419845121334E-2</v>
      </c>
      <c r="F193" s="298">
        <v>1.5679150899893617E-2</v>
      </c>
      <c r="G193" s="298">
        <v>1.5261268945227717E-2</v>
      </c>
      <c r="H193" s="298">
        <v>1.1518838754941636</v>
      </c>
      <c r="I193" s="298">
        <v>3.0309930876843863E-3</v>
      </c>
      <c r="J193" s="298">
        <v>9.6601993271005233E-3</v>
      </c>
      <c r="K193" s="298">
        <v>2.1698102472686713E-2</v>
      </c>
      <c r="L193" s="298">
        <v>1.3591246739980956E-2</v>
      </c>
      <c r="M193" s="298">
        <v>-1.1310371535581381E-2</v>
      </c>
      <c r="N193" s="298">
        <v>4.2668673335368612E-2</v>
      </c>
      <c r="O193" s="298">
        <v>1.4836315897908219E-2</v>
      </c>
    </row>
    <row r="194" spans="2:15" x14ac:dyDescent="0.2">
      <c r="B194" s="292" t="s">
        <v>489</v>
      </c>
      <c r="C194">
        <v>1</v>
      </c>
      <c r="D194" s="298">
        <v>59.304736499999997</v>
      </c>
      <c r="E194" s="298">
        <v>4.5354725931688732E-2</v>
      </c>
      <c r="F194" s="298">
        <v>1.5675937957673268E-2</v>
      </c>
      <c r="G194" s="298">
        <v>2.9678787974015464E-2</v>
      </c>
      <c r="H194" s="298">
        <v>2.240083536577004</v>
      </c>
      <c r="I194" s="298">
        <v>3.0166328760505463E-3</v>
      </c>
      <c r="J194" s="298">
        <v>9.6855029191970435E-3</v>
      </c>
      <c r="K194" s="298">
        <v>2.1666372996149492E-2</v>
      </c>
      <c r="L194" s="298">
        <v>1.3588051470255824E-2</v>
      </c>
      <c r="M194" s="298">
        <v>-1.1307239305384239E-2</v>
      </c>
      <c r="N194" s="298">
        <v>4.2659115220730778E-2</v>
      </c>
      <c r="O194" s="298">
        <v>1.4053207328302869E-2</v>
      </c>
    </row>
    <row r="195" spans="2:15" x14ac:dyDescent="0.2">
      <c r="B195" s="292" t="s">
        <v>490</v>
      </c>
      <c r="C195">
        <v>1</v>
      </c>
      <c r="D195" s="298">
        <v>59.093418700000001</v>
      </c>
      <c r="E195" s="298">
        <v>1.1696541913059383E-2</v>
      </c>
      <c r="F195" s="298">
        <v>1.5685614668235467E-2</v>
      </c>
      <c r="G195" s="298">
        <v>-3.9890727551760846E-3</v>
      </c>
      <c r="H195" s="298">
        <v>-0.30108561754278462</v>
      </c>
      <c r="I195" s="298">
        <v>3.0599345418317338E-3</v>
      </c>
      <c r="J195" s="298">
        <v>9.6091911032867676E-3</v>
      </c>
      <c r="K195" s="298">
        <v>2.1762038233184167E-2</v>
      </c>
      <c r="L195" s="298">
        <v>1.3597730260957064E-2</v>
      </c>
      <c r="M195" s="298">
        <v>-1.1316782754957233E-2</v>
      </c>
      <c r="N195" s="298">
        <v>4.2688012091428168E-2</v>
      </c>
      <c r="O195" s="298">
        <v>1.5910384864014155E-2</v>
      </c>
    </row>
    <row r="196" spans="2:15" x14ac:dyDescent="0.2">
      <c r="B196" s="292" t="s">
        <v>491</v>
      </c>
      <c r="C196">
        <v>1</v>
      </c>
      <c r="D196" s="298">
        <v>58.943842699999998</v>
      </c>
      <c r="E196" s="298">
        <v>2.7609714718816913E-2</v>
      </c>
      <c r="F196" s="298">
        <v>1.5692464084891573E-2</v>
      </c>
      <c r="G196" s="298">
        <v>1.191725063392534E-2</v>
      </c>
      <c r="H196" s="298">
        <v>0.89948541597085196</v>
      </c>
      <c r="I196" s="298">
        <v>3.0906763125756213E-3</v>
      </c>
      <c r="J196" s="298">
        <v>9.55499345582346E-3</v>
      </c>
      <c r="K196" s="298">
        <v>2.1829934713959685E-2</v>
      </c>
      <c r="L196" s="298">
        <v>1.3604681139908002E-2</v>
      </c>
      <c r="M196" s="298">
        <v>-1.1323736406333201E-2</v>
      </c>
      <c r="N196" s="298">
        <v>4.2708664576116342E-2</v>
      </c>
      <c r="O196" s="298">
        <v>1.5006628423582384E-2</v>
      </c>
    </row>
    <row r="197" spans="2:15" x14ac:dyDescent="0.2">
      <c r="B197" s="292" t="s">
        <v>492</v>
      </c>
      <c r="C197">
        <v>1</v>
      </c>
      <c r="D197" s="298">
        <v>59.03151798333333</v>
      </c>
      <c r="E197" s="298">
        <v>7.7306495029550561E-3</v>
      </c>
      <c r="F197" s="298">
        <v>1.5688449239288055E-2</v>
      </c>
      <c r="G197" s="298">
        <v>-7.9577997363329996E-3</v>
      </c>
      <c r="H197" s="298">
        <v>-0.60063558499570846</v>
      </c>
      <c r="I197" s="298">
        <v>3.0726476958723901E-3</v>
      </c>
      <c r="J197" s="298">
        <v>9.586779869979363E-3</v>
      </c>
      <c r="K197" s="298">
        <v>2.1790118608596747E-2</v>
      </c>
      <c r="L197" s="298">
        <v>1.3600596777803627E-2</v>
      </c>
      <c r="M197" s="298">
        <v>-1.1319640518259403E-2</v>
      </c>
      <c r="N197" s="298">
        <v>4.2696538996835509E-2</v>
      </c>
      <c r="O197" s="298">
        <v>1.6140789084662665E-2</v>
      </c>
    </row>
    <row r="198" spans="2:15" ht="16" thickBot="1" x14ac:dyDescent="0.25">
      <c r="B198" s="296" t="s">
        <v>493</v>
      </c>
      <c r="C198" s="305">
        <v>1</v>
      </c>
      <c r="D198" s="299">
        <v>58.81283333333333</v>
      </c>
      <c r="E198" s="299">
        <v>1.7307510377808869E-2</v>
      </c>
      <c r="F198" s="299">
        <v>1.5698463294244357E-2</v>
      </c>
      <c r="G198" s="299">
        <v>1.6090470835645118E-3</v>
      </c>
      <c r="H198" s="299">
        <v>0.12144700398903922</v>
      </c>
      <c r="I198" s="299">
        <v>3.1176626246384601E-3</v>
      </c>
      <c r="J198" s="299">
        <v>9.5074031977193576E-3</v>
      </c>
      <c r="K198" s="299">
        <v>2.1889523390769355E-2</v>
      </c>
      <c r="L198" s="299">
        <v>1.3610837192859227E-2</v>
      </c>
      <c r="M198" s="299">
        <v>-1.1329961898100167E-2</v>
      </c>
      <c r="N198" s="299">
        <v>4.2726888486588885E-2</v>
      </c>
      <c r="O198" s="299">
        <v>1.5604143570679017E-2</v>
      </c>
    </row>
    <row r="217" spans="7:7" x14ac:dyDescent="0.2">
      <c r="G217" t="s">
        <v>337</v>
      </c>
    </row>
    <row r="236" spans="7:7" x14ac:dyDescent="0.2">
      <c r="G236" t="s">
        <v>337</v>
      </c>
    </row>
    <row r="255" spans="7:7" x14ac:dyDescent="0.2">
      <c r="G255" t="s">
        <v>337</v>
      </c>
    </row>
    <row r="258" spans="2:18" x14ac:dyDescent="0.2">
      <c r="B258" t="s">
        <v>735</v>
      </c>
    </row>
    <row r="259" spans="2:18" ht="16" thickBot="1" x14ac:dyDescent="0.25"/>
    <row r="260" spans="2:18" ht="48" x14ac:dyDescent="0.2">
      <c r="B260" s="293" t="s">
        <v>380</v>
      </c>
      <c r="C260" s="294" t="s">
        <v>381</v>
      </c>
      <c r="D260" s="684" t="s">
        <v>470</v>
      </c>
      <c r="E260" s="294" t="s">
        <v>471</v>
      </c>
      <c r="F260" s="294" t="s">
        <v>698</v>
      </c>
      <c r="G260" s="294" t="s">
        <v>699</v>
      </c>
      <c r="H260" s="294" t="s">
        <v>700</v>
      </c>
      <c r="I260" s="684" t="s">
        <v>701</v>
      </c>
      <c r="J260" s="684" t="s">
        <v>702</v>
      </c>
      <c r="K260" s="684" t="s">
        <v>703</v>
      </c>
      <c r="L260" s="684" t="s">
        <v>704</v>
      </c>
      <c r="M260" s="684" t="s">
        <v>705</v>
      </c>
      <c r="N260" s="294" t="s">
        <v>706</v>
      </c>
      <c r="O260" s="684" t="s">
        <v>707</v>
      </c>
      <c r="P260" s="294" t="s">
        <v>730</v>
      </c>
      <c r="Q260" s="684" t="s">
        <v>709</v>
      </c>
      <c r="R260" s="294" t="s">
        <v>731</v>
      </c>
    </row>
    <row r="261" spans="2:18" x14ac:dyDescent="0.2">
      <c r="B261" s="295" t="s">
        <v>382</v>
      </c>
      <c r="C261" s="297">
        <v>1</v>
      </c>
      <c r="D261" s="685">
        <v>-5.875069900239652E-3</v>
      </c>
      <c r="E261" s="297">
        <v>-0.44343614608819026</v>
      </c>
      <c r="F261" s="297">
        <v>-0.44921719297717139</v>
      </c>
      <c r="G261" s="297">
        <v>-6.0292542102290941E-3</v>
      </c>
      <c r="H261" s="297">
        <v>-0.45311222194447526</v>
      </c>
      <c r="I261" s="685">
        <v>1.5046384351093661E-2</v>
      </c>
      <c r="J261" s="685">
        <v>1.4143601290028041</v>
      </c>
      <c r="K261" s="685">
        <v>2.6479506523918441E-3</v>
      </c>
      <c r="L261" s="685">
        <v>1.0441287250055975</v>
      </c>
      <c r="M261" s="685">
        <v>-1.5418430998944183E-4</v>
      </c>
      <c r="N261" s="297">
        <v>-7.2459289262542456E-2</v>
      </c>
      <c r="O261" s="685">
        <v>8.4536582635088794E-4</v>
      </c>
      <c r="P261" s="297">
        <v>-1.2789952506683579E-5</v>
      </c>
      <c r="Q261" s="685">
        <v>5.1519863230055744E-2</v>
      </c>
      <c r="R261" s="297">
        <v>-5.5580423604534919E-2</v>
      </c>
    </row>
    <row r="262" spans="2:18" x14ac:dyDescent="0.2">
      <c r="B262" s="292" t="s">
        <v>383</v>
      </c>
      <c r="C262" s="298">
        <v>1</v>
      </c>
      <c r="D262" s="686">
        <v>-7.3876091512120635E-3</v>
      </c>
      <c r="E262" s="298">
        <v>-0.55759897098172295</v>
      </c>
      <c r="F262" s="298">
        <v>-0.56431528770165362</v>
      </c>
      <c r="G262" s="298">
        <v>-7.5666494602623291E-3</v>
      </c>
      <c r="H262" s="298">
        <v>-0.56900874564767057</v>
      </c>
      <c r="I262" s="686">
        <v>1.3135452869234386E-2</v>
      </c>
      <c r="J262" s="686">
        <v>1.2347325697080322</v>
      </c>
      <c r="K262" s="686">
        <v>3.858873519462598E-3</v>
      </c>
      <c r="L262" s="686">
        <v>1.0394667690926849</v>
      </c>
      <c r="M262" s="686">
        <v>-1.7904030905026552E-4</v>
      </c>
      <c r="N262" s="298">
        <v>-8.7527100828187071E-2</v>
      </c>
      <c r="O262" s="686">
        <v>9.8603866903080109E-4</v>
      </c>
      <c r="P262" s="298">
        <v>-1.4997380181386056E-5</v>
      </c>
      <c r="Q262" s="686">
        <v>6.0130817166379767E-2</v>
      </c>
      <c r="R262" s="298">
        <v>-6.52140942482035E-2</v>
      </c>
    </row>
    <row r="263" spans="2:18" x14ac:dyDescent="0.2">
      <c r="B263" s="292" t="s">
        <v>384</v>
      </c>
      <c r="C263" s="298">
        <v>1</v>
      </c>
      <c r="D263" s="686">
        <v>-9.5982000340975211E-3</v>
      </c>
      <c r="E263" s="298">
        <v>-0.72444905418574257</v>
      </c>
      <c r="F263" s="298">
        <v>-0.73159983335501633</v>
      </c>
      <c r="G263" s="298">
        <v>-9.7886160264566424E-3</v>
      </c>
      <c r="H263" s="298">
        <v>-0.73696206354596872</v>
      </c>
      <c r="I263" s="686">
        <v>8.9264844679340354E-3</v>
      </c>
      <c r="J263" s="686">
        <v>0.83908953998579938</v>
      </c>
      <c r="K263" s="686">
        <v>5.3092212476890267E-3</v>
      </c>
      <c r="L263" s="686">
        <v>1.0301687010929319</v>
      </c>
      <c r="M263" s="686">
        <v>-1.904159923591211E-4</v>
      </c>
      <c r="N263" s="298">
        <v>-0.10278652792484325</v>
      </c>
      <c r="O263" s="686">
        <v>1.0334510934204373E-3</v>
      </c>
      <c r="P263" s="298">
        <v>-1.5993767578779275E-5</v>
      </c>
      <c r="Q263" s="686">
        <v>6.3095967029422551E-2</v>
      </c>
      <c r="R263" s="298">
        <v>-6.9628230630089077E-2</v>
      </c>
    </row>
    <row r="264" spans="2:18" x14ac:dyDescent="0.2">
      <c r="B264" s="292" t="s">
        <v>385</v>
      </c>
      <c r="C264" s="298">
        <v>1</v>
      </c>
      <c r="D264" s="686">
        <v>-5.3385635145510087E-3</v>
      </c>
      <c r="E264" s="298">
        <v>-0.40294193443433884</v>
      </c>
      <c r="F264" s="298">
        <v>-0.40898162456732129</v>
      </c>
      <c r="G264" s="298">
        <v>-5.4998022118842834E-3</v>
      </c>
      <c r="H264" s="298">
        <v>-0.41324581822042539</v>
      </c>
      <c r="I264" s="686">
        <v>1.8790865287486011E-2</v>
      </c>
      <c r="J264" s="686">
        <v>1.7663413370236851</v>
      </c>
      <c r="K264" s="686">
        <v>2.5259366975707667E-3</v>
      </c>
      <c r="L264" s="686">
        <v>1.0489367100503453</v>
      </c>
      <c r="M264" s="686">
        <v>-1.6123869733327499E-4</v>
      </c>
      <c r="N264" s="298">
        <v>-7.0757026241970528E-2</v>
      </c>
      <c r="O264" s="686">
        <v>8.6856214908427847E-4</v>
      </c>
      <c r="P264" s="298">
        <v>-1.3037962322086698E-5</v>
      </c>
      <c r="Q264" s="686">
        <v>5.2923691347931241E-2</v>
      </c>
      <c r="R264" s="298">
        <v>-5.6647644645696688E-2</v>
      </c>
    </row>
    <row r="265" spans="2:18" x14ac:dyDescent="0.2">
      <c r="B265" s="292" t="s">
        <v>386</v>
      </c>
      <c r="C265" s="298">
        <v>1</v>
      </c>
      <c r="D265" s="686">
        <v>-1.1041122780474186E-2</v>
      </c>
      <c r="E265" s="298">
        <v>-0.83335739274528131</v>
      </c>
      <c r="F265" s="298">
        <v>-0.84609851336476627</v>
      </c>
      <c r="G265" s="298">
        <v>-1.1381316966919616E-2</v>
      </c>
      <c r="H265" s="298">
        <v>-0.85771104751415828</v>
      </c>
      <c r="I265" s="686">
        <v>1.9364266067988137E-2</v>
      </c>
      <c r="J265" s="686">
        <v>1.8202410103908848</v>
      </c>
      <c r="K265" s="686">
        <v>1.102873030334321E-2</v>
      </c>
      <c r="L265" s="686">
        <v>1.0371881578758912</v>
      </c>
      <c r="M265" s="686">
        <v>-3.4019418644542988E-4</v>
      </c>
      <c r="N265" s="298">
        <v>-0.14828874461123959</v>
      </c>
      <c r="O265" s="686">
        <v>1.8264385534806657E-3</v>
      </c>
      <c r="P265" s="298">
        <v>-2.7389386209743394E-5</v>
      </c>
      <c r="Q265" s="686">
        <v>0.11161983694119604</v>
      </c>
      <c r="R265" s="298">
        <v>-0.11935524939034652</v>
      </c>
    </row>
    <row r="266" spans="2:18" x14ac:dyDescent="0.2">
      <c r="B266" s="292" t="s">
        <v>387</v>
      </c>
      <c r="C266" s="298">
        <v>1</v>
      </c>
      <c r="D266" s="686">
        <v>-1.2625293669480852E-2</v>
      </c>
      <c r="E266" s="298">
        <v>-0.95292680139820019</v>
      </c>
      <c r="F266" s="298">
        <v>-0.96729309771128802</v>
      </c>
      <c r="G266" s="298">
        <v>-1.3008840316849882E-2</v>
      </c>
      <c r="H266" s="298">
        <v>-0.98153280178683711</v>
      </c>
      <c r="I266" s="686">
        <v>1.8957222944738891E-2</v>
      </c>
      <c r="J266" s="686">
        <v>1.7819789568054558</v>
      </c>
      <c r="K266" s="686">
        <v>1.4212251495927796E-2</v>
      </c>
      <c r="L266" s="686">
        <v>1.0318210077796743</v>
      </c>
      <c r="M266" s="686">
        <v>-3.8354664736902966E-4</v>
      </c>
      <c r="N266" s="298">
        <v>-0.16853675271653715</v>
      </c>
      <c r="O266" s="686">
        <v>2.0641138758288866E-3</v>
      </c>
      <c r="P266" s="298">
        <v>-3.0975277252601798E-5</v>
      </c>
      <c r="Q266" s="686">
        <v>0.12629545470616155</v>
      </c>
      <c r="R266" s="298">
        <v>-0.13514257093738663</v>
      </c>
    </row>
    <row r="267" spans="2:18" x14ac:dyDescent="0.2">
      <c r="B267" s="292" t="s">
        <v>388</v>
      </c>
      <c r="C267" s="298">
        <v>1</v>
      </c>
      <c r="D267" s="686">
        <v>3.1369133386875275E-3</v>
      </c>
      <c r="E267" s="298">
        <v>0.23676667429326984</v>
      </c>
      <c r="F267" s="298">
        <v>0.24097855638779397</v>
      </c>
      <c r="G267" s="298">
        <v>3.2495121844075239E-3</v>
      </c>
      <c r="H267" s="298">
        <v>0.24401936613889605</v>
      </c>
      <c r="I267" s="686">
        <v>2.4124683908355194E-2</v>
      </c>
      <c r="J267" s="686">
        <v>2.2677202873853881</v>
      </c>
      <c r="K267" s="686">
        <v>1.0422171578465544E-3</v>
      </c>
      <c r="L267" s="686">
        <v>1.0572151091737081</v>
      </c>
      <c r="M267" s="686">
        <v>1.1259884571999638E-4</v>
      </c>
      <c r="N267" s="298">
        <v>4.5423665708189453E-2</v>
      </c>
      <c r="O267" s="686">
        <v>-5.8602459925642463E-4</v>
      </c>
      <c r="P267" s="298">
        <v>8.7284724683334388E-6</v>
      </c>
      <c r="Q267" s="686">
        <v>-3.5686980529088808E-2</v>
      </c>
      <c r="R267" s="298">
        <v>3.790138763662456E-2</v>
      </c>
    </row>
    <row r="268" spans="2:18" x14ac:dyDescent="0.2">
      <c r="B268" s="292" t="s">
        <v>389</v>
      </c>
      <c r="C268" s="298">
        <v>1</v>
      </c>
      <c r="D268" s="686">
        <v>2.0566736972560212E-2</v>
      </c>
      <c r="E268" s="298">
        <v>1.5523278421503675</v>
      </c>
      <c r="F268" s="298">
        <v>1.5801733689679456</v>
      </c>
      <c r="G268" s="298">
        <v>2.1311203518143904E-2</v>
      </c>
      <c r="H268" s="298">
        <v>1.6217665196471482</v>
      </c>
      <c r="I268" s="686">
        <v>2.4406790871999859E-2</v>
      </c>
      <c r="J268" s="686">
        <v>2.2942383419679868</v>
      </c>
      <c r="K268" s="686">
        <v>4.5191761878051309E-2</v>
      </c>
      <c r="L268" s="686">
        <v>1.0027516357737598</v>
      </c>
      <c r="M268" s="686">
        <v>7.4446654558369112E-4</v>
      </c>
      <c r="N268" s="298">
        <v>0.30311465585931946</v>
      </c>
      <c r="O268" s="686">
        <v>-3.8670258738714245E-3</v>
      </c>
      <c r="P268" s="298">
        <v>5.7577469941491199E-5</v>
      </c>
      <c r="Q268" s="686">
        <v>-0.23864111209703148</v>
      </c>
      <c r="R268" s="298">
        <v>0.25336327865941044</v>
      </c>
    </row>
    <row r="269" spans="2:18" x14ac:dyDescent="0.2">
      <c r="B269" s="292" t="s">
        <v>390</v>
      </c>
      <c r="C269" s="298">
        <v>1</v>
      </c>
      <c r="D269" s="686">
        <v>2.1324197036529116E-2</v>
      </c>
      <c r="E269" s="298">
        <v>1.6094991060307144</v>
      </c>
      <c r="F269" s="298">
        <v>1.6387367204518557</v>
      </c>
      <c r="G269" s="298">
        <v>2.210597008427442E-2</v>
      </c>
      <c r="H269" s="298">
        <v>1.6840023872108931</v>
      </c>
      <c r="I269" s="686">
        <v>2.4838476832834012E-2</v>
      </c>
      <c r="J269" s="686">
        <v>2.3348168222863972</v>
      </c>
      <c r="K269" s="686">
        <v>4.9226207957828255E-2</v>
      </c>
      <c r="L269" s="686">
        <v>0.99902556952358812</v>
      </c>
      <c r="M269" s="686">
        <v>7.8177304774530265E-4</v>
      </c>
      <c r="N269" s="298">
        <v>0.31668555963972744</v>
      </c>
      <c r="O269" s="686">
        <v>-4.0486072922368667E-3</v>
      </c>
      <c r="P269" s="298">
        <v>6.0250592043084765E-5</v>
      </c>
      <c r="Q269" s="686">
        <v>-0.25010743960109361</v>
      </c>
      <c r="R269" s="298">
        <v>0.26540260598171489</v>
      </c>
    </row>
    <row r="270" spans="2:18" x14ac:dyDescent="0.2">
      <c r="B270" s="292" t="s">
        <v>391</v>
      </c>
      <c r="C270" s="298">
        <v>1</v>
      </c>
      <c r="D270" s="686">
        <v>-7.3472892066522612E-3</v>
      </c>
      <c r="E270" s="298">
        <v>-0.55455571853882712</v>
      </c>
      <c r="F270" s="298">
        <v>-0.56408223469179686</v>
      </c>
      <c r="G270" s="298">
        <v>-7.6018903895559778E-3</v>
      </c>
      <c r="H270" s="298">
        <v>-0.57165803717389319</v>
      </c>
      <c r="I270" s="686">
        <v>2.2965509250980232E-2</v>
      </c>
      <c r="J270" s="686">
        <v>2.1587578695921419</v>
      </c>
      <c r="K270" s="686">
        <v>5.5130017556357545E-3</v>
      </c>
      <c r="L270" s="686">
        <v>1.0500448236303401</v>
      </c>
      <c r="M270" s="686">
        <v>-2.5460118290371688E-4</v>
      </c>
      <c r="N270" s="298">
        <v>-0.1046178331608113</v>
      </c>
      <c r="O270" s="686">
        <v>1.3356546361660735E-3</v>
      </c>
      <c r="P270" s="298">
        <v>-1.9922732516571611E-5</v>
      </c>
      <c r="Q270" s="686">
        <v>8.1451055932370245E-2</v>
      </c>
      <c r="R270" s="298">
        <v>-8.663120472102355E-2</v>
      </c>
    </row>
    <row r="271" spans="2:18" x14ac:dyDescent="0.2">
      <c r="B271" s="292" t="s">
        <v>392</v>
      </c>
      <c r="C271" s="298">
        <v>1</v>
      </c>
      <c r="D271" s="686">
        <v>-1.1005589553385629E-2</v>
      </c>
      <c r="E271" s="298">
        <v>-0.83067543022470203</v>
      </c>
      <c r="F271" s="298">
        <v>-0.84323937211580824</v>
      </c>
      <c r="G271" s="298">
        <v>-1.1341025692620115E-2</v>
      </c>
      <c r="H271" s="298">
        <v>-0.85465227846067893</v>
      </c>
      <c r="I271" s="686">
        <v>1.9050915435102702E-2</v>
      </c>
      <c r="J271" s="686">
        <v>1.790786050899654</v>
      </c>
      <c r="K271" s="686">
        <v>1.0835982513996313E-2</v>
      </c>
      <c r="L271" s="686">
        <v>1.0369617871238765</v>
      </c>
      <c r="M271" s="686">
        <v>-3.3543613923448672E-4</v>
      </c>
      <c r="N271" s="298">
        <v>-0.14698337422002455</v>
      </c>
      <c r="O271" s="686">
        <v>1.8042175366845923E-3</v>
      </c>
      <c r="P271" s="298">
        <v>-2.7070702101445013E-5</v>
      </c>
      <c r="Q271" s="686">
        <v>0.11025895007207151</v>
      </c>
      <c r="R271" s="298">
        <v>-0.11796342658668359</v>
      </c>
    </row>
    <row r="272" spans="2:18" x14ac:dyDescent="0.2">
      <c r="B272" s="292" t="s">
        <v>393</v>
      </c>
      <c r="C272" s="298">
        <v>1</v>
      </c>
      <c r="D272" s="686">
        <v>-1.4675959333736385E-2</v>
      </c>
      <c r="E272" s="298">
        <v>-1.107706113732128</v>
      </c>
      <c r="F272" s="298">
        <v>-1.1241086748885867</v>
      </c>
      <c r="G272" s="298">
        <v>-1.5113811205859324E-2</v>
      </c>
      <c r="H272" s="298">
        <v>-1.1423920210005127</v>
      </c>
      <c r="I272" s="686">
        <v>1.8443999252783332E-2</v>
      </c>
      <c r="J272" s="686">
        <v>1.7337359297616333</v>
      </c>
      <c r="K272" s="686">
        <v>1.884982463838536E-2</v>
      </c>
      <c r="L272" s="686">
        <v>1.0239412345159828</v>
      </c>
      <c r="M272" s="686">
        <v>-4.3785187212293898E-4</v>
      </c>
      <c r="N272" s="298">
        <v>-0.19444275693050084</v>
      </c>
      <c r="O272" s="686">
        <v>2.3632570688106977E-3</v>
      </c>
      <c r="P272" s="298">
        <v>-3.5496930616193583E-5</v>
      </c>
      <c r="Q272" s="686">
        <v>0.14485715994630025</v>
      </c>
      <c r="R272" s="298">
        <v>-0.15514675952021001</v>
      </c>
    </row>
    <row r="273" spans="2:18" x14ac:dyDescent="0.2">
      <c r="B273" s="292" t="s">
        <v>394</v>
      </c>
      <c r="C273" s="298">
        <v>1</v>
      </c>
      <c r="D273" s="686">
        <v>-1.2312541572658372E-2</v>
      </c>
      <c r="E273" s="298">
        <v>-0.92932102532219063</v>
      </c>
      <c r="F273" s="298">
        <v>-0.94352925442620439</v>
      </c>
      <c r="G273" s="298">
        <v>-1.2691908262920864E-2</v>
      </c>
      <c r="H273" s="298">
        <v>-0.95738381943344131</v>
      </c>
      <c r="I273" s="686">
        <v>1.93641216769555E-2</v>
      </c>
      <c r="J273" s="686">
        <v>1.820227437633817</v>
      </c>
      <c r="K273" s="686">
        <v>1.3714886895190575E-2</v>
      </c>
      <c r="L273" s="686">
        <v>1.0332723094240102</v>
      </c>
      <c r="M273" s="686">
        <v>-3.7936669026249193E-4</v>
      </c>
      <c r="N273" s="298">
        <v>-0.16552066363591217</v>
      </c>
      <c r="O273" s="686">
        <v>2.0367501003184696E-3</v>
      </c>
      <c r="P273" s="298">
        <v>-3.0543238723578871E-5</v>
      </c>
      <c r="Q273" s="686">
        <v>0.12459044520255838</v>
      </c>
      <c r="R273" s="298">
        <v>-0.1332247717159139</v>
      </c>
    </row>
    <row r="274" spans="2:18" x14ac:dyDescent="0.2">
      <c r="B274" s="292" t="s">
        <v>395</v>
      </c>
      <c r="C274" s="298">
        <v>1</v>
      </c>
      <c r="D274" s="686">
        <v>5.270346927791672E-3</v>
      </c>
      <c r="E274" s="298">
        <v>0.39779311053173011</v>
      </c>
      <c r="F274" s="298">
        <v>0.40653612780217019</v>
      </c>
      <c r="G274" s="298">
        <v>5.5045647195942878E-3</v>
      </c>
      <c r="H274" s="298">
        <v>0.41359922228156587</v>
      </c>
      <c r="I274" s="686">
        <v>3.2023423151533496E-2</v>
      </c>
      <c r="J274" s="686">
        <v>3.0102017762441489</v>
      </c>
      <c r="K274" s="686">
        <v>3.6723915110196455E-3</v>
      </c>
      <c r="L274" s="686">
        <v>1.0634793599666221</v>
      </c>
      <c r="M274" s="686">
        <v>2.3421779180261533E-4</v>
      </c>
      <c r="N274" s="298">
        <v>8.5315543815367045E-2</v>
      </c>
      <c r="O274" s="686">
        <v>-1.1525456247542482E-3</v>
      </c>
      <c r="P274" s="298">
        <v>1.7035156200084939E-5</v>
      </c>
      <c r="Q274" s="686">
        <v>-7.0226769354528845E-2</v>
      </c>
      <c r="R274" s="298">
        <v>7.4013951380214105E-2</v>
      </c>
    </row>
    <row r="275" spans="2:18" x14ac:dyDescent="0.2">
      <c r="B275" s="292" t="s">
        <v>396</v>
      </c>
      <c r="C275" s="298">
        <v>1</v>
      </c>
      <c r="D275" s="686">
        <v>1.4978917334372566E-4</v>
      </c>
      <c r="E275" s="298">
        <v>1.1305726549835287E-2</v>
      </c>
      <c r="F275" s="298">
        <v>1.155755650826088E-2</v>
      </c>
      <c r="G275" s="298">
        <v>1.5653646459046363E-4</v>
      </c>
      <c r="H275" s="298">
        <v>1.1751311140597855E-2</v>
      </c>
      <c r="I275" s="686">
        <v>3.2577323125526018E-2</v>
      </c>
      <c r="J275" s="686">
        <v>3.0622683737994456</v>
      </c>
      <c r="K275" s="686">
        <v>3.0085074288841731E-6</v>
      </c>
      <c r="L275" s="686">
        <v>1.0678840301079111</v>
      </c>
      <c r="M275" s="686">
        <v>6.7472912467379812E-6</v>
      </c>
      <c r="N275" s="298">
        <v>2.4397385767080128E-3</v>
      </c>
      <c r="O275" s="686">
        <v>-3.3072030204128394E-5</v>
      </c>
      <c r="P275" s="298">
        <v>4.8861014445082177E-7</v>
      </c>
      <c r="Q275" s="686">
        <v>-2.0133509902859532E-3</v>
      </c>
      <c r="R275" s="298">
        <v>2.1210163828028015E-3</v>
      </c>
    </row>
    <row r="276" spans="2:18" x14ac:dyDescent="0.2">
      <c r="B276" s="292" t="s">
        <v>397</v>
      </c>
      <c r="C276" s="298">
        <v>1</v>
      </c>
      <c r="D276" s="686">
        <v>3.4839925784059238E-3</v>
      </c>
      <c r="E276" s="298">
        <v>0.26296338055572072</v>
      </c>
      <c r="F276" s="298">
        <v>0.26791386577266985</v>
      </c>
      <c r="G276" s="298">
        <v>3.616404946410016E-3</v>
      </c>
      <c r="H276" s="298">
        <v>0.27159089545069709</v>
      </c>
      <c r="I276" s="686">
        <v>2.6088048466259704E-2</v>
      </c>
      <c r="J276" s="686">
        <v>2.4522765558284121</v>
      </c>
      <c r="K276" s="686">
        <v>1.3639916677463293E-3</v>
      </c>
      <c r="L276" s="686">
        <v>1.0590572457989349</v>
      </c>
      <c r="M276" s="686">
        <v>1.3241236800409231E-4</v>
      </c>
      <c r="N276" s="298">
        <v>5.1968592641041436E-2</v>
      </c>
      <c r="O276" s="686">
        <v>-6.7972956088983188E-4</v>
      </c>
      <c r="P276" s="298">
        <v>1.0101528923219746E-5</v>
      </c>
      <c r="Q276" s="686">
        <v>-4.139635877715906E-2</v>
      </c>
      <c r="R276" s="298">
        <v>4.3866804919088107E-2</v>
      </c>
    </row>
    <row r="277" spans="2:18" x14ac:dyDescent="0.2">
      <c r="B277" s="292" t="s">
        <v>398</v>
      </c>
      <c r="C277" s="298">
        <v>1</v>
      </c>
      <c r="D277" s="686">
        <v>3.3662720488560213E-2</v>
      </c>
      <c r="E277" s="298">
        <v>2.5407811811195979</v>
      </c>
      <c r="F277" s="298">
        <v>2.5833191753811877</v>
      </c>
      <c r="G277" s="298">
        <v>3.4799324849822171E-2</v>
      </c>
      <c r="H277" s="298">
        <v>2.7115075229063303</v>
      </c>
      <c r="I277" s="686">
        <v>2.2135362739262723E-2</v>
      </c>
      <c r="J277" s="686">
        <v>2.080724097490696</v>
      </c>
      <c r="K277" s="686">
        <v>0.11266428028464853</v>
      </c>
      <c r="L277" s="686">
        <v>0.91019372517385633</v>
      </c>
      <c r="M277" s="686">
        <v>1.1366043612619601E-3</v>
      </c>
      <c r="N277" s="298">
        <v>0.49003834412150249</v>
      </c>
      <c r="O277" s="686">
        <v>-5.9960465926029811E-3</v>
      </c>
      <c r="P277" s="298">
        <v>8.9537177641996213E-5</v>
      </c>
      <c r="Q277" s="686">
        <v>-0.3788722759322718</v>
      </c>
      <c r="R277" s="298">
        <v>0.40341694417627899</v>
      </c>
    </row>
    <row r="278" spans="2:18" x14ac:dyDescent="0.2">
      <c r="B278" s="292" t="s">
        <v>399</v>
      </c>
      <c r="C278" s="298">
        <v>1</v>
      </c>
      <c r="D278" s="686">
        <v>2.7295506271940811E-2</v>
      </c>
      <c r="E278" s="298">
        <v>2.0601991656749017</v>
      </c>
      <c r="F278" s="298">
        <v>2.0995945176306567</v>
      </c>
      <c r="G278" s="298">
        <v>2.8349382275598526E-2</v>
      </c>
      <c r="H278" s="298">
        <v>2.1805148169473809</v>
      </c>
      <c r="I278" s="686">
        <v>2.6648250958135097E-2</v>
      </c>
      <c r="J278" s="686">
        <v>2.504935590064699</v>
      </c>
      <c r="K278" s="686">
        <v>8.5101894153117599E-2</v>
      </c>
      <c r="L278" s="686">
        <v>0.96308116767306895</v>
      </c>
      <c r="M278" s="686">
        <v>1.0538760036577146E-3</v>
      </c>
      <c r="N278" s="298">
        <v>0.42041867580633929</v>
      </c>
      <c r="O278" s="686">
        <v>-5.3885658530702513E-3</v>
      </c>
      <c r="P278" s="298">
        <v>8.0032653411005284E-5</v>
      </c>
      <c r="Q278" s="686">
        <v>-0.33610615763841645</v>
      </c>
      <c r="R278" s="298">
        <v>0.35595360600881876</v>
      </c>
    </row>
    <row r="279" spans="2:18" x14ac:dyDescent="0.2">
      <c r="B279" s="292" t="s">
        <v>400</v>
      </c>
      <c r="C279" s="298">
        <v>1</v>
      </c>
      <c r="D279" s="686">
        <v>2.887997845912333E-3</v>
      </c>
      <c r="E279" s="298">
        <v>0.21797913155894894</v>
      </c>
      <c r="F279" s="298">
        <v>0.21919728150185122</v>
      </c>
      <c r="G279" s="298">
        <v>2.9203664895006169E-3</v>
      </c>
      <c r="H279" s="298">
        <v>0.2192906246112955</v>
      </c>
      <c r="I279" s="686">
        <v>5.5744500036425827E-4</v>
      </c>
      <c r="J279" s="686">
        <v>5.2399830034240279E-2</v>
      </c>
      <c r="K279" s="686">
        <v>2.69257598112445E-4</v>
      </c>
      <c r="L279" s="686">
        <v>1.0322428200163922</v>
      </c>
      <c r="M279" s="686">
        <v>3.2368643588283618E-5</v>
      </c>
      <c r="N279" s="298">
        <v>2.3086794472022127E-2</v>
      </c>
      <c r="O279" s="686">
        <v>-5.3990263711563793E-5</v>
      </c>
      <c r="P279" s="298">
        <v>1.1924155460568379E-6</v>
      </c>
      <c r="Q279" s="686">
        <v>-3.2876531234881348E-3</v>
      </c>
      <c r="R279" s="298">
        <v>5.1775115562757582E-3</v>
      </c>
    </row>
    <row r="280" spans="2:18" x14ac:dyDescent="0.2">
      <c r="B280" s="292" t="s">
        <v>401</v>
      </c>
      <c r="C280" s="298">
        <v>1</v>
      </c>
      <c r="D280" s="686">
        <v>-1.5082008468440228E-2</v>
      </c>
      <c r="E280" s="298">
        <v>-1.138353725841079</v>
      </c>
      <c r="F280" s="298">
        <v>-1.1446488436482773</v>
      </c>
      <c r="G280" s="298">
        <v>-1.5249277281766659E-2</v>
      </c>
      <c r="H280" s="298">
        <v>-1.1529242262552335</v>
      </c>
      <c r="I280" s="686">
        <v>4.4265082027052972E-4</v>
      </c>
      <c r="J280" s="686">
        <v>4.1609177105429794E-2</v>
      </c>
      <c r="K280" s="686">
        <v>7.265580979702751E-3</v>
      </c>
      <c r="L280" s="686">
        <v>1.0042833868545038</v>
      </c>
      <c r="M280" s="686">
        <v>-1.6726881332642946E-4</v>
      </c>
      <c r="N280" s="298">
        <v>-0.12074902210974676</v>
      </c>
      <c r="O280" s="686">
        <v>2.3374216073886671E-4</v>
      </c>
      <c r="P280" s="298">
        <v>-5.5484178319142375E-6</v>
      </c>
      <c r="Q280" s="686">
        <v>1.4330996517771555E-2</v>
      </c>
      <c r="R280" s="298">
        <v>-2.4256682390736767E-2</v>
      </c>
    </row>
    <row r="281" spans="2:18" x14ac:dyDescent="0.2">
      <c r="B281" s="292" t="s">
        <v>402</v>
      </c>
      <c r="C281" s="298">
        <v>1</v>
      </c>
      <c r="D281" s="686">
        <v>-1.0291522071632697E-2</v>
      </c>
      <c r="E281" s="298">
        <v>-0.77677933408761557</v>
      </c>
      <c r="F281" s="298">
        <v>-0.78107575370649407</v>
      </c>
      <c r="G281" s="298">
        <v>-1.0405683142040639E-2</v>
      </c>
      <c r="H281" s="298">
        <v>-0.78373684971969226</v>
      </c>
      <c r="I281" s="686">
        <v>4.4471502605362669E-4</v>
      </c>
      <c r="J281" s="686">
        <v>4.1803212449040908E-2</v>
      </c>
      <c r="K281" s="686">
        <v>3.3837225051594876E-3</v>
      </c>
      <c r="L281" s="686">
        <v>1.0196814558290914</v>
      </c>
      <c r="M281" s="686">
        <v>-1.1416107040794088E-4</v>
      </c>
      <c r="N281" s="298">
        <v>-8.2090704795921732E-2</v>
      </c>
      <c r="O281" s="686">
        <v>1.601257144007231E-4</v>
      </c>
      <c r="P281" s="298">
        <v>-3.7949037020471606E-6</v>
      </c>
      <c r="Q281" s="686">
        <v>9.7802190609776081E-3</v>
      </c>
      <c r="R281" s="298">
        <v>-1.6527652334676412E-2</v>
      </c>
    </row>
    <row r="282" spans="2:18" x14ac:dyDescent="0.2">
      <c r="B282" s="292" t="s">
        <v>403</v>
      </c>
      <c r="C282" s="298">
        <v>1</v>
      </c>
      <c r="D282" s="686">
        <v>-1.145043257509009E-3</v>
      </c>
      <c r="E282" s="298">
        <v>-8.6425111162226384E-2</v>
      </c>
      <c r="F282" s="298">
        <v>-8.6899147964521764E-2</v>
      </c>
      <c r="G282" s="298">
        <v>-1.1576386995118704E-3</v>
      </c>
      <c r="H282" s="298">
        <v>-8.6908281393847486E-2</v>
      </c>
      <c r="I282" s="686">
        <v>3.539718237276002E-4</v>
      </c>
      <c r="J282" s="686">
        <v>3.3273351430394421E-2</v>
      </c>
      <c r="K282" s="686">
        <v>4.1532928991172334E-5</v>
      </c>
      <c r="L282" s="686">
        <v>1.0329299125656035</v>
      </c>
      <c r="M282" s="686">
        <v>-1.2595442002861446E-5</v>
      </c>
      <c r="N282" s="298">
        <v>-9.0652826516818691E-3</v>
      </c>
      <c r="O282" s="686">
        <v>1.4578954310401218E-5</v>
      </c>
      <c r="P282" s="298">
        <v>-3.7665752137345243E-7</v>
      </c>
      <c r="Q282" s="686">
        <v>8.8756942349210992E-4</v>
      </c>
      <c r="R282" s="298">
        <v>-1.6351044804274607E-3</v>
      </c>
    </row>
    <row r="283" spans="2:18" x14ac:dyDescent="0.2">
      <c r="B283" s="292" t="s">
        <v>404</v>
      </c>
      <c r="C283" s="298">
        <v>1</v>
      </c>
      <c r="D283" s="686">
        <v>3.9913678442003914E-2</v>
      </c>
      <c r="E283" s="298">
        <v>3.012588453424788</v>
      </c>
      <c r="F283" s="298">
        <v>3.029007374943538</v>
      </c>
      <c r="G283" s="298">
        <v>4.034993145067664E-2</v>
      </c>
      <c r="H283" s="298">
        <v>3.1905656906245325</v>
      </c>
      <c r="I283" s="686">
        <v>2.8542522193293211E-4</v>
      </c>
      <c r="J283" s="686">
        <v>2.6829970861695619E-2</v>
      </c>
      <c r="K283" s="686">
        <v>5.0140348337439515E-2</v>
      </c>
      <c r="L283" s="686">
        <v>0.83925454369374486</v>
      </c>
      <c r="M283" s="686">
        <v>4.3625300867272627E-4</v>
      </c>
      <c r="N283" s="298">
        <v>0.3317534956671071</v>
      </c>
      <c r="O283" s="686">
        <v>-4.1297205066990664E-4</v>
      </c>
      <c r="P283" s="298">
        <v>1.178903442081714E-5</v>
      </c>
      <c r="Q283" s="686">
        <v>-2.6480939077902933E-2</v>
      </c>
      <c r="R283" s="298">
        <v>5.3903115143590315E-2</v>
      </c>
    </row>
    <row r="284" spans="2:18" x14ac:dyDescent="0.2">
      <c r="B284" s="292" t="s">
        <v>405</v>
      </c>
      <c r="C284" s="298">
        <v>1</v>
      </c>
      <c r="D284" s="686">
        <v>4.0968472577095467E-2</v>
      </c>
      <c r="E284" s="298">
        <v>3.0922017778828246</v>
      </c>
      <c r="F284" s="298">
        <v>3.1089098929461101</v>
      </c>
      <c r="G284" s="298">
        <v>4.1412399138777534E-2</v>
      </c>
      <c r="H284" s="298">
        <v>3.2841990693392478</v>
      </c>
      <c r="I284" s="686">
        <v>1.9333752484933031E-4</v>
      </c>
      <c r="J284" s="686">
        <v>1.817372733583705E-2</v>
      </c>
      <c r="K284" s="686">
        <v>5.2365786737605877E-2</v>
      </c>
      <c r="L284" s="686">
        <v>0.82938561881778616</v>
      </c>
      <c r="M284" s="686">
        <v>4.4392656168206412E-4</v>
      </c>
      <c r="N284" s="298">
        <v>0.34003204212382043</v>
      </c>
      <c r="O284" s="686">
        <v>-2.7168721197292289E-4</v>
      </c>
      <c r="P284" s="298">
        <v>9.9581285682228542E-6</v>
      </c>
      <c r="Q284" s="686">
        <v>-1.7472542763777056E-2</v>
      </c>
      <c r="R284" s="298">
        <v>4.5665429938135521E-2</v>
      </c>
    </row>
    <row r="285" spans="2:18" x14ac:dyDescent="0.2">
      <c r="B285" s="292" t="s">
        <v>406</v>
      </c>
      <c r="C285" s="298">
        <v>1</v>
      </c>
      <c r="D285" s="686">
        <v>-1.5108056607900308E-2</v>
      </c>
      <c r="E285" s="298">
        <v>-1.1403197767598048</v>
      </c>
      <c r="F285" s="298">
        <v>-1.1464419591099169</v>
      </c>
      <c r="G285" s="298">
        <v>-1.5270717244676097E-2</v>
      </c>
      <c r="H285" s="298">
        <v>-1.1545710640865081</v>
      </c>
      <c r="I285" s="686">
        <v>1.254849196578479E-4</v>
      </c>
      <c r="J285" s="686">
        <v>1.1795582447837703E-2</v>
      </c>
      <c r="K285" s="686">
        <v>7.0753514022100436E-3</v>
      </c>
      <c r="L285" s="686">
        <v>1.0038714694005875</v>
      </c>
      <c r="M285" s="686">
        <v>-1.6266063677578796E-4</v>
      </c>
      <c r="N285" s="298">
        <v>-0.11916046386989122</v>
      </c>
      <c r="O285" s="686">
        <v>4.9468322743160425E-5</v>
      </c>
      <c r="P285" s="298">
        <v>-2.9583153364983178E-6</v>
      </c>
      <c r="Q285" s="686">
        <v>3.033026824054911E-3</v>
      </c>
      <c r="R285" s="298">
        <v>-1.2933511020224405E-2</v>
      </c>
    </row>
    <row r="286" spans="2:18" x14ac:dyDescent="0.2">
      <c r="B286" s="292" t="s">
        <v>407</v>
      </c>
      <c r="C286" s="298">
        <v>1</v>
      </c>
      <c r="D286" s="686">
        <v>4.629355694820609E-3</v>
      </c>
      <c r="E286" s="298">
        <v>0.34941263389886301</v>
      </c>
      <c r="F286" s="298">
        <v>0.35135413002197524</v>
      </c>
      <c r="G286" s="298">
        <v>4.6809442501919664E-3</v>
      </c>
      <c r="H286" s="298">
        <v>0.3516352440163209</v>
      </c>
      <c r="I286" s="686">
        <v>4.9465617985522783E-4</v>
      </c>
      <c r="J286" s="686">
        <v>4.6497680906391413E-2</v>
      </c>
      <c r="K286" s="686">
        <v>6.8784873935467353E-4</v>
      </c>
      <c r="L286" s="686">
        <v>1.0305033669448613</v>
      </c>
      <c r="M286" s="686">
        <v>5.1588555371356997E-5</v>
      </c>
      <c r="N286" s="298">
        <v>3.6914955255317072E-2</v>
      </c>
      <c r="O286" s="686">
        <v>-7.8661782317064575E-5</v>
      </c>
      <c r="P286" s="298">
        <v>1.8004225720904482E-6</v>
      </c>
      <c r="Q286" s="686">
        <v>-4.791930863404072E-3</v>
      </c>
      <c r="R286" s="298">
        <v>7.8206728128106112E-3</v>
      </c>
    </row>
    <row r="287" spans="2:18" x14ac:dyDescent="0.2">
      <c r="B287" s="292" t="s">
        <v>408</v>
      </c>
      <c r="C287" s="298">
        <v>1</v>
      </c>
      <c r="D287" s="686">
        <v>9.715855813432657E-3</v>
      </c>
      <c r="E287" s="298">
        <v>0.73332942943902202</v>
      </c>
      <c r="F287" s="298">
        <v>0.73733985102967969</v>
      </c>
      <c r="G287" s="298">
        <v>9.8224142606914942E-3</v>
      </c>
      <c r="H287" s="298">
        <v>0.73954037337408951</v>
      </c>
      <c r="I287" s="686">
        <v>3.2218280066164399E-4</v>
      </c>
      <c r="J287" s="686">
        <v>3.0285183262194534E-2</v>
      </c>
      <c r="K287" s="686">
        <v>2.9813450349628129E-3</v>
      </c>
      <c r="L287" s="686">
        <v>1.0210213677161384</v>
      </c>
      <c r="M287" s="686">
        <v>1.0655844725883681E-4</v>
      </c>
      <c r="N287" s="298">
        <v>7.7027660335406201E-2</v>
      </c>
      <c r="O287" s="686">
        <v>-1.1326340225176203E-4</v>
      </c>
      <c r="P287" s="298">
        <v>3.0490088401916724E-6</v>
      </c>
      <c r="Q287" s="686">
        <v>-6.9154600543907497E-3</v>
      </c>
      <c r="R287" s="298">
        <v>1.3274343889286989E-2</v>
      </c>
    </row>
    <row r="288" spans="2:18" x14ac:dyDescent="0.2">
      <c r="B288" s="292" t="s">
        <v>409</v>
      </c>
      <c r="C288" s="298">
        <v>1</v>
      </c>
      <c r="D288" s="686">
        <v>1.3317407690649806E-2</v>
      </c>
      <c r="E288" s="298">
        <v>1.0051659031301203</v>
      </c>
      <c r="F288" s="298">
        <v>1.0112075964728633</v>
      </c>
      <c r="G288" s="298">
        <v>1.3477981184796466E-2</v>
      </c>
      <c r="H288" s="298">
        <v>1.0174102491088359</v>
      </c>
      <c r="I288" s="686">
        <v>1.3874487383912398E-3</v>
      </c>
      <c r="J288" s="686">
        <v>0.13042018140877654</v>
      </c>
      <c r="K288" s="686">
        <v>6.1645987524630358E-3</v>
      </c>
      <c r="L288" s="686">
        <v>1.0115615486654237</v>
      </c>
      <c r="M288" s="686">
        <v>1.6057349414665898E-4</v>
      </c>
      <c r="N288" s="298">
        <v>0.11105052456536828</v>
      </c>
      <c r="O288" s="686">
        <v>-4.7505822712603656E-4</v>
      </c>
      <c r="P288" s="298">
        <v>8.682055939272016E-6</v>
      </c>
      <c r="Q288" s="686">
        <v>-2.9080772479062603E-2</v>
      </c>
      <c r="R288" s="298">
        <v>3.7896978160523814E-2</v>
      </c>
    </row>
    <row r="289" spans="2:18" x14ac:dyDescent="0.2">
      <c r="B289" s="292" t="s">
        <v>410</v>
      </c>
      <c r="C289" s="298">
        <v>1</v>
      </c>
      <c r="D289" s="686">
        <v>6.2546532632464305E-4</v>
      </c>
      <c r="E289" s="298">
        <v>4.720861854016041E-2</v>
      </c>
      <c r="F289" s="298">
        <v>4.74966634947303E-2</v>
      </c>
      <c r="G289" s="298">
        <v>6.331212065308476E-4</v>
      </c>
      <c r="H289" s="298">
        <v>4.7529431579925389E-2</v>
      </c>
      <c r="I289" s="686">
        <v>1.5659662684193154E-3</v>
      </c>
      <c r="J289" s="686">
        <v>0.14720082923141564</v>
      </c>
      <c r="K289" s="686">
        <v>1.3806643153924308E-5</v>
      </c>
      <c r="L289" s="686">
        <v>1.0343149312816853</v>
      </c>
      <c r="M289" s="686">
        <v>7.6558802062045358E-6</v>
      </c>
      <c r="N289" s="298">
        <v>5.2265698014500482E-3</v>
      </c>
      <c r="O289" s="686">
        <v>-2.4123591828486533E-5</v>
      </c>
      <c r="P289" s="298">
        <v>4.3327868320449155E-7</v>
      </c>
      <c r="Q289" s="686">
        <v>-1.4686068985760128E-3</v>
      </c>
      <c r="R289" s="298">
        <v>1.8808485296325924E-3</v>
      </c>
    </row>
    <row r="290" spans="2:18" x14ac:dyDescent="0.2">
      <c r="B290" s="292" t="s">
        <v>411</v>
      </c>
      <c r="C290" s="298">
        <v>1</v>
      </c>
      <c r="D290" s="686">
        <v>-1.3848313254528252E-2</v>
      </c>
      <c r="E290" s="298">
        <v>-1.0452373782241329</v>
      </c>
      <c r="F290" s="298">
        <v>-1.0518097537894853</v>
      </c>
      <c r="G290" s="298">
        <v>-1.4023015134691549E-2</v>
      </c>
      <c r="H290" s="298">
        <v>-1.0590354776569844</v>
      </c>
      <c r="I290" s="686">
        <v>1.9319093843052776E-3</v>
      </c>
      <c r="J290" s="686">
        <v>0.18159948212469609</v>
      </c>
      <c r="K290" s="686">
        <v>6.978226988050183E-3</v>
      </c>
      <c r="L290" s="686">
        <v>1.0102766376997145</v>
      </c>
      <c r="M290" s="686">
        <v>-1.7470188016329764E-4</v>
      </c>
      <c r="N290" s="298">
        <v>-0.11820574848007041</v>
      </c>
      <c r="O290" s="686">
        <v>6.0981243069490243E-4</v>
      </c>
      <c r="P290" s="298">
        <v>-1.0659185974789431E-5</v>
      </c>
      <c r="Q290" s="686">
        <v>3.7346784169577631E-2</v>
      </c>
      <c r="R290" s="298">
        <v>-4.6548306495119603E-2</v>
      </c>
    </row>
    <row r="291" spans="2:18" x14ac:dyDescent="0.2">
      <c r="B291" s="292" t="s">
        <v>412</v>
      </c>
      <c r="C291" s="298">
        <v>1</v>
      </c>
      <c r="D291" s="686">
        <v>-9.821373438130181E-3</v>
      </c>
      <c r="E291" s="298">
        <v>-0.74129364597342295</v>
      </c>
      <c r="F291" s="298">
        <v>-0.74832544613107044</v>
      </c>
      <c r="G291" s="298">
        <v>-1.0008585324374729E-2</v>
      </c>
      <c r="H291" s="298">
        <v>-0.75362391745525426</v>
      </c>
      <c r="I291" s="686">
        <v>8.1788138744176044E-3</v>
      </c>
      <c r="J291" s="686">
        <v>0.76880850419525482</v>
      </c>
      <c r="K291" s="686">
        <v>5.3371846135848279E-3</v>
      </c>
      <c r="L291" s="686">
        <v>1.0288327376683082</v>
      </c>
      <c r="M291" s="686">
        <v>-1.8721188624454878E-4</v>
      </c>
      <c r="N291" s="298">
        <v>-0.10307065467477469</v>
      </c>
      <c r="O291" s="686">
        <v>1.0069456966906392E-3</v>
      </c>
      <c r="P291" s="298">
        <v>-1.565334363121693E-5</v>
      </c>
      <c r="Q291" s="686">
        <v>6.1485946060390553E-2</v>
      </c>
      <c r="R291" s="298">
        <v>-6.8155331665605709E-2</v>
      </c>
    </row>
    <row r="292" spans="2:18" x14ac:dyDescent="0.2">
      <c r="B292" s="292" t="s">
        <v>413</v>
      </c>
      <c r="C292" s="298">
        <v>1</v>
      </c>
      <c r="D292" s="686">
        <v>-2.8237936202424076E-3</v>
      </c>
      <c r="E292" s="298">
        <v>-0.21313315102134087</v>
      </c>
      <c r="F292" s="298">
        <v>-0.21506524721595552</v>
      </c>
      <c r="G292" s="298">
        <v>-2.8752222229367678E-3</v>
      </c>
      <c r="H292" s="298">
        <v>-0.21589865302764291</v>
      </c>
      <c r="I292" s="686">
        <v>7.3605112822198067E-3</v>
      </c>
      <c r="J292" s="686">
        <v>0.69188806052866181</v>
      </c>
      <c r="K292" s="686">
        <v>4.211940734424681E-4</v>
      </c>
      <c r="L292" s="686">
        <v>1.0394332629900314</v>
      </c>
      <c r="M292" s="686">
        <v>-5.142860269436012E-5</v>
      </c>
      <c r="N292" s="298">
        <v>-2.8874640576882504E-2</v>
      </c>
      <c r="O292" s="686">
        <v>2.7286468792792821E-4</v>
      </c>
      <c r="P292" s="298">
        <v>-4.2659392708985144E-6</v>
      </c>
      <c r="Q292" s="686">
        <v>1.6615510337315648E-2</v>
      </c>
      <c r="R292" s="298">
        <v>-1.8522684278315167E-2</v>
      </c>
    </row>
    <row r="293" spans="2:18" x14ac:dyDescent="0.2">
      <c r="B293" s="292" t="s">
        <v>414</v>
      </c>
      <c r="C293" s="298">
        <v>1</v>
      </c>
      <c r="D293" s="686">
        <v>-5.0747544336310485E-3</v>
      </c>
      <c r="E293" s="298">
        <v>-0.38303025948704283</v>
      </c>
      <c r="F293" s="298">
        <v>-0.38597019246182496</v>
      </c>
      <c r="G293" s="298">
        <v>-5.15295553807561E-3</v>
      </c>
      <c r="H293" s="298">
        <v>-0.38714620461321014</v>
      </c>
      <c r="I293" s="686">
        <v>4.6496553336471437E-3</v>
      </c>
      <c r="J293" s="686">
        <v>0.43706760136283151</v>
      </c>
      <c r="K293" s="686">
        <v>1.147824240684447E-3</v>
      </c>
      <c r="L293" s="686">
        <v>1.0342823948747795</v>
      </c>
      <c r="M293" s="686">
        <v>-7.8201104444561011E-5</v>
      </c>
      <c r="N293" s="298">
        <v>-4.7692847392516446E-2</v>
      </c>
      <c r="O293" s="686">
        <v>3.775463467635109E-4</v>
      </c>
      <c r="P293" s="298">
        <v>-6.0765354582069613E-6</v>
      </c>
      <c r="Q293" s="686">
        <v>2.3002588777345623E-2</v>
      </c>
      <c r="R293" s="298">
        <v>-2.6398872988731795E-2</v>
      </c>
    </row>
    <row r="294" spans="2:18" x14ac:dyDescent="0.2">
      <c r="B294" s="292" t="s">
        <v>415</v>
      </c>
      <c r="C294" s="298">
        <v>1</v>
      </c>
      <c r="D294" s="686">
        <v>2.5513697410889873E-2</v>
      </c>
      <c r="E294" s="298">
        <v>1.9257125182261647</v>
      </c>
      <c r="F294" s="298">
        <v>1.9391850709164371</v>
      </c>
      <c r="G294" s="298">
        <v>2.5871940956676897E-2</v>
      </c>
      <c r="H294" s="298">
        <v>1.9827240062019935</v>
      </c>
      <c r="I294" s="686">
        <v>3.3204824228023739E-3</v>
      </c>
      <c r="J294" s="686">
        <v>0.31212534774342315</v>
      </c>
      <c r="K294" s="686">
        <v>2.6400581734073843E-2</v>
      </c>
      <c r="L294" s="686">
        <v>0.95410200630212605</v>
      </c>
      <c r="M294" s="686">
        <v>3.5824354578702544E-4</v>
      </c>
      <c r="N294" s="298">
        <v>0.23331193017893098</v>
      </c>
      <c r="O294" s="686">
        <v>-1.5596971536530765E-3</v>
      </c>
      <c r="P294" s="298">
        <v>2.5782134222339499E-5</v>
      </c>
      <c r="Q294" s="686">
        <v>-9.6930703664724463E-2</v>
      </c>
      <c r="R294" s="298">
        <v>0.11425174916514566</v>
      </c>
    </row>
    <row r="295" spans="2:18" x14ac:dyDescent="0.2">
      <c r="B295" s="292" t="s">
        <v>416</v>
      </c>
      <c r="C295" s="298">
        <v>1</v>
      </c>
      <c r="D295" s="686">
        <v>1.5444689092314248E-2</v>
      </c>
      <c r="E295" s="298">
        <v>1.165727987057102</v>
      </c>
      <c r="F295" s="298">
        <v>1.1736124267849724</v>
      </c>
      <c r="G295" s="298">
        <v>1.565431694465649E-2</v>
      </c>
      <c r="H295" s="298">
        <v>1.1839809181975958</v>
      </c>
      <c r="I295" s="686">
        <v>2.8647413280837295E-3</v>
      </c>
      <c r="J295" s="686">
        <v>0.26928568483987059</v>
      </c>
      <c r="K295" s="686">
        <v>9.3473653512722056E-3</v>
      </c>
      <c r="L295" s="686">
        <v>1.0052749070242861</v>
      </c>
      <c r="M295" s="686">
        <v>2.0962785234224189E-4</v>
      </c>
      <c r="N295" s="298">
        <v>0.13700995834999904</v>
      </c>
      <c r="O295" s="686">
        <v>-8.6484633646909158E-4</v>
      </c>
      <c r="P295" s="298">
        <v>1.4489923412763488E-5</v>
      </c>
      <c r="Q295" s="686">
        <v>-5.3044133945197913E-2</v>
      </c>
      <c r="R295" s="298">
        <v>6.3370540276218454E-2</v>
      </c>
    </row>
    <row r="296" spans="2:18" x14ac:dyDescent="0.2">
      <c r="B296" s="292" t="s">
        <v>417</v>
      </c>
      <c r="C296" s="298">
        <v>1</v>
      </c>
      <c r="D296" s="686">
        <v>-6.9324625096258748E-3</v>
      </c>
      <c r="E296" s="298">
        <v>-0.52324559713646379</v>
      </c>
      <c r="F296" s="298">
        <v>-0.52686037114175954</v>
      </c>
      <c r="G296" s="298">
        <v>-7.0285773926294631E-3</v>
      </c>
      <c r="H296" s="298">
        <v>-0.52842946214006947</v>
      </c>
      <c r="I296" s="686">
        <v>3.1485543349385301E-3</v>
      </c>
      <c r="J296" s="686">
        <v>0.29596410748422181</v>
      </c>
      <c r="K296" s="686">
        <v>1.9242619101759899E-3</v>
      </c>
      <c r="L296" s="686">
        <v>1.0298494597191636</v>
      </c>
      <c r="M296" s="686">
        <v>-9.6114883003587737E-5</v>
      </c>
      <c r="N296" s="298">
        <v>-6.1794330103160038E-2</v>
      </c>
      <c r="O296" s="686">
        <v>4.1066339809581886E-4</v>
      </c>
      <c r="P296" s="298">
        <v>-6.8204383584461733E-6</v>
      </c>
      <c r="Q296" s="686">
        <v>2.5037641744121132E-2</v>
      </c>
      <c r="R296" s="298">
        <v>-2.9651223577787836E-2</v>
      </c>
    </row>
    <row r="297" spans="2:18" x14ac:dyDescent="0.2">
      <c r="B297" s="292" t="s">
        <v>418</v>
      </c>
      <c r="C297" s="298">
        <v>1</v>
      </c>
      <c r="D297" s="686">
        <v>-1.0670876351938891E-2</v>
      </c>
      <c r="E297" s="298">
        <v>-0.80541208278975029</v>
      </c>
      <c r="F297" s="298">
        <v>-0.81072335503556991</v>
      </c>
      <c r="G297" s="298">
        <v>-1.0812078116118879E-2</v>
      </c>
      <c r="H297" s="298">
        <v>-0.81455383387392855</v>
      </c>
      <c r="I297" s="686">
        <v>2.5333164721062997E-3</v>
      </c>
      <c r="J297" s="686">
        <v>0.23813174837799217</v>
      </c>
      <c r="K297" s="686">
        <v>4.3486595426615237E-3</v>
      </c>
      <c r="L297" s="686">
        <v>1.0207956951608075</v>
      </c>
      <c r="M297" s="686">
        <v>-1.4120176417998904E-4</v>
      </c>
      <c r="N297" s="298">
        <v>-9.3086192374770824E-2</v>
      </c>
      <c r="O297" s="686">
        <v>5.5492922750560248E-4</v>
      </c>
      <c r="P297" s="298">
        <v>-9.4111600449973136E-6</v>
      </c>
      <c r="Q297" s="686">
        <v>3.3902837575534937E-2</v>
      </c>
      <c r="R297" s="298">
        <v>-4.0998174124992501E-2</v>
      </c>
    </row>
    <row r="298" spans="2:18" x14ac:dyDescent="0.2">
      <c r="B298" s="292" t="s">
        <v>419</v>
      </c>
      <c r="C298" s="298">
        <v>1</v>
      </c>
      <c r="D298" s="686">
        <v>-1.3090886115608361E-2</v>
      </c>
      <c r="E298" s="298">
        <v>-0.98806859944729808</v>
      </c>
      <c r="F298" s="298">
        <v>-0.99528789490933944</v>
      </c>
      <c r="G298" s="298">
        <v>-1.3282881349662776E-2</v>
      </c>
      <c r="H298" s="298">
        <v>-1.0025087132096377</v>
      </c>
      <c r="I298" s="686">
        <v>3.9280205100287327E-3</v>
      </c>
      <c r="J298" s="686">
        <v>0.36923392794270088</v>
      </c>
      <c r="K298" s="686">
        <v>7.2642177154718292E-3</v>
      </c>
      <c r="L298" s="686">
        <v>1.0148737280508933</v>
      </c>
      <c r="M298" s="686">
        <v>-1.9199523405441431E-4</v>
      </c>
      <c r="N298" s="298">
        <v>-0.12052780110307409</v>
      </c>
      <c r="O298" s="686">
        <v>8.8319741476184722E-4</v>
      </c>
      <c r="P298" s="298">
        <v>-1.4396881415138783E-5</v>
      </c>
      <c r="Q298" s="686">
        <v>5.4055698574569669E-2</v>
      </c>
      <c r="R298" s="298">
        <v>-6.2831152985329985E-2</v>
      </c>
    </row>
    <row r="299" spans="2:18" x14ac:dyDescent="0.2">
      <c r="B299" s="292" t="s">
        <v>420</v>
      </c>
      <c r="C299" s="298">
        <v>1</v>
      </c>
      <c r="D299" s="686">
        <v>-1.4962483149927396E-2</v>
      </c>
      <c r="E299" s="298">
        <v>-1.1293322422670482</v>
      </c>
      <c r="F299" s="298">
        <v>-1.1378444109943036</v>
      </c>
      <c r="G299" s="298">
        <v>-1.5188888040529341E-2</v>
      </c>
      <c r="H299" s="298">
        <v>-1.1482612410666799</v>
      </c>
      <c r="I299" s="686">
        <v>4.3796398010749653E-3</v>
      </c>
      <c r="J299" s="686">
        <v>0.41168614130104675</v>
      </c>
      <c r="K299" s="686">
        <v>9.7953034619269359E-3</v>
      </c>
      <c r="L299" s="686">
        <v>1.0086386813148802</v>
      </c>
      <c r="M299" s="686">
        <v>-2.2640489060194588E-4</v>
      </c>
      <c r="N299" s="298">
        <v>-0.14019115609587821</v>
      </c>
      <c r="O299" s="686">
        <v>1.0753501640755551E-3</v>
      </c>
      <c r="P299" s="298">
        <v>-1.7383388591540374E-5</v>
      </c>
      <c r="Q299" s="686">
        <v>6.5925352853059865E-2</v>
      </c>
      <c r="R299" s="298">
        <v>-7.5990605082498386E-2</v>
      </c>
    </row>
    <row r="300" spans="2:18" x14ac:dyDescent="0.2">
      <c r="B300" s="292" t="s">
        <v>421</v>
      </c>
      <c r="C300" s="298">
        <v>1</v>
      </c>
      <c r="D300" s="686">
        <v>-1.0462245891509885E-2</v>
      </c>
      <c r="E300" s="298">
        <v>-0.78966515740840815</v>
      </c>
      <c r="F300" s="298">
        <v>-0.79552835686637935</v>
      </c>
      <c r="G300" s="298">
        <v>-1.061818531573076E-2</v>
      </c>
      <c r="H300" s="298">
        <v>-0.79984075929649923</v>
      </c>
      <c r="I300" s="686">
        <v>4.1597552842578258E-3</v>
      </c>
      <c r="J300" s="686">
        <v>0.39101699672023565</v>
      </c>
      <c r="K300" s="686">
        <v>4.7164185346510049E-3</v>
      </c>
      <c r="L300" s="686">
        <v>1.0230212756869617</v>
      </c>
      <c r="M300" s="686">
        <v>-1.5593942422087418E-4</v>
      </c>
      <c r="N300" s="298">
        <v>-9.6929583033914871E-2</v>
      </c>
      <c r="O300" s="686">
        <v>7.2979521581476871E-4</v>
      </c>
      <c r="P300" s="298">
        <v>-1.1843319690746511E-5</v>
      </c>
      <c r="Q300" s="686">
        <v>4.458020645935503E-2</v>
      </c>
      <c r="R300" s="298">
        <v>-5.1586661489515448E-2</v>
      </c>
    </row>
    <row r="301" spans="2:18" x14ac:dyDescent="0.2">
      <c r="B301" s="292" t="s">
        <v>422</v>
      </c>
      <c r="C301" s="298">
        <v>1</v>
      </c>
      <c r="D301" s="686">
        <v>-4.2635872096755869E-3</v>
      </c>
      <c r="E301" s="298">
        <v>-0.32180530834064147</v>
      </c>
      <c r="F301" s="298">
        <v>-0.32420204258155894</v>
      </c>
      <c r="G301" s="298">
        <v>-4.3273322035277274E-3</v>
      </c>
      <c r="H301" s="298">
        <v>-0.32503960675357979</v>
      </c>
      <c r="I301" s="686">
        <v>4.204467717319282E-3</v>
      </c>
      <c r="J301" s="686">
        <v>0.39521996542801252</v>
      </c>
      <c r="K301" s="686">
        <v>7.857283633352566E-4</v>
      </c>
      <c r="L301" s="686">
        <v>1.0347921114334886</v>
      </c>
      <c r="M301" s="686">
        <v>-6.3744993852140293E-5</v>
      </c>
      <c r="N301" s="298">
        <v>-3.9450199822639247E-2</v>
      </c>
      <c r="O301" s="686">
        <v>2.9925887428774658E-4</v>
      </c>
      <c r="P301" s="298">
        <v>-4.8524940168569153E-6</v>
      </c>
      <c r="Q301" s="686">
        <v>1.8228499369074922E-2</v>
      </c>
      <c r="R301" s="298">
        <v>-2.1076174954040055E-2</v>
      </c>
    </row>
    <row r="302" spans="2:18" x14ac:dyDescent="0.2">
      <c r="B302" s="292" t="s">
        <v>423</v>
      </c>
      <c r="C302" s="298">
        <v>1</v>
      </c>
      <c r="D302" s="686">
        <v>-1.2679457364054904E-2</v>
      </c>
      <c r="E302" s="298">
        <v>-0.9570149467969189</v>
      </c>
      <c r="F302" s="298">
        <v>-0.96427880742015359</v>
      </c>
      <c r="G302" s="298">
        <v>-1.2872665094804909E-2</v>
      </c>
      <c r="H302" s="298">
        <v>-0.97122750527069579</v>
      </c>
      <c r="I302" s="686">
        <v>4.4828318366832605E-3</v>
      </c>
      <c r="J302" s="686">
        <v>0.42138619264822647</v>
      </c>
      <c r="K302" s="686">
        <v>7.0843348510749886E-3</v>
      </c>
      <c r="L302" s="686">
        <v>1.0167870446563114</v>
      </c>
      <c r="M302" s="686">
        <v>-1.9320773075000443E-4</v>
      </c>
      <c r="N302" s="298">
        <v>-0.11898685559313937</v>
      </c>
      <c r="O302" s="686">
        <v>9.2362631437514515E-4</v>
      </c>
      <c r="P302" s="298">
        <v>-1.4905067770417032E-5</v>
      </c>
      <c r="Q302" s="686">
        <v>5.651147367369639E-2</v>
      </c>
      <c r="R302" s="298">
        <v>-6.5027520844332415E-2</v>
      </c>
    </row>
    <row r="303" spans="2:18" x14ac:dyDescent="0.2">
      <c r="B303" s="292" t="s">
        <v>424</v>
      </c>
      <c r="C303" s="298">
        <v>1</v>
      </c>
      <c r="D303" s="686">
        <v>4.3992323734612961E-3</v>
      </c>
      <c r="E303" s="298">
        <v>0.33204347906643705</v>
      </c>
      <c r="F303" s="298">
        <v>0.33464237885663239</v>
      </c>
      <c r="G303" s="298">
        <v>4.4683673417764691E-3</v>
      </c>
      <c r="H303" s="298">
        <v>0.33564562895348815</v>
      </c>
      <c r="I303" s="686">
        <v>4.9457712228906849E-3</v>
      </c>
      <c r="J303" s="686">
        <v>0.46490249495172437</v>
      </c>
      <c r="K303" s="686">
        <v>8.7993936658666916E-4</v>
      </c>
      <c r="L303" s="686">
        <v>1.0354179060062922</v>
      </c>
      <c r="M303" s="686">
        <v>6.9134968315172801E-5</v>
      </c>
      <c r="N303" s="298">
        <v>4.1749900558191222E-2</v>
      </c>
      <c r="O303" s="686">
        <v>-3.391266630016998E-4</v>
      </c>
      <c r="P303" s="298">
        <v>5.4344442945978036E-6</v>
      </c>
      <c r="Q303" s="686">
        <v>-2.065769665053141E-2</v>
      </c>
      <c r="R303" s="298">
        <v>2.3604674033849776E-2</v>
      </c>
    </row>
    <row r="304" spans="2:18" x14ac:dyDescent="0.2">
      <c r="B304" s="292" t="s">
        <v>425</v>
      </c>
      <c r="C304" s="298">
        <v>1</v>
      </c>
      <c r="D304" s="686">
        <v>-7.6614622719220066E-3</v>
      </c>
      <c r="E304" s="298">
        <v>-0.57826874589570099</v>
      </c>
      <c r="F304" s="298">
        <v>-0.58312001375709999</v>
      </c>
      <c r="G304" s="298">
        <v>-7.7905500423531083E-3</v>
      </c>
      <c r="H304" s="298">
        <v>-0.58591417931528167</v>
      </c>
      <c r="I304" s="686">
        <v>6.0434732150663906E-3</v>
      </c>
      <c r="J304" s="686">
        <v>0.5680864822162407</v>
      </c>
      <c r="K304" s="686">
        <v>2.8645692908856736E-3</v>
      </c>
      <c r="L304" s="686">
        <v>1.0314902327600526</v>
      </c>
      <c r="M304" s="686">
        <v>-1.2908777043110176E-4</v>
      </c>
      <c r="N304" s="298">
        <v>-7.542103663524484E-2</v>
      </c>
      <c r="O304" s="686">
        <v>6.6223796506130028E-4</v>
      </c>
      <c r="P304" s="298">
        <v>-1.0473713336642567E-5</v>
      </c>
      <c r="Q304" s="686">
        <v>4.0389436453556277E-2</v>
      </c>
      <c r="R304" s="298">
        <v>-4.5548838722861598E-2</v>
      </c>
    </row>
    <row r="305" spans="2:18" x14ac:dyDescent="0.2">
      <c r="B305" s="292" t="s">
        <v>426</v>
      </c>
      <c r="C305" s="298">
        <v>1</v>
      </c>
      <c r="D305" s="686">
        <v>-8.7364425197412783E-3</v>
      </c>
      <c r="E305" s="298">
        <v>-0.65940566959331703</v>
      </c>
      <c r="F305" s="298">
        <v>-0.66389004936363638</v>
      </c>
      <c r="G305" s="298">
        <v>-8.855673348393503E-3</v>
      </c>
      <c r="H305" s="298">
        <v>-0.66638258977022236</v>
      </c>
      <c r="I305" s="686">
        <v>2.9374631871813316E-3</v>
      </c>
      <c r="J305" s="686">
        <v>0.27612153959504515</v>
      </c>
      <c r="K305" s="686">
        <v>3.0075735820855919E-3</v>
      </c>
      <c r="L305" s="686">
        <v>1.0260085124492622</v>
      </c>
      <c r="M305" s="686">
        <v>-1.1923082865222458E-4</v>
      </c>
      <c r="N305" s="298">
        <v>-7.7322721041080761E-2</v>
      </c>
      <c r="O305" s="686">
        <v>4.9659163912165751E-4</v>
      </c>
      <c r="P305" s="298">
        <v>-8.300362618000985E-6</v>
      </c>
      <c r="Q305" s="686">
        <v>3.0303255594987651E-2</v>
      </c>
      <c r="R305" s="298">
        <v>-3.6116849402843133E-2</v>
      </c>
    </row>
    <row r="306" spans="2:18" x14ac:dyDescent="0.2">
      <c r="B306" s="292" t="s">
        <v>427</v>
      </c>
      <c r="C306" s="298">
        <v>1</v>
      </c>
      <c r="D306" s="686">
        <v>1.2206445663365834E-3</v>
      </c>
      <c r="E306" s="298">
        <v>9.2131316125737564E-2</v>
      </c>
      <c r="F306" s="298">
        <v>9.2631494098491932E-2</v>
      </c>
      <c r="G306" s="298">
        <v>1.2339342239726103E-3</v>
      </c>
      <c r="H306" s="298">
        <v>9.2636585324253617E-2</v>
      </c>
      <c r="I306" s="686">
        <v>2.4383498342674567E-4</v>
      </c>
      <c r="J306" s="686">
        <v>2.2920488442114095E-2</v>
      </c>
      <c r="K306" s="686">
        <v>4.6710220041662285E-5</v>
      </c>
      <c r="L306" s="686">
        <v>1.0327920504862564</v>
      </c>
      <c r="M306" s="686">
        <v>1.3289657636026901E-5</v>
      </c>
      <c r="N306" s="298">
        <v>9.6137634000845844E-3</v>
      </c>
      <c r="O306" s="686">
        <v>3.6666714664425191E-5</v>
      </c>
      <c r="P306" s="298">
        <v>-3.332186326741896E-7</v>
      </c>
      <c r="Q306" s="686">
        <v>2.2322886940681248E-3</v>
      </c>
      <c r="R306" s="298">
        <v>-1.4465403270120128E-3</v>
      </c>
    </row>
    <row r="307" spans="2:18" x14ac:dyDescent="0.2">
      <c r="B307" s="292" t="s">
        <v>428</v>
      </c>
      <c r="C307" s="298">
        <v>1</v>
      </c>
      <c r="D307" s="686">
        <v>-5.859083648507046E-3</v>
      </c>
      <c r="E307" s="298">
        <v>-0.44222954225554251</v>
      </c>
      <c r="F307" s="298">
        <v>-0.44462593271380701</v>
      </c>
      <c r="G307" s="298">
        <v>-5.9227550821619995E-3</v>
      </c>
      <c r="H307" s="298">
        <v>-0.44509872746006995</v>
      </c>
      <c r="I307" s="686">
        <v>2.2399091267541046E-4</v>
      </c>
      <c r="J307" s="686">
        <v>2.1055145791488584E-2</v>
      </c>
      <c r="K307" s="686">
        <v>1.0741736957184504E-3</v>
      </c>
      <c r="L307" s="686">
        <v>1.0285750216758056</v>
      </c>
      <c r="M307" s="686">
        <v>-6.3671433654953751E-5</v>
      </c>
      <c r="N307" s="298">
        <v>-4.614947661025922E-2</v>
      </c>
      <c r="O307" s="686">
        <v>-1.7127359814899935E-4</v>
      </c>
      <c r="P307" s="298">
        <v>1.532950863844774E-6</v>
      </c>
      <c r="Q307" s="686">
        <v>-1.0437844739907364E-2</v>
      </c>
      <c r="R307" s="298">
        <v>6.6614926385737388E-3</v>
      </c>
    </row>
    <row r="308" spans="2:18" x14ac:dyDescent="0.2">
      <c r="B308" s="292" t="s">
        <v>429</v>
      </c>
      <c r="C308" s="298">
        <v>1</v>
      </c>
      <c r="D308" s="686">
        <v>2.2964961942645176E-2</v>
      </c>
      <c r="E308" s="298">
        <v>1.7333400949822124</v>
      </c>
      <c r="F308" s="298">
        <v>1.7427597907767534</v>
      </c>
      <c r="G308" s="298">
        <v>2.3215242601144961E-2</v>
      </c>
      <c r="H308" s="298">
        <v>1.7719592877235224</v>
      </c>
      <c r="I308" s="686">
        <v>2.5456049942795627E-4</v>
      </c>
      <c r="J308" s="686">
        <v>2.3928686946227889E-2</v>
      </c>
      <c r="K308" s="686">
        <v>1.6550328784813925E-2</v>
      </c>
      <c r="L308" s="686">
        <v>0.96662418438954056</v>
      </c>
      <c r="M308" s="686">
        <v>2.5028065849978294E-4</v>
      </c>
      <c r="N308" s="298">
        <v>0.18398430248183265</v>
      </c>
      <c r="O308" s="686">
        <v>6.9953980103064123E-4</v>
      </c>
      <c r="P308" s="298">
        <v>-6.4055731396416217E-6</v>
      </c>
      <c r="Q308" s="686">
        <v>4.3299289945090899E-2</v>
      </c>
      <c r="R308" s="298">
        <v>-2.8271525720630301E-2</v>
      </c>
    </row>
    <row r="309" spans="2:18" x14ac:dyDescent="0.2">
      <c r="B309" s="292" t="s">
        <v>430</v>
      </c>
      <c r="C309" s="298">
        <v>1</v>
      </c>
      <c r="D309" s="686">
        <v>-8.9955956189880643E-3</v>
      </c>
      <c r="E309" s="298">
        <v>-0.67896592224190555</v>
      </c>
      <c r="F309" s="298">
        <v>-0.6827174526196288</v>
      </c>
      <c r="G309" s="298">
        <v>-9.0952780388442178E-3</v>
      </c>
      <c r="H309" s="298">
        <v>-0.68450641174139903</v>
      </c>
      <c r="I309" s="686">
        <v>4.3348328763293187E-4</v>
      </c>
      <c r="J309" s="686">
        <v>4.0747429037495599E-2</v>
      </c>
      <c r="K309" s="686">
        <v>2.5825019755855595E-3</v>
      </c>
      <c r="L309" s="686">
        <v>1.0228503658493697</v>
      </c>
      <c r="M309" s="686">
        <v>-9.9682419856152922E-5</v>
      </c>
      <c r="N309" s="298">
        <v>-7.1660332133831189E-2</v>
      </c>
      <c r="O309" s="686">
        <v>-3.2844488721639378E-4</v>
      </c>
      <c r="P309" s="298">
        <v>3.2748500550227026E-6</v>
      </c>
      <c r="Q309" s="686">
        <v>-2.0045268546615726E-2</v>
      </c>
      <c r="R309" s="298">
        <v>1.4251602469587381E-2</v>
      </c>
    </row>
    <row r="310" spans="2:18" x14ac:dyDescent="0.2">
      <c r="B310" s="292" t="s">
        <v>431</v>
      </c>
      <c r="C310" s="298">
        <v>1</v>
      </c>
      <c r="D310" s="686">
        <v>2.8221833037130214E-2</v>
      </c>
      <c r="E310" s="298">
        <v>2.1301160820263432</v>
      </c>
      <c r="F310" s="298">
        <v>2.142461078464645</v>
      </c>
      <c r="G310" s="298">
        <v>2.8549897780035059E-2</v>
      </c>
      <c r="H310" s="298">
        <v>2.1981947769397929</v>
      </c>
      <c r="I310" s="686">
        <v>9.6460951724536357E-4</v>
      </c>
      <c r="J310" s="686">
        <v>9.0673294621064174E-2</v>
      </c>
      <c r="K310" s="686">
        <v>2.6679041790788213E-2</v>
      </c>
      <c r="L310" s="686">
        <v>0.93421125592728871</v>
      </c>
      <c r="M310" s="686">
        <v>3.2806474290484678E-4</v>
      </c>
      <c r="N310" s="298">
        <v>0.23563710175770236</v>
      </c>
      <c r="O310" s="686">
        <v>1.3901679196139296E-3</v>
      </c>
      <c r="P310" s="298">
        <v>-1.5334498934616931E-5</v>
      </c>
      <c r="Q310" s="686">
        <v>8.6799397103312026E-2</v>
      </c>
      <c r="R310" s="298">
        <v>-6.827189268981726E-2</v>
      </c>
    </row>
    <row r="311" spans="2:18" x14ac:dyDescent="0.2">
      <c r="B311" s="292" t="s">
        <v>432</v>
      </c>
      <c r="C311" s="298">
        <v>1</v>
      </c>
      <c r="D311" s="686">
        <v>-1.5168132485921283E-2</v>
      </c>
      <c r="E311" s="298">
        <v>-1.1448541595458546</v>
      </c>
      <c r="F311" s="298">
        <v>-1.151004435253598</v>
      </c>
      <c r="G311" s="298">
        <v>-1.5331539803668326E-2</v>
      </c>
      <c r="H311" s="298">
        <v>-1.1592359343449405</v>
      </c>
      <c r="I311" s="686">
        <v>1.319298818414453E-4</v>
      </c>
      <c r="J311" s="686">
        <v>1.2401408893095859E-2</v>
      </c>
      <c r="K311" s="686">
        <v>7.1361404096355599E-3</v>
      </c>
      <c r="L311" s="686">
        <v>1.003648483676493</v>
      </c>
      <c r="M311" s="686">
        <v>-1.6340731774704354E-4</v>
      </c>
      <c r="N311" s="298">
        <v>-0.11967810345596896</v>
      </c>
      <c r="O311" s="686">
        <v>-3.7778656378221803E-4</v>
      </c>
      <c r="P311" s="298">
        <v>3.0454159808120391E-6</v>
      </c>
      <c r="Q311" s="686">
        <v>-2.3164365056007583E-2</v>
      </c>
      <c r="R311" s="298">
        <v>1.3315069014223607E-2</v>
      </c>
    </row>
    <row r="312" spans="2:18" x14ac:dyDescent="0.2">
      <c r="B312" s="292" t="s">
        <v>433</v>
      </c>
      <c r="C312" s="298">
        <v>1</v>
      </c>
      <c r="D312" s="686">
        <v>-1.5145071983341675E-2</v>
      </c>
      <c r="E312" s="298">
        <v>-1.1431136082733768</v>
      </c>
      <c r="F312" s="298">
        <v>-1.1491823926035343</v>
      </c>
      <c r="G312" s="298">
        <v>-1.5306309073864864E-2</v>
      </c>
      <c r="H312" s="298">
        <v>-1.1573017554976193</v>
      </c>
      <c r="I312" s="686">
        <v>7.7123518042678345E-6</v>
      </c>
      <c r="J312" s="686">
        <v>7.2496106960117648E-4</v>
      </c>
      <c r="K312" s="686">
        <v>7.0297768927168429E-3</v>
      </c>
      <c r="L312" s="686">
        <v>1.003614242180499</v>
      </c>
      <c r="M312" s="686">
        <v>-1.6123709052319053E-4</v>
      </c>
      <c r="N312" s="298">
        <v>-0.1187801444281629</v>
      </c>
      <c r="O312" s="686">
        <v>-2.1335477323463359E-4</v>
      </c>
      <c r="P312" s="298">
        <v>7.3511139592901123E-7</v>
      </c>
      <c r="Q312" s="686">
        <v>-1.3081764576749111E-2</v>
      </c>
      <c r="R312" s="298">
        <v>3.2139567477789642E-3</v>
      </c>
    </row>
    <row r="313" spans="2:18" x14ac:dyDescent="0.2">
      <c r="B313" s="292" t="s">
        <v>434</v>
      </c>
      <c r="C313" s="298">
        <v>1</v>
      </c>
      <c r="D313" s="686">
        <v>-1.5164121545630673E-2</v>
      </c>
      <c r="E313" s="298">
        <v>-1.1445514234193304</v>
      </c>
      <c r="F313" s="298">
        <v>-1.1506811713208296</v>
      </c>
      <c r="G313" s="298">
        <v>-1.5326982116775703E-2</v>
      </c>
      <c r="H313" s="298">
        <v>-1.1588866193714924</v>
      </c>
      <c r="I313" s="686">
        <v>9.942709351533455E-5</v>
      </c>
      <c r="J313" s="686">
        <v>9.346146790441448E-3</v>
      </c>
      <c r="K313" s="686">
        <v>7.1101492078730249E-3</v>
      </c>
      <c r="L313" s="686">
        <v>1.0036318030590266</v>
      </c>
      <c r="M313" s="686">
        <v>-1.6286057114502938E-4</v>
      </c>
      <c r="N313" s="298">
        <v>-0.11945947448320689</v>
      </c>
      <c r="O313" s="686">
        <v>-3.4914409671980688E-4</v>
      </c>
      <c r="P313" s="298">
        <v>2.6430068184366259E-6</v>
      </c>
      <c r="Q313" s="686">
        <v>-2.1408036358400471E-2</v>
      </c>
      <c r="R313" s="298">
        <v>1.1555621827577982E-2</v>
      </c>
    </row>
    <row r="314" spans="2:18" x14ac:dyDescent="0.2">
      <c r="B314" s="292" t="s">
        <v>435</v>
      </c>
      <c r="C314" s="298">
        <v>1</v>
      </c>
      <c r="D314" s="686">
        <v>7.6828056137340575E-5</v>
      </c>
      <c r="E314" s="298">
        <v>5.7987969000334351E-3</v>
      </c>
      <c r="F314" s="298">
        <v>5.829632913794445E-3</v>
      </c>
      <c r="G314" s="298">
        <v>7.7647319164098007E-5</v>
      </c>
      <c r="H314" s="298">
        <v>5.8290400294136423E-3</v>
      </c>
      <c r="I314" s="686">
        <v>2.476357266142989E-5</v>
      </c>
      <c r="J314" s="686">
        <v>2.3277758301744095E-3</v>
      </c>
      <c r="K314" s="686">
        <v>1.8119905650459364E-7</v>
      </c>
      <c r="L314" s="686">
        <v>1.0327531919461794</v>
      </c>
      <c r="M314" s="686">
        <v>8.192630267574327E-7</v>
      </c>
      <c r="N314" s="298">
        <v>5.9874993955042334E-4</v>
      </c>
      <c r="O314" s="686">
        <v>1.2921688274399055E-6</v>
      </c>
      <c r="P314" s="298">
        <v>-6.6822447302544528E-9</v>
      </c>
      <c r="Q314" s="686">
        <v>7.8664296666401329E-5</v>
      </c>
      <c r="R314" s="298">
        <v>-2.9007058324118849E-5</v>
      </c>
    </row>
    <row r="315" spans="2:18" x14ac:dyDescent="0.2">
      <c r="B315" s="292" t="s">
        <v>436</v>
      </c>
      <c r="C315" s="298">
        <v>1</v>
      </c>
      <c r="D315" s="686">
        <v>-3.149034247897314E-3</v>
      </c>
      <c r="E315" s="298">
        <v>-0.2376815313687326</v>
      </c>
      <c r="F315" s="298">
        <v>-0.23894719752867533</v>
      </c>
      <c r="G315" s="298">
        <v>-3.1826610752840106E-3</v>
      </c>
      <c r="H315" s="298">
        <v>-0.23899798523707308</v>
      </c>
      <c r="I315" s="686">
        <v>3.931673980723615E-5</v>
      </c>
      <c r="J315" s="686">
        <v>3.6957735418801981E-3</v>
      </c>
      <c r="K315" s="686">
        <v>3.0484733139200435E-4</v>
      </c>
      <c r="L315" s="686">
        <v>1.0315014243568836</v>
      </c>
      <c r="M315" s="686">
        <v>-3.3626827386696936E-5</v>
      </c>
      <c r="N315" s="298">
        <v>-2.4566426692642303E-2</v>
      </c>
      <c r="O315" s="686">
        <v>-5.8025221824912362E-5</v>
      </c>
      <c r="P315" s="298">
        <v>3.4511862908467075E-7</v>
      </c>
      <c r="Q315" s="686">
        <v>-3.5335276092147956E-3</v>
      </c>
      <c r="R315" s="298">
        <v>1.4985905479616044E-3</v>
      </c>
    </row>
    <row r="316" spans="2:18" x14ac:dyDescent="0.2">
      <c r="B316" s="292" t="s">
        <v>437</v>
      </c>
      <c r="C316" s="298">
        <v>1</v>
      </c>
      <c r="D316" s="686">
        <v>1.2768600972877815E-3</v>
      </c>
      <c r="E316" s="298">
        <v>9.6374329199383504E-2</v>
      </c>
      <c r="F316" s="298">
        <v>9.6887655163345937E-2</v>
      </c>
      <c r="G316" s="298">
        <v>1.2904983974522724E-3</v>
      </c>
      <c r="H316" s="298">
        <v>9.6883513784381078E-2</v>
      </c>
      <c r="I316" s="686">
        <v>4.1926830134453648E-5</v>
      </c>
      <c r="J316" s="686">
        <v>3.9411220326386427E-3</v>
      </c>
      <c r="K316" s="686">
        <v>5.0133015076729886E-5</v>
      </c>
      <c r="L316" s="686">
        <v>1.0325633805172254</v>
      </c>
      <c r="M316" s="686">
        <v>1.3638300164491108E-5</v>
      </c>
      <c r="N316" s="298">
        <v>9.9598149389742222E-3</v>
      </c>
      <c r="O316" s="686">
        <v>2.385269964682927E-5</v>
      </c>
      <c r="P316" s="298">
        <v>-1.4450828429421386E-7</v>
      </c>
      <c r="Q316" s="686">
        <v>1.4521710812253285E-3</v>
      </c>
      <c r="R316" s="298">
        <v>-6.2732976772463412E-4</v>
      </c>
    </row>
    <row r="317" spans="2:18" x14ac:dyDescent="0.2">
      <c r="B317" s="292" t="s">
        <v>438</v>
      </c>
      <c r="C317" s="298">
        <v>1</v>
      </c>
      <c r="D317" s="686">
        <v>8.3659501646990674E-3</v>
      </c>
      <c r="E317" s="298">
        <v>0.63144179769651565</v>
      </c>
      <c r="F317" s="298">
        <v>0.63479946037562318</v>
      </c>
      <c r="G317" s="298">
        <v>8.4551578240255401E-3</v>
      </c>
      <c r="H317" s="298">
        <v>0.6361142982212098</v>
      </c>
      <c r="I317" s="686">
        <v>2.4363592641200546E-5</v>
      </c>
      <c r="J317" s="686">
        <v>2.2901777082728514E-3</v>
      </c>
      <c r="K317" s="686">
        <v>2.1484733610812926E-3</v>
      </c>
      <c r="L317" s="686">
        <v>1.0238230470376033</v>
      </c>
      <c r="M317" s="686">
        <v>8.9207659326473628E-5</v>
      </c>
      <c r="N317" s="298">
        <v>6.5339434343785086E-2</v>
      </c>
      <c r="O317" s="686">
        <v>1.4028734624064405E-4</v>
      </c>
      <c r="P317" s="298">
        <v>-7.2174144383325627E-7</v>
      </c>
      <c r="Q317" s="686">
        <v>8.5589358498747298E-3</v>
      </c>
      <c r="R317" s="298">
        <v>-3.1398277413173721E-3</v>
      </c>
    </row>
    <row r="318" spans="2:18" x14ac:dyDescent="0.2">
      <c r="B318" s="292" t="s">
        <v>439</v>
      </c>
      <c r="C318" s="298">
        <v>1</v>
      </c>
      <c r="D318" s="686">
        <v>-1.3486529633919131E-2</v>
      </c>
      <c r="E318" s="298">
        <v>-1.0179308206571842</v>
      </c>
      <c r="F318" s="298">
        <v>-1.0233549798084984</v>
      </c>
      <c r="G318" s="298">
        <v>-1.3630641559544384E-2</v>
      </c>
      <c r="H318" s="298">
        <v>-1.0290723655052976</v>
      </c>
      <c r="I318" s="686">
        <v>4.6328571814111165E-5</v>
      </c>
      <c r="J318" s="686">
        <v>4.3548857505264493E-3</v>
      </c>
      <c r="K318" s="686">
        <v>5.5952865018050676E-3</v>
      </c>
      <c r="L318" s="686">
        <v>1.0096476173970927</v>
      </c>
      <c r="M318" s="686">
        <v>-1.44111925625252E-4</v>
      </c>
      <c r="N318" s="298">
        <v>-0.10581268330647069</v>
      </c>
      <c r="O318" s="686">
        <v>-2.9470021474094462E-5</v>
      </c>
      <c r="P318" s="298">
        <v>-1.6044641376287177E-6</v>
      </c>
      <c r="Q318" s="686">
        <v>-1.8042549405194298E-3</v>
      </c>
      <c r="R318" s="298">
        <v>-7.0043908501813898E-3</v>
      </c>
    </row>
    <row r="319" spans="2:18" x14ac:dyDescent="0.2">
      <c r="B319" s="292" t="s">
        <v>440</v>
      </c>
      <c r="C319" s="298">
        <v>1</v>
      </c>
      <c r="D319" s="686">
        <v>-6.9688400676943055E-3</v>
      </c>
      <c r="E319" s="298">
        <v>-0.52599128772872483</v>
      </c>
      <c r="F319" s="298">
        <v>-0.52888926229544164</v>
      </c>
      <c r="G319" s="298">
        <v>-7.0458419338894646E-3</v>
      </c>
      <c r="H319" s="298">
        <v>-0.52973358075048849</v>
      </c>
      <c r="I319" s="686">
        <v>4.0238044266727754E-4</v>
      </c>
      <c r="J319" s="686">
        <v>3.7823761610724087E-2</v>
      </c>
      <c r="K319" s="686">
        <v>1.5453976842966504E-3</v>
      </c>
      <c r="L319" s="686">
        <v>1.0269426156575667</v>
      </c>
      <c r="M319" s="686">
        <v>-7.7001866195158572E-5</v>
      </c>
      <c r="N319" s="298">
        <v>-5.5378562958670996E-2</v>
      </c>
      <c r="O319" s="686">
        <v>-2.4784887447956542E-4</v>
      </c>
      <c r="P319" s="298">
        <v>2.4442216624933618E-6</v>
      </c>
      <c r="Q319" s="686">
        <v>-1.5111215252750375E-2</v>
      </c>
      <c r="R319" s="298">
        <v>1.0626149862325492E-2</v>
      </c>
    </row>
    <row r="320" spans="2:18" x14ac:dyDescent="0.2">
      <c r="B320" s="292" t="s">
        <v>441</v>
      </c>
      <c r="C320" s="298">
        <v>1</v>
      </c>
      <c r="D320" s="686">
        <v>1.2648507396370235E-2</v>
      </c>
      <c r="E320" s="298">
        <v>0.9546789176730639</v>
      </c>
      <c r="F320" s="298">
        <v>0.95974953588677547</v>
      </c>
      <c r="G320" s="298">
        <v>1.2783225098787512E-2</v>
      </c>
      <c r="H320" s="298">
        <v>0.96443372154596696</v>
      </c>
      <c r="I320" s="686">
        <v>1.2316001501711201E-5</v>
      </c>
      <c r="J320" s="686">
        <v>1.1577041411608528E-3</v>
      </c>
      <c r="K320" s="686">
        <v>4.9053637147244327E-3</v>
      </c>
      <c r="L320" s="686">
        <v>1.0123846851798548</v>
      </c>
      <c r="M320" s="686">
        <v>1.3471770241727668E-4</v>
      </c>
      <c r="N320" s="298">
        <v>9.9006681162230326E-2</v>
      </c>
      <c r="O320" s="686">
        <v>1.8968913281475008E-4</v>
      </c>
      <c r="P320" s="298">
        <v>-7.7582641789535867E-7</v>
      </c>
      <c r="Q320" s="686">
        <v>1.1605456664069123E-2</v>
      </c>
      <c r="R320" s="298">
        <v>-3.3845992488445182E-3</v>
      </c>
    </row>
    <row r="321" spans="2:18" x14ac:dyDescent="0.2">
      <c r="B321" s="292" t="s">
        <v>442</v>
      </c>
      <c r="C321" s="298">
        <v>1</v>
      </c>
      <c r="D321" s="686">
        <v>8.6338975071313766E-3</v>
      </c>
      <c r="E321" s="298">
        <v>0.65166581866993578</v>
      </c>
      <c r="F321" s="298">
        <v>0.65512295660497177</v>
      </c>
      <c r="G321" s="298">
        <v>8.7257474960320599E-3</v>
      </c>
      <c r="H321" s="298">
        <v>0.65656475683471849</v>
      </c>
      <c r="I321" s="686">
        <v>1.7486457151458905E-9</v>
      </c>
      <c r="J321" s="686">
        <v>1.6437269722371371E-7</v>
      </c>
      <c r="K321" s="686">
        <v>2.282905108118551E-3</v>
      </c>
      <c r="L321" s="686">
        <v>1.0232182137177934</v>
      </c>
      <c r="M321" s="686">
        <v>9.1849988900683706E-5</v>
      </c>
      <c r="N321" s="298">
        <v>6.7362128320590353E-2</v>
      </c>
      <c r="O321" s="686">
        <v>9.2298365101978601E-5</v>
      </c>
      <c r="P321" s="298">
        <v>-6.3101955217595338E-9</v>
      </c>
      <c r="Q321" s="686">
        <v>5.6319237508674035E-3</v>
      </c>
      <c r="R321" s="298">
        <v>-2.7455444604383387E-5</v>
      </c>
    </row>
    <row r="322" spans="2:18" x14ac:dyDescent="0.2">
      <c r="B322" s="292" t="s">
        <v>443</v>
      </c>
      <c r="C322" s="298">
        <v>1</v>
      </c>
      <c r="D322" s="686">
        <v>2.3565165972102502E-2</v>
      </c>
      <c r="E322" s="298">
        <v>1.7786420515901333</v>
      </c>
      <c r="F322" s="298">
        <v>1.7880966829314113</v>
      </c>
      <c r="G322" s="298">
        <v>2.3816359987673705E-2</v>
      </c>
      <c r="H322" s="298">
        <v>1.8194604968667731</v>
      </c>
      <c r="I322" s="686">
        <v>2.0804580776414583E-5</v>
      </c>
      <c r="J322" s="686">
        <v>1.9556305929829708E-3</v>
      </c>
      <c r="K322" s="686">
        <v>1.704083161503183E-2</v>
      </c>
      <c r="L322" s="686">
        <v>0.96295970913462148</v>
      </c>
      <c r="M322" s="686">
        <v>2.5119401557120269E-4</v>
      </c>
      <c r="N322" s="298">
        <v>0.18685709041930826</v>
      </c>
      <c r="O322" s="686">
        <v>1.1720547878947635E-4</v>
      </c>
      <c r="P322" s="298">
        <v>1.8786424494787913E-6</v>
      </c>
      <c r="Q322" s="686">
        <v>7.2611095731646078E-3</v>
      </c>
      <c r="R322" s="298">
        <v>8.2989302661451644E-3</v>
      </c>
    </row>
    <row r="323" spans="2:18" x14ac:dyDescent="0.2">
      <c r="B323" s="292" t="s">
        <v>444</v>
      </c>
      <c r="C323" s="298">
        <v>1</v>
      </c>
      <c r="D323" s="686">
        <v>2.6757368146414755E-3</v>
      </c>
      <c r="E323" s="298">
        <v>0.20195817942225786</v>
      </c>
      <c r="F323" s="298">
        <v>0.20306441837583036</v>
      </c>
      <c r="G323" s="298">
        <v>2.7051301386412409E-3</v>
      </c>
      <c r="H323" s="298">
        <v>0.20312106149063044</v>
      </c>
      <c r="I323" s="686">
        <v>3.3945498432322329E-4</v>
      </c>
      <c r="J323" s="686">
        <v>3.190876852638299E-2</v>
      </c>
      <c r="K323" s="686">
        <v>2.2648684148352641E-4</v>
      </c>
      <c r="L323" s="686">
        <v>1.0321666043609172</v>
      </c>
      <c r="M323" s="686">
        <v>2.9393323999765166E-5</v>
      </c>
      <c r="N323" s="298">
        <v>2.1173137939049288E-2</v>
      </c>
      <c r="O323" s="686">
        <v>8.9721802184662477E-5</v>
      </c>
      <c r="P323" s="298">
        <v>-8.6192309715993252E-7</v>
      </c>
      <c r="Q323" s="686">
        <v>5.46326938298372E-3</v>
      </c>
      <c r="R323" s="298">
        <v>-3.7423642211987882E-3</v>
      </c>
    </row>
    <row r="324" spans="2:18" x14ac:dyDescent="0.2">
      <c r="B324" s="292" t="s">
        <v>445</v>
      </c>
      <c r="C324" s="298">
        <v>1</v>
      </c>
      <c r="D324" s="686">
        <v>-1.0307053824363428E-3</v>
      </c>
      <c r="E324" s="298">
        <v>-7.779516334287058E-2</v>
      </c>
      <c r="F324" s="298">
        <v>-7.822517936738034E-2</v>
      </c>
      <c r="G324" s="298">
        <v>-1.0421314086824542E-3</v>
      </c>
      <c r="H324" s="298">
        <v>-7.8236113112305813E-2</v>
      </c>
      <c r="I324" s="686">
        <v>4.3777775085722929E-4</v>
      </c>
      <c r="J324" s="686">
        <v>4.1151108580579555E-2</v>
      </c>
      <c r="K324" s="686">
        <v>3.3917498382374528E-5</v>
      </c>
      <c r="L324" s="686">
        <v>1.0330492594649718</v>
      </c>
      <c r="M324" s="686">
        <v>-1.1426026246111249E-5</v>
      </c>
      <c r="N324" s="298">
        <v>-8.1920695722106085E-3</v>
      </c>
      <c r="O324" s="686">
        <v>-3.776476379281382E-5</v>
      </c>
      <c r="P324" s="298">
        <v>3.7708441985086389E-7</v>
      </c>
      <c r="Q324" s="686">
        <v>-2.2991080694910316E-3</v>
      </c>
      <c r="R324" s="298">
        <v>1.636945079272547E-3</v>
      </c>
    </row>
    <row r="325" spans="2:18" x14ac:dyDescent="0.2">
      <c r="B325" s="292" t="s">
        <v>446</v>
      </c>
      <c r="C325" s="298">
        <v>1</v>
      </c>
      <c r="D325" s="686">
        <v>1.7307310920576593E-3</v>
      </c>
      <c r="E325" s="298">
        <v>0.13063142029097341</v>
      </c>
      <c r="F325" s="298">
        <v>0.13134403557559773</v>
      </c>
      <c r="G325" s="298">
        <v>1.7496654261601435E-3</v>
      </c>
      <c r="H325" s="298">
        <v>0.13136080056250873</v>
      </c>
      <c r="I325" s="686">
        <v>2.9537264271865208E-4</v>
      </c>
      <c r="J325" s="686">
        <v>2.7765028415553297E-2</v>
      </c>
      <c r="K325" s="686">
        <v>9.4365046151815492E-5</v>
      </c>
      <c r="L325" s="686">
        <v>1.032653261214429</v>
      </c>
      <c r="M325" s="686">
        <v>1.8934334102484101E-5</v>
      </c>
      <c r="N325" s="298">
        <v>1.3665115271887589E-2</v>
      </c>
      <c r="O325" s="686">
        <v>5.5370038929736462E-5</v>
      </c>
      <c r="P325" s="298">
        <v>-5.2003120565403872E-7</v>
      </c>
      <c r="Q325" s="686">
        <v>3.3711139883339874E-3</v>
      </c>
      <c r="R325" s="298">
        <v>-2.2576204007164749E-3</v>
      </c>
    </row>
    <row r="326" spans="2:18" x14ac:dyDescent="0.2">
      <c r="B326" s="292" t="s">
        <v>447</v>
      </c>
      <c r="C326" s="298">
        <v>1</v>
      </c>
      <c r="D326" s="686">
        <v>-4.035334931116092E-3</v>
      </c>
      <c r="E326" s="298">
        <v>-0.30457737531874812</v>
      </c>
      <c r="F326" s="298">
        <v>-0.30624097397654065</v>
      </c>
      <c r="G326" s="298">
        <v>-4.0795372388148718E-3</v>
      </c>
      <c r="H326" s="298">
        <v>-0.30640826905531354</v>
      </c>
      <c r="I326" s="686">
        <v>3.0881209665418639E-4</v>
      </c>
      <c r="J326" s="686">
        <v>2.902833708549352E-2</v>
      </c>
      <c r="K326" s="686">
        <v>5.1364368806948294E-4</v>
      </c>
      <c r="L326" s="686">
        <v>1.0309680546984761</v>
      </c>
      <c r="M326" s="686">
        <v>-4.4202307698780112E-5</v>
      </c>
      <c r="N326" s="298">
        <v>-3.1894625142940669E-2</v>
      </c>
      <c r="O326" s="686">
        <v>-1.3103964148832787E-4</v>
      </c>
      <c r="P326" s="298">
        <v>1.2397876748670091E-6</v>
      </c>
      <c r="Q326" s="686">
        <v>-7.9814189586858951E-3</v>
      </c>
      <c r="R326" s="298">
        <v>5.384527922769825E-3</v>
      </c>
    </row>
    <row r="327" spans="2:18" x14ac:dyDescent="0.2">
      <c r="B327" s="292" t="s">
        <v>448</v>
      </c>
      <c r="C327" s="298">
        <v>1</v>
      </c>
      <c r="D327" s="686">
        <v>-8.1518471425131925E-3</v>
      </c>
      <c r="E327" s="298">
        <v>-0.61528181651568481</v>
      </c>
      <c r="F327" s="298">
        <v>-0.61954154472724543</v>
      </c>
      <c r="G327" s="298">
        <v>-8.2651118463661615E-3</v>
      </c>
      <c r="H327" s="298">
        <v>-0.62175215182356203</v>
      </c>
      <c r="I327" s="686">
        <v>3.1776371585759636E-3</v>
      </c>
      <c r="J327" s="686">
        <v>0.29869789290614057</v>
      </c>
      <c r="K327" s="686">
        <v>2.6665482052284912E-3</v>
      </c>
      <c r="L327" s="686">
        <v>1.027520917041292</v>
      </c>
      <c r="M327" s="686">
        <v>-1.1326470385296963E-4</v>
      </c>
      <c r="N327" s="298">
        <v>-7.2784721806728042E-2</v>
      </c>
      <c r="O327" s="686">
        <v>-6.595396358346588E-4</v>
      </c>
      <c r="P327" s="298">
        <v>8.0573113962291632E-6</v>
      </c>
      <c r="Q327" s="686">
        <v>-4.0234378258258999E-2</v>
      </c>
      <c r="R327" s="298">
        <v>3.5048501117982425E-2</v>
      </c>
    </row>
    <row r="328" spans="2:18" x14ac:dyDescent="0.2">
      <c r="B328" s="292" t="s">
        <v>449</v>
      </c>
      <c r="C328" s="298">
        <v>1</v>
      </c>
      <c r="D328" s="686">
        <v>-1.5287568372234234E-2</v>
      </c>
      <c r="E328" s="298">
        <v>-1.1538688929925294</v>
      </c>
      <c r="F328" s="298">
        <v>-1.1618721025491459</v>
      </c>
      <c r="G328" s="298">
        <v>-1.5500372307185014E-2</v>
      </c>
      <c r="H328" s="298">
        <v>-1.1721622636488043</v>
      </c>
      <c r="I328" s="686">
        <v>3.2026405693446058E-3</v>
      </c>
      <c r="J328" s="686">
        <v>0.30104821351839295</v>
      </c>
      <c r="K328" s="686">
        <v>9.3956730179085776E-3</v>
      </c>
      <c r="L328" s="686">
        <v>1.0062212981977883</v>
      </c>
      <c r="M328" s="686">
        <v>-2.1280393495077862E-4</v>
      </c>
      <c r="N328" s="298">
        <v>-0.13734299001472142</v>
      </c>
      <c r="O328" s="686">
        <v>-1.2411152637537325E-3</v>
      </c>
      <c r="P328" s="298">
        <v>1.5169996859123175E-5</v>
      </c>
      <c r="Q328" s="686">
        <v>-7.6110671774472199E-2</v>
      </c>
      <c r="R328" s="298">
        <v>6.6334862927675209E-2</v>
      </c>
    </row>
    <row r="329" spans="2:18" x14ac:dyDescent="0.2">
      <c r="B329" s="292" t="s">
        <v>450</v>
      </c>
      <c r="C329" s="298">
        <v>1</v>
      </c>
      <c r="D329" s="686">
        <v>-1.5120828941386272E-2</v>
      </c>
      <c r="E329" s="298">
        <v>-1.1412838017729094</v>
      </c>
      <c r="F329" s="298">
        <v>-1.1486151324410909</v>
      </c>
      <c r="G329" s="298">
        <v>-1.5315717981546155E-2</v>
      </c>
      <c r="H329" s="298">
        <v>-1.1580049259996386</v>
      </c>
      <c r="I329" s="686">
        <v>2.198457570463064E-3</v>
      </c>
      <c r="J329" s="686">
        <v>0.20665501162352801</v>
      </c>
      <c r="K329" s="686">
        <v>8.5021916029296551E-3</v>
      </c>
      <c r="L329" s="686">
        <v>1.0058698446106633</v>
      </c>
      <c r="M329" s="686">
        <v>-1.9488904015988275E-4</v>
      </c>
      <c r="N329" s="298">
        <v>-0.13062774650197906</v>
      </c>
      <c r="O329" s="686">
        <v>-1.0436885542214314E-3</v>
      </c>
      <c r="P329" s="298">
        <v>1.241897250883797E-5</v>
      </c>
      <c r="Q329" s="686">
        <v>-6.3992901092370685E-2</v>
      </c>
      <c r="R329" s="298">
        <v>5.4296201883079737E-2</v>
      </c>
    </row>
    <row r="330" spans="2:18" x14ac:dyDescent="0.2">
      <c r="B330" s="292" t="s">
        <v>451</v>
      </c>
      <c r="C330" s="298">
        <v>1</v>
      </c>
      <c r="D330" s="686">
        <v>-3.0992683703177995E-3</v>
      </c>
      <c r="E330" s="298">
        <v>-0.23392532261968327</v>
      </c>
      <c r="F330" s="298">
        <v>-0.23749014640920013</v>
      </c>
      <c r="G330" s="298">
        <v>-3.1944485689105583E-3</v>
      </c>
      <c r="H330" s="298">
        <v>-0.23988225660562368</v>
      </c>
      <c r="I330" s="686">
        <v>1.9269186169482342E-2</v>
      </c>
      <c r="J330" s="686">
        <v>1.8113034999313402</v>
      </c>
      <c r="K330" s="686">
        <v>8.6606126962592283E-4</v>
      </c>
      <c r="L330" s="686">
        <v>1.0519619392659723</v>
      </c>
      <c r="M330" s="686">
        <v>-9.5180198592758822E-5</v>
      </c>
      <c r="N330" s="298">
        <v>-4.1406972584431642E-2</v>
      </c>
      <c r="O330" s="686">
        <v>-5.7854403716808096E-4</v>
      </c>
      <c r="P330" s="298">
        <v>7.6686134587463835E-6</v>
      </c>
      <c r="Q330" s="686">
        <v>-3.523112242836144E-2</v>
      </c>
      <c r="R330" s="298">
        <v>3.3298894233820674E-2</v>
      </c>
    </row>
    <row r="331" spans="2:18" x14ac:dyDescent="0.2">
      <c r="B331" s="292" t="s">
        <v>452</v>
      </c>
      <c r="C331" s="298">
        <v>1</v>
      </c>
      <c r="D331" s="686">
        <v>-1.5479675713259278E-2</v>
      </c>
      <c r="E331" s="298">
        <v>-1.1683686930605965</v>
      </c>
      <c r="F331" s="298">
        <v>-1.1845926938698064</v>
      </c>
      <c r="G331" s="298">
        <v>-1.591256296392133E-2</v>
      </c>
      <c r="H331" s="298">
        <v>-1.2036829058680121</v>
      </c>
      <c r="I331" s="686">
        <v>1.6677802845817116E-2</v>
      </c>
      <c r="J331" s="686">
        <v>1.567713467506809</v>
      </c>
      <c r="K331" s="686">
        <v>1.9620995615259242E-2</v>
      </c>
      <c r="L331" s="686">
        <v>1.0189729556468643</v>
      </c>
      <c r="M331" s="686">
        <v>-4.3288725066205043E-4</v>
      </c>
      <c r="N331" s="298">
        <v>-0.19853149958003818</v>
      </c>
      <c r="O331" s="686">
        <v>-2.6928027030921533E-3</v>
      </c>
      <c r="P331" s="298">
        <v>3.5538477120805515E-5</v>
      </c>
      <c r="Q331" s="686">
        <v>-0.16518261031747597</v>
      </c>
      <c r="R331" s="298">
        <v>0.15544670141050093</v>
      </c>
    </row>
    <row r="332" spans="2:18" x14ac:dyDescent="0.2">
      <c r="B332" s="292" t="s">
        <v>453</v>
      </c>
      <c r="C332" s="298">
        <v>1</v>
      </c>
      <c r="D332" s="686">
        <v>-3.3436804606840793E-3</v>
      </c>
      <c r="E332" s="298">
        <v>-0.25237295937119847</v>
      </c>
      <c r="F332" s="298">
        <v>-0.25449106070659167</v>
      </c>
      <c r="G332" s="298">
        <v>-3.4000412834515365E-3</v>
      </c>
      <c r="H332" s="298">
        <v>-0.25533241793000305</v>
      </c>
      <c r="I332" s="686">
        <v>6.0501955140133063E-3</v>
      </c>
      <c r="J332" s="686">
        <v>0.56871837831725081</v>
      </c>
      <c r="K332" s="686">
        <v>5.4584284905200063E-4</v>
      </c>
      <c r="L332" s="686">
        <v>1.0376348860776581</v>
      </c>
      <c r="M332" s="686">
        <v>-5.6360822767456808E-5</v>
      </c>
      <c r="N332" s="298">
        <v>-3.2873998042897409E-2</v>
      </c>
      <c r="O332" s="686">
        <v>-3.6078190908267959E-4</v>
      </c>
      <c r="P332" s="298">
        <v>4.5735997523339331E-6</v>
      </c>
      <c r="Q332" s="686">
        <v>-2.1971229086064813E-2</v>
      </c>
      <c r="R332" s="298">
        <v>1.986052216142906E-2</v>
      </c>
    </row>
    <row r="333" spans="2:18" x14ac:dyDescent="0.2">
      <c r="B333" s="292" t="s">
        <v>454</v>
      </c>
      <c r="C333" s="298">
        <v>1</v>
      </c>
      <c r="D333" s="686">
        <v>1.1510507078982742E-2</v>
      </c>
      <c r="E333" s="298">
        <v>0.86878539069241256</v>
      </c>
      <c r="F333" s="298">
        <v>0.88026678750186693</v>
      </c>
      <c r="G333" s="298">
        <v>1.1816750614679282E-2</v>
      </c>
      <c r="H333" s="298">
        <v>0.89081064447686031</v>
      </c>
      <c r="I333" s="686">
        <v>1.5389737251039154E-2</v>
      </c>
      <c r="J333" s="686">
        <v>1.4466353015976805</v>
      </c>
      <c r="K333" s="686">
        <v>1.0307921694517126E-2</v>
      </c>
      <c r="L333" s="686">
        <v>1.0316360618016827</v>
      </c>
      <c r="M333" s="686">
        <v>3.0624353569654099E-4</v>
      </c>
      <c r="N333" s="298">
        <v>0.1434068273805075</v>
      </c>
      <c r="O333" s="686">
        <v>1.9258170910372095E-3</v>
      </c>
      <c r="P333" s="298">
        <v>-2.5351457542278321E-5</v>
      </c>
      <c r="Q333" s="686">
        <v>0.11773082756019757</v>
      </c>
      <c r="R333" s="298">
        <v>-0.11050985280790102</v>
      </c>
    </row>
    <row r="334" spans="2:18" x14ac:dyDescent="0.2">
      <c r="B334" s="292" t="s">
        <v>455</v>
      </c>
      <c r="C334" s="298">
        <v>1</v>
      </c>
      <c r="D334" s="686">
        <v>3.8893539241590183E-3</v>
      </c>
      <c r="E334" s="298">
        <v>0.29355908000885272</v>
      </c>
      <c r="F334" s="298">
        <v>0.29718706754334495</v>
      </c>
      <c r="G334" s="298">
        <v>3.9860821257582417E-3</v>
      </c>
      <c r="H334" s="298">
        <v>0.29938018531554778</v>
      </c>
      <c r="I334" s="686">
        <v>1.3740169081513166E-2</v>
      </c>
      <c r="J334" s="686">
        <v>1.2915758936622377</v>
      </c>
      <c r="K334" s="686">
        <v>1.0982607577466055E-3</v>
      </c>
      <c r="L334" s="686">
        <v>1.0452826624707592</v>
      </c>
      <c r="M334" s="686">
        <v>9.672820159922348E-5</v>
      </c>
      <c r="N334" s="298">
        <v>4.6636557834518221E-2</v>
      </c>
      <c r="O334" s="686">
        <v>6.1613611047645945E-4</v>
      </c>
      <c r="P334" s="298">
        <v>-8.0803754700280977E-6</v>
      </c>
      <c r="Q334" s="686">
        <v>3.7526780385461887E-2</v>
      </c>
      <c r="R334" s="298">
        <v>-3.5092886469513078E-2</v>
      </c>
    </row>
    <row r="335" spans="2:18" x14ac:dyDescent="0.2">
      <c r="B335" s="292" t="s">
        <v>456</v>
      </c>
      <c r="C335" s="298">
        <v>1</v>
      </c>
      <c r="D335" s="686">
        <v>-2.3886624494932531E-3</v>
      </c>
      <c r="E335" s="298">
        <v>-0.1802904967761588</v>
      </c>
      <c r="F335" s="298">
        <v>-0.18235978400693728</v>
      </c>
      <c r="G335" s="298">
        <v>-2.443808943561057E-3</v>
      </c>
      <c r="H335" s="298">
        <v>-0.18349126892612974</v>
      </c>
      <c r="I335" s="686">
        <v>1.2039480204154983E-2</v>
      </c>
      <c r="J335" s="686">
        <v>1.1317111391905683</v>
      </c>
      <c r="K335" s="686">
        <v>3.838762712552881E-4</v>
      </c>
      <c r="L335" s="686">
        <v>1.0447011262665806</v>
      </c>
      <c r="M335" s="686">
        <v>-5.5146494067804E-5</v>
      </c>
      <c r="N335" s="298">
        <v>-2.7563904262528454E-2</v>
      </c>
      <c r="O335" s="686">
        <v>-3.5523908157429303E-4</v>
      </c>
      <c r="P335" s="298">
        <v>4.6372486035601391E-6</v>
      </c>
      <c r="Q335" s="686">
        <v>-2.1630010246339818E-2</v>
      </c>
      <c r="R335" s="298">
        <v>2.0133499697425731E-2</v>
      </c>
    </row>
    <row r="336" spans="2:18" x14ac:dyDescent="0.2">
      <c r="B336" s="292" t="s">
        <v>457</v>
      </c>
      <c r="C336" s="298">
        <v>1</v>
      </c>
      <c r="D336" s="686">
        <v>1.1783587529399231E-3</v>
      </c>
      <c r="E336" s="298">
        <v>8.8939684631097041E-2</v>
      </c>
      <c r="F336" s="298">
        <v>8.9654059515822698E-2</v>
      </c>
      <c r="G336" s="298">
        <v>1.1973642302741077E-3</v>
      </c>
      <c r="H336" s="298">
        <v>8.9890861147736256E-2</v>
      </c>
      <c r="I336" s="686">
        <v>5.3464461100811485E-3</v>
      </c>
      <c r="J336" s="686">
        <v>0.50256593434762797</v>
      </c>
      <c r="K336" s="686">
        <v>6.4820320202668707E-5</v>
      </c>
      <c r="L336" s="686">
        <v>1.0381591025841135</v>
      </c>
      <c r="M336" s="686">
        <v>1.9005477334184655E-5</v>
      </c>
      <c r="N336" s="298">
        <v>1.1325093383658006E-2</v>
      </c>
      <c r="O336" s="686">
        <v>1.2019154149983824E-4</v>
      </c>
      <c r="P336" s="298">
        <v>-1.5140776114388696E-6</v>
      </c>
      <c r="Q336" s="686">
        <v>7.3173023190183728E-3</v>
      </c>
      <c r="R336" s="298">
        <v>-6.5727654968161199E-3</v>
      </c>
    </row>
    <row r="337" spans="2:18" x14ac:dyDescent="0.2">
      <c r="B337" s="292" t="s">
        <v>458</v>
      </c>
      <c r="C337" s="298">
        <v>1</v>
      </c>
      <c r="D337" s="686">
        <v>-1.5637327881958575E-3</v>
      </c>
      <c r="E337" s="298">
        <v>-0.11802678995887793</v>
      </c>
      <c r="F337" s="298">
        <v>-0.11907288635593843</v>
      </c>
      <c r="G337" s="298">
        <v>-1.5915750183274956E-3</v>
      </c>
      <c r="H337" s="298">
        <v>-0.11948976691757777</v>
      </c>
      <c r="I337" s="686">
        <v>6.9671920948710022E-3</v>
      </c>
      <c r="J337" s="686">
        <v>0.65491605691787425</v>
      </c>
      <c r="K337" s="686">
        <v>1.2622263523320585E-4</v>
      </c>
      <c r="L337" s="686">
        <v>1.0397343269582189</v>
      </c>
      <c r="M337" s="686">
        <v>-2.7842230131638083E-5</v>
      </c>
      <c r="N337" s="298">
        <v>-1.5804078075226116E-2</v>
      </c>
      <c r="O337" s="686">
        <v>-1.8000589952345887E-4</v>
      </c>
      <c r="P337" s="298">
        <v>2.2974457595863246E-6</v>
      </c>
      <c r="Q337" s="686">
        <v>-1.0959182812806572E-2</v>
      </c>
      <c r="R337" s="298">
        <v>9.9737759115582168E-3</v>
      </c>
    </row>
    <row r="338" spans="2:18" x14ac:dyDescent="0.2">
      <c r="B338" s="292" t="s">
        <v>459</v>
      </c>
      <c r="C338" s="298">
        <v>1</v>
      </c>
      <c r="D338" s="686">
        <v>-1.0913662456316989E-3</v>
      </c>
      <c r="E338" s="298">
        <v>-8.237369940294953E-2</v>
      </c>
      <c r="F338" s="298">
        <v>-8.3175206221498113E-2</v>
      </c>
      <c r="G338" s="298">
        <v>-1.1127078424906772E-3</v>
      </c>
      <c r="H338" s="298">
        <v>-8.3534868880679597E-2</v>
      </c>
      <c r="I338" s="686">
        <v>8.6535587867738999E-3</v>
      </c>
      <c r="J338" s="686">
        <v>0.81343452595674659</v>
      </c>
      <c r="K338" s="686">
        <v>6.7641646629101946E-5</v>
      </c>
      <c r="L338" s="686">
        <v>1.0416846356796374</v>
      </c>
      <c r="M338" s="686">
        <v>-2.1341596858978238E-5</v>
      </c>
      <c r="N338" s="298">
        <v>-1.1568862961435441E-2</v>
      </c>
      <c r="O338" s="686">
        <v>-1.3891130493234608E-4</v>
      </c>
      <c r="P338" s="298">
        <v>1.7900608073056928E-6</v>
      </c>
      <c r="Q338" s="686">
        <v>-8.456917029368221E-3</v>
      </c>
      <c r="R338" s="298">
        <v>7.7707899429327702E-3</v>
      </c>
    </row>
    <row r="339" spans="2:18" x14ac:dyDescent="0.2">
      <c r="B339" s="292" t="s">
        <v>460</v>
      </c>
      <c r="C339" s="298">
        <v>1</v>
      </c>
      <c r="D339" s="686">
        <v>-8.5865823435933054E-4</v>
      </c>
      <c r="E339" s="298">
        <v>-6.4809458392258421E-2</v>
      </c>
      <c r="F339" s="298">
        <v>-6.5436017033332253E-2</v>
      </c>
      <c r="G339" s="298">
        <v>-8.753409952063062E-4</v>
      </c>
      <c r="H339" s="298">
        <v>-6.5713978132261555E-2</v>
      </c>
      <c r="I339" s="686">
        <v>8.5322693086043212E-3</v>
      </c>
      <c r="J339" s="686">
        <v>0.80203331500880615</v>
      </c>
      <c r="K339" s="686">
        <v>4.1595974463384392E-5</v>
      </c>
      <c r="L339" s="686">
        <v>1.0416148901059141</v>
      </c>
      <c r="M339" s="686">
        <v>-1.6682760846975681E-5</v>
      </c>
      <c r="N339" s="298">
        <v>-9.0720009437629603E-3</v>
      </c>
      <c r="O339" s="686">
        <v>-1.0857451376941249E-4</v>
      </c>
      <c r="P339" s="298">
        <v>1.3982950061998692E-6</v>
      </c>
      <c r="Q339" s="686">
        <v>-6.6099201944721945E-3</v>
      </c>
      <c r="R339" s="298">
        <v>6.0700188023449959E-3</v>
      </c>
    </row>
    <row r="340" spans="2:18" x14ac:dyDescent="0.2">
      <c r="B340" s="292" t="s">
        <v>461</v>
      </c>
      <c r="C340" s="298">
        <v>1</v>
      </c>
      <c r="D340" s="686">
        <v>-1.0517178655913633E-2</v>
      </c>
      <c r="E340" s="298">
        <v>-0.79381135034820194</v>
      </c>
      <c r="F340" s="298">
        <v>-0.80701527865888945</v>
      </c>
      <c r="G340" s="298">
        <v>-1.0869965271694119E-2</v>
      </c>
      <c r="H340" s="298">
        <v>-0.81888830399203849</v>
      </c>
      <c r="I340" s="686">
        <v>2.1928858349781203E-2</v>
      </c>
      <c r="J340" s="686">
        <v>2.0613126848794332</v>
      </c>
      <c r="K340" s="686">
        <v>1.092311150981822E-2</v>
      </c>
      <c r="L340" s="686">
        <v>1.0413939988914089</v>
      </c>
      <c r="M340" s="686">
        <v>-3.5278661578048569E-4</v>
      </c>
      <c r="N340" s="298">
        <v>-0.14752534538173492</v>
      </c>
      <c r="O340" s="686">
        <v>-2.0924828896613295E-3</v>
      </c>
      <c r="P340" s="298">
        <v>2.7837192228128006E-5</v>
      </c>
      <c r="Q340" s="686">
        <v>-0.12783396498616822</v>
      </c>
      <c r="R340" s="298">
        <v>0.12126422047635267</v>
      </c>
    </row>
    <row r="341" spans="2:18" x14ac:dyDescent="0.2">
      <c r="B341" s="292" t="s">
        <v>462</v>
      </c>
      <c r="C341" s="298">
        <v>1</v>
      </c>
      <c r="D341" s="686">
        <v>-8.6172603926572625E-4</v>
      </c>
      <c r="E341" s="298">
        <v>-6.5041008928293245E-2</v>
      </c>
      <c r="F341" s="298">
        <v>-6.6108371337766161E-2</v>
      </c>
      <c r="G341" s="298">
        <v>-8.9024100301969805E-4</v>
      </c>
      <c r="H341" s="298">
        <v>-6.6832589750010399E-2</v>
      </c>
      <c r="I341" s="686">
        <v>2.15042957609369E-2</v>
      </c>
      <c r="J341" s="686">
        <v>2.0214038015280686</v>
      </c>
      <c r="K341" s="686">
        <v>7.230802967120439E-5</v>
      </c>
      <c r="L341" s="686">
        <v>1.0555718525420441</v>
      </c>
      <c r="M341" s="686">
        <v>-2.8514963753971846E-5</v>
      </c>
      <c r="N341" s="298">
        <v>-1.1961094058897849E-2</v>
      </c>
      <c r="O341" s="686">
        <v>-1.6979667244437918E-4</v>
      </c>
      <c r="P341" s="298">
        <v>2.2576648234413656E-6</v>
      </c>
      <c r="Q341" s="686">
        <v>-1.0337075883529506E-2</v>
      </c>
      <c r="R341" s="298">
        <v>9.8005602420194338E-3</v>
      </c>
    </row>
    <row r="342" spans="2:18" x14ac:dyDescent="0.2">
      <c r="B342" s="292" t="s">
        <v>463</v>
      </c>
      <c r="C342" s="298">
        <v>1</v>
      </c>
      <c r="D342" s="686">
        <v>-7.986054301684321E-3</v>
      </c>
      <c r="E342" s="298">
        <v>-0.60276817163408625</v>
      </c>
      <c r="F342" s="298">
        <v>-0.61241809547751169</v>
      </c>
      <c r="G342" s="298">
        <v>-8.24380412359897E-3</v>
      </c>
      <c r="H342" s="298">
        <v>-0.6201198759949561</v>
      </c>
      <c r="I342" s="686">
        <v>2.0739568024626915E-2</v>
      </c>
      <c r="J342" s="686">
        <v>1.94951939431493</v>
      </c>
      <c r="K342" s="686">
        <v>6.0524630738580483E-3</v>
      </c>
      <c r="L342" s="686">
        <v>1.046346842690844</v>
      </c>
      <c r="M342" s="686">
        <v>-2.5774982191464885E-4</v>
      </c>
      <c r="N342" s="298">
        <v>-0.10965059846308482</v>
      </c>
      <c r="O342" s="686">
        <v>-1.5456962679337904E-3</v>
      </c>
      <c r="P342" s="298">
        <v>2.0531315567647633E-5</v>
      </c>
      <c r="Q342" s="686">
        <v>-9.4288771665329466E-2</v>
      </c>
      <c r="R342" s="298">
        <v>8.9304944462083494E-2</v>
      </c>
    </row>
    <row r="343" spans="2:18" x14ac:dyDescent="0.2">
      <c r="B343" s="292" t="s">
        <v>464</v>
      </c>
      <c r="C343" s="298">
        <v>1</v>
      </c>
      <c r="D343" s="686">
        <v>-1.1124629655204377E-2</v>
      </c>
      <c r="E343" s="298">
        <v>-0.83966029080964555</v>
      </c>
      <c r="F343" s="298">
        <v>-0.85322970512956764</v>
      </c>
      <c r="G343" s="298">
        <v>-1.1487096405073638E-2</v>
      </c>
      <c r="H343" s="298">
        <v>-0.86573956930478624</v>
      </c>
      <c r="I343" s="686">
        <v>2.1027937529856509E-2</v>
      </c>
      <c r="J343" s="686">
        <v>1.9766261278065118</v>
      </c>
      <c r="K343" s="686">
        <v>1.1859996200966821E-2</v>
      </c>
      <c r="L343" s="686">
        <v>1.038697074849956</v>
      </c>
      <c r="M343" s="686">
        <v>-3.6246674986926074E-4</v>
      </c>
      <c r="N343" s="298">
        <v>-0.15378579483423249</v>
      </c>
      <c r="O343" s="686">
        <v>-2.1678910646436233E-3</v>
      </c>
      <c r="P343" s="298">
        <v>2.8806988929662859E-5</v>
      </c>
      <c r="Q343" s="686">
        <v>-0.13249585427010013</v>
      </c>
      <c r="R343" s="298">
        <v>0.12554100667681389</v>
      </c>
    </row>
    <row r="344" spans="2:18" x14ac:dyDescent="0.2">
      <c r="B344" s="292" t="s">
        <v>465</v>
      </c>
      <c r="C344" s="298">
        <v>1</v>
      </c>
      <c r="D344" s="686">
        <v>5.2531598274073599E-3</v>
      </c>
      <c r="E344" s="298">
        <v>0.39649586953098231</v>
      </c>
      <c r="F344" s="298">
        <v>0.40057080967059905</v>
      </c>
      <c r="G344" s="298">
        <v>5.3616921675041203E-3</v>
      </c>
      <c r="H344" s="298">
        <v>0.40285368975838759</v>
      </c>
      <c r="I344" s="686">
        <v>9.7158646091974402E-3</v>
      </c>
      <c r="J344" s="686">
        <v>0.91329127326455939</v>
      </c>
      <c r="K344" s="686">
        <v>1.6575519684809371E-3</v>
      </c>
      <c r="L344" s="686">
        <v>1.0393733932453948</v>
      </c>
      <c r="M344" s="686">
        <v>1.0853234009676039E-4</v>
      </c>
      <c r="N344" s="298">
        <v>5.7316015468733099E-2</v>
      </c>
      <c r="O344" s="686">
        <v>7.058898500957707E-4</v>
      </c>
      <c r="P344" s="298">
        <v>-9.1396983842948954E-6</v>
      </c>
      <c r="Q344" s="686">
        <v>4.3010078908858093E-2</v>
      </c>
      <c r="R344" s="298">
        <v>-3.9708919775257936E-2</v>
      </c>
    </row>
    <row r="345" spans="2:18" x14ac:dyDescent="0.2">
      <c r="B345" s="292" t="s">
        <v>466</v>
      </c>
      <c r="C345" s="298">
        <v>1</v>
      </c>
      <c r="D345" s="686">
        <v>-1.2784486870833426E-2</v>
      </c>
      <c r="E345" s="298">
        <v>-0.96494232136475355</v>
      </c>
      <c r="F345" s="298">
        <v>-0.98012114766924818</v>
      </c>
      <c r="G345" s="298">
        <v>-1.3189857763188696E-2</v>
      </c>
      <c r="H345" s="298">
        <v>-0.99532583724627643</v>
      </c>
      <c r="I345" s="686">
        <v>2.0207214445144311E-2</v>
      </c>
      <c r="J345" s="686">
        <v>1.8994781578435653</v>
      </c>
      <c r="K345" s="686">
        <v>1.5229960732486341E-2</v>
      </c>
      <c r="L345" s="686">
        <v>1.0325910588891005</v>
      </c>
      <c r="M345" s="686">
        <v>-4.0537089235527068E-4</v>
      </c>
      <c r="N345" s="298">
        <v>-0.1744903855515692</v>
      </c>
      <c r="O345" s="686">
        <v>-2.4429182734902379E-3</v>
      </c>
      <c r="P345" s="298">
        <v>3.2425195121692582E-5</v>
      </c>
      <c r="Q345" s="686">
        <v>-0.14949337137306717</v>
      </c>
      <c r="R345" s="298">
        <v>0.14148764013171083</v>
      </c>
    </row>
    <row r="346" spans="2:18" x14ac:dyDescent="0.2">
      <c r="B346" s="292" t="s">
        <v>467</v>
      </c>
      <c r="C346" s="298">
        <v>1</v>
      </c>
      <c r="D346" s="686">
        <v>-6.2559804787062859E-3</v>
      </c>
      <c r="E346" s="298">
        <v>-0.47218636043246165</v>
      </c>
      <c r="F346" s="298">
        <v>-0.47770393818305995</v>
      </c>
      <c r="G346" s="298">
        <v>-6.4030390772813464E-3</v>
      </c>
      <c r="H346" s="298">
        <v>-0.48127148404999287</v>
      </c>
      <c r="I346" s="686">
        <v>1.2440684224135355E-2</v>
      </c>
      <c r="J346" s="686">
        <v>1.1694243170687233</v>
      </c>
      <c r="K346" s="686">
        <v>2.6821476742459956E-3</v>
      </c>
      <c r="L346" s="686">
        <v>1.0407515563134304</v>
      </c>
      <c r="M346" s="686">
        <v>-1.4705859857505987E-4</v>
      </c>
      <c r="N346" s="298">
        <v>-7.2936054324730118E-2</v>
      </c>
      <c r="O346" s="686">
        <v>-9.4503162805811337E-4</v>
      </c>
      <c r="P346" s="298">
        <v>1.2350869883259494E-5</v>
      </c>
      <c r="Q346" s="686">
        <v>-5.7602078363286527E-2</v>
      </c>
      <c r="R346" s="298">
        <v>5.3679969858805555E-2</v>
      </c>
    </row>
    <row r="347" spans="2:18" x14ac:dyDescent="0.2">
      <c r="B347" s="292" t="s">
        <v>468</v>
      </c>
      <c r="C347" s="298">
        <v>1</v>
      </c>
      <c r="D347" s="686">
        <v>6.4296377445259567E-3</v>
      </c>
      <c r="E347" s="298">
        <v>0.48529359319783627</v>
      </c>
      <c r="F347" s="298">
        <v>0.49105051005530187</v>
      </c>
      <c r="G347" s="298">
        <v>6.5830889321958994E-3</v>
      </c>
      <c r="H347" s="298">
        <v>0.49483905121353339</v>
      </c>
      <c r="I347" s="686">
        <v>1.2783590737758411E-2</v>
      </c>
      <c r="J347" s="686">
        <v>1.2016575293492906</v>
      </c>
      <c r="K347" s="686">
        <v>2.8774387414537018E-3</v>
      </c>
      <c r="L347" s="686">
        <v>1.0408267747030391</v>
      </c>
      <c r="M347" s="686">
        <v>1.5345118766994255E-4</v>
      </c>
      <c r="N347" s="298">
        <v>7.5549958745920354E-2</v>
      </c>
      <c r="O347" s="686">
        <v>9.8395618080519593E-4</v>
      </c>
      <c r="P347" s="298">
        <v>-1.2871981652913902E-5</v>
      </c>
      <c r="Q347" s="686">
        <v>5.9978808483206379E-2</v>
      </c>
      <c r="R347" s="298">
        <v>-5.5948750864430949E-2</v>
      </c>
    </row>
    <row r="348" spans="2:18" x14ac:dyDescent="0.2">
      <c r="B348" s="292" t="s">
        <v>469</v>
      </c>
      <c r="C348" s="298">
        <v>1</v>
      </c>
      <c r="D348" s="686">
        <v>4.2984219018339549E-3</v>
      </c>
      <c r="E348" s="298">
        <v>0.32443454712471875</v>
      </c>
      <c r="F348" s="298">
        <v>0.32759044901224382</v>
      </c>
      <c r="G348" s="298">
        <v>4.382453493922021E-3</v>
      </c>
      <c r="H348" s="298">
        <v>0.32918385432172254</v>
      </c>
      <c r="I348" s="686">
        <v>8.6482384196260066E-3</v>
      </c>
      <c r="J348" s="686">
        <v>0.81293441144484457</v>
      </c>
      <c r="K348" s="686">
        <v>1.0489771267928726E-3</v>
      </c>
      <c r="L348" s="686">
        <v>1.0394309600240248</v>
      </c>
      <c r="M348" s="686">
        <v>8.4031592088066153E-5</v>
      </c>
      <c r="N348" s="298">
        <v>4.5582817310019265E-2</v>
      </c>
      <c r="O348" s="686">
        <v>5.4695484410879577E-4</v>
      </c>
      <c r="P348" s="298">
        <v>-7.0480731666126545E-6</v>
      </c>
      <c r="Q348" s="686">
        <v>3.331658777000663E-2</v>
      </c>
      <c r="R348" s="298">
        <v>-3.0612750572985119E-2</v>
      </c>
    </row>
    <row r="349" spans="2:18" x14ac:dyDescent="0.2">
      <c r="B349" s="292" t="s">
        <v>487</v>
      </c>
      <c r="C349" s="298">
        <v>1</v>
      </c>
      <c r="D349" s="686">
        <v>2.0137084413048584E-3</v>
      </c>
      <c r="E349" s="298">
        <v>0.15198987003049247</v>
      </c>
      <c r="F349" s="298">
        <v>0.15321003747680706</v>
      </c>
      <c r="G349" s="298">
        <v>2.0461701319730396E-3</v>
      </c>
      <c r="H349" s="298">
        <v>0.1536268226792438</v>
      </c>
      <c r="I349" s="686">
        <v>5.3382939812102051E-3</v>
      </c>
      <c r="J349" s="686">
        <v>0.50179963423375928</v>
      </c>
      <c r="K349" s="686">
        <v>1.8919906521797891E-4</v>
      </c>
      <c r="L349" s="686">
        <v>1.0378058923882139</v>
      </c>
      <c r="M349" s="686">
        <v>3.2461690668181026E-5</v>
      </c>
      <c r="N349" s="298">
        <v>1.9350034583345044E-2</v>
      </c>
      <c r="O349" s="686">
        <v>2.05254539912059E-4</v>
      </c>
      <c r="P349" s="298">
        <v>-2.5854267930828131E-6</v>
      </c>
      <c r="Q349" s="686">
        <v>1.2497004085805372E-2</v>
      </c>
      <c r="R349" s="298">
        <v>-1.1224533280303959E-2</v>
      </c>
    </row>
    <row r="350" spans="2:18" x14ac:dyDescent="0.2">
      <c r="B350" s="292" t="s">
        <v>488</v>
      </c>
      <c r="C350" s="298">
        <v>1</v>
      </c>
      <c r="D350" s="686">
        <v>1.5261268945227717E-2</v>
      </c>
      <c r="E350" s="298">
        <v>1.1518838754941636</v>
      </c>
      <c r="F350" s="298">
        <v>1.1832640188737857</v>
      </c>
      <c r="G350" s="298">
        <v>1.6104103947213115E-2</v>
      </c>
      <c r="H350" s="298">
        <v>1.2181508276730997</v>
      </c>
      <c r="I350" s="686">
        <v>4.1810343533397493E-2</v>
      </c>
      <c r="J350" s="686">
        <v>3.9301722921393645</v>
      </c>
      <c r="K350" s="686">
        <v>3.8662082087891451E-2</v>
      </c>
      <c r="L350" s="686">
        <v>1.0460685214310597</v>
      </c>
      <c r="M350" s="686">
        <v>8.4283500198539764E-4</v>
      </c>
      <c r="N350" s="298">
        <v>0.27867888458404777</v>
      </c>
      <c r="O350" s="686">
        <v>4.2160417154518282E-3</v>
      </c>
      <c r="P350" s="298">
        <v>-5.6946586134189422E-5</v>
      </c>
      <c r="Q350" s="686">
        <v>0.25861709631129176</v>
      </c>
      <c r="R350" s="298">
        <v>-0.24908233744931144</v>
      </c>
    </row>
    <row r="351" spans="2:18" x14ac:dyDescent="0.2">
      <c r="B351" s="292" t="s">
        <v>489</v>
      </c>
      <c r="C351" s="298">
        <v>1</v>
      </c>
      <c r="D351" s="686">
        <v>2.9678787974015464E-2</v>
      </c>
      <c r="E351" s="298">
        <v>2.240083536577004</v>
      </c>
      <c r="F351" s="298">
        <v>2.300508475500147</v>
      </c>
      <c r="G351" s="298">
        <v>3.1301518603385863E-2</v>
      </c>
      <c r="H351" s="298">
        <v>2.4196837653648675</v>
      </c>
      <c r="I351" s="686">
        <v>4.1315598014506211E-2</v>
      </c>
      <c r="J351" s="686">
        <v>3.883666213363584</v>
      </c>
      <c r="K351" s="686">
        <v>0.14468314883302635</v>
      </c>
      <c r="L351" s="686">
        <v>0.95855855673866885</v>
      </c>
      <c r="M351" s="686">
        <v>1.6227306293704032E-3</v>
      </c>
      <c r="N351" s="298">
        <v>0.5509334272087274</v>
      </c>
      <c r="O351" s="686">
        <v>8.1480394623880403E-3</v>
      </c>
      <c r="P351" s="298">
        <v>-1.1003014629392439E-4</v>
      </c>
      <c r="Q351" s="686">
        <v>0.51078032340947022</v>
      </c>
      <c r="R351" s="298">
        <v>-0.49183069820443964</v>
      </c>
    </row>
    <row r="352" spans="2:18" x14ac:dyDescent="0.2">
      <c r="B352" s="292" t="s">
        <v>490</v>
      </c>
      <c r="C352" s="298">
        <v>1</v>
      </c>
      <c r="D352" s="686">
        <v>-3.9890727551760846E-3</v>
      </c>
      <c r="E352" s="298">
        <v>-0.30108561754278462</v>
      </c>
      <c r="F352" s="298">
        <v>-0.30945193625625295</v>
      </c>
      <c r="G352" s="298">
        <v>-4.213842950954773E-3</v>
      </c>
      <c r="H352" s="298">
        <v>-0.31649914847488081</v>
      </c>
      <c r="I352" s="686">
        <v>4.2814589031803504E-2</v>
      </c>
      <c r="J352" s="686">
        <v>4.0245713689895295</v>
      </c>
      <c r="K352" s="686">
        <v>2.6978834237364542E-3</v>
      </c>
      <c r="L352" s="686">
        <v>1.0772135278274899</v>
      </c>
      <c r="M352" s="686">
        <v>-2.2477019577868832E-4</v>
      </c>
      <c r="N352" s="298">
        <v>-7.3097535536108801E-2</v>
      </c>
      <c r="O352" s="686">
        <v>-1.1158212981549225E-3</v>
      </c>
      <c r="P352" s="298">
        <v>1.5078685951473545E-5</v>
      </c>
      <c r="Q352" s="686">
        <v>-6.7963647628683996E-2</v>
      </c>
      <c r="R352" s="298">
        <v>6.5489011585526863E-2</v>
      </c>
    </row>
    <row r="353" spans="2:18" x14ac:dyDescent="0.2">
      <c r="B353" s="292" t="s">
        <v>491</v>
      </c>
      <c r="C353" s="298">
        <v>1</v>
      </c>
      <c r="D353" s="686">
        <v>1.191725063392534E-2</v>
      </c>
      <c r="E353" s="298">
        <v>0.89948541597085196</v>
      </c>
      <c r="F353" s="298">
        <v>0.92500598894939057</v>
      </c>
      <c r="G353" s="298">
        <v>1.2603086295234529E-2</v>
      </c>
      <c r="H353" s="298">
        <v>0.95050518096932923</v>
      </c>
      <c r="I353" s="686">
        <v>4.3891756517824322E-2</v>
      </c>
      <c r="J353" s="686">
        <v>4.1258251126754866</v>
      </c>
      <c r="K353" s="686">
        <v>2.4620852347294116E-2</v>
      </c>
      <c r="L353" s="686">
        <v>1.0608713840879145</v>
      </c>
      <c r="M353" s="686">
        <v>6.8583566130918914E-4</v>
      </c>
      <c r="N353" s="298">
        <v>0.2217308210349575</v>
      </c>
      <c r="O353" s="686">
        <v>3.3773462740819575E-3</v>
      </c>
      <c r="P353" s="298">
        <v>-4.5662286160599581E-5</v>
      </c>
      <c r="Q353" s="686">
        <v>0.20655751557845498</v>
      </c>
      <c r="R353" s="298">
        <v>-0.19913425293266784</v>
      </c>
    </row>
    <row r="354" spans="2:18" x14ac:dyDescent="0.2">
      <c r="B354" s="292" t="s">
        <v>492</v>
      </c>
      <c r="C354" s="298">
        <v>1</v>
      </c>
      <c r="D354" s="686">
        <v>-7.9577997363329996E-3</v>
      </c>
      <c r="E354" s="298">
        <v>-0.60063558499570846</v>
      </c>
      <c r="F354" s="298">
        <v>-0.61747042032306065</v>
      </c>
      <c r="G354" s="298">
        <v>-8.4101395817076079E-3</v>
      </c>
      <c r="H354" s="298">
        <v>-0.63265327276106087</v>
      </c>
      <c r="I354" s="686">
        <v>4.3258742232448501E-2</v>
      </c>
      <c r="J354" s="686">
        <v>4.066321769850159</v>
      </c>
      <c r="K354" s="686">
        <v>1.0836128822871272E-2</v>
      </c>
      <c r="L354" s="686">
        <v>1.0711053518079332</v>
      </c>
      <c r="M354" s="686">
        <v>-4.52339845374608E-4</v>
      </c>
      <c r="N354" s="298">
        <v>-0.14672245318637822</v>
      </c>
      <c r="O354" s="686">
        <v>-2.2380598328499189E-3</v>
      </c>
      <c r="P354" s="298">
        <v>3.0250280671750344E-5</v>
      </c>
      <c r="Q354" s="686">
        <v>-0.13652811073933158</v>
      </c>
      <c r="R354" s="298">
        <v>0.13158388447248431</v>
      </c>
    </row>
    <row r="355" spans="2:18" ht="16" thickBot="1" x14ac:dyDescent="0.25">
      <c r="B355" s="296" t="s">
        <v>493</v>
      </c>
      <c r="C355" s="299">
        <v>1</v>
      </c>
      <c r="D355" s="687">
        <v>1.6090470835645118E-3</v>
      </c>
      <c r="E355" s="299">
        <v>0.12144700398903922</v>
      </c>
      <c r="F355" s="299">
        <v>0.12495582876929213</v>
      </c>
      <c r="G355" s="299">
        <v>1.7033668071298523E-3</v>
      </c>
      <c r="H355" s="299">
        <v>0.12788368227688596</v>
      </c>
      <c r="I355" s="687">
        <v>4.4846210650834203E-2</v>
      </c>
      <c r="J355" s="687">
        <v>4.2155438011784154</v>
      </c>
      <c r="K355" s="687">
        <v>4.5763244755569419E-4</v>
      </c>
      <c r="L355" s="687">
        <v>1.0813936836326987</v>
      </c>
      <c r="M355" s="687">
        <v>9.4319723565340567E-5</v>
      </c>
      <c r="N355" s="299">
        <v>3.0092779466029264E-2</v>
      </c>
      <c r="O355" s="687">
        <v>4.6120680447072926E-4</v>
      </c>
      <c r="P355" s="299">
        <v>-6.2382146907628789E-6</v>
      </c>
      <c r="Q355" s="687">
        <v>2.8079572482507833E-2</v>
      </c>
      <c r="R355" s="299">
        <v>-2.7081830095677058E-2</v>
      </c>
    </row>
    <row r="374" spans="7:7" x14ac:dyDescent="0.2">
      <c r="G374" t="s">
        <v>337</v>
      </c>
    </row>
    <row r="393" spans="2:9" x14ac:dyDescent="0.2">
      <c r="G393" t="s">
        <v>337</v>
      </c>
    </row>
    <row r="396" spans="2:9" x14ac:dyDescent="0.2">
      <c r="B396" t="s">
        <v>736</v>
      </c>
    </row>
    <row r="398" spans="2:9" x14ac:dyDescent="0.2">
      <c r="B398" s="739" t="s">
        <v>712</v>
      </c>
      <c r="C398" s="739"/>
      <c r="D398" s="739"/>
      <c r="E398" s="739"/>
      <c r="F398" s="739"/>
      <c r="G398" s="739"/>
      <c r="H398" s="739"/>
      <c r="I398" s="739"/>
    </row>
    <row r="399" spans="2:9" x14ac:dyDescent="0.2">
      <c r="B399" s="739"/>
      <c r="C399" s="739"/>
      <c r="D399" s="739"/>
      <c r="E399" s="739"/>
      <c r="F399" s="739"/>
      <c r="G399" s="739"/>
      <c r="H399" s="739"/>
      <c r="I399" s="739"/>
    </row>
    <row r="401" spans="2:9" x14ac:dyDescent="0.2">
      <c r="B401" s="739" t="s">
        <v>737</v>
      </c>
      <c r="C401" s="739"/>
      <c r="D401" s="739"/>
      <c r="E401" s="739"/>
      <c r="F401" s="739"/>
      <c r="G401" s="739"/>
      <c r="H401" s="739"/>
      <c r="I401" s="739"/>
    </row>
    <row r="402" spans="2:9" x14ac:dyDescent="0.2">
      <c r="B402" s="739"/>
      <c r="C402" s="739"/>
      <c r="D402" s="739"/>
      <c r="E402" s="739"/>
      <c r="F402" s="739"/>
      <c r="G402" s="739"/>
      <c r="H402" s="739"/>
      <c r="I402" s="739"/>
    </row>
    <row r="404" spans="2:9" x14ac:dyDescent="0.2">
      <c r="B404" s="739" t="s">
        <v>714</v>
      </c>
      <c r="C404" s="739"/>
      <c r="D404" s="739"/>
      <c r="E404" s="739"/>
      <c r="F404" s="739"/>
      <c r="G404" s="739"/>
      <c r="H404" s="739"/>
      <c r="I404" s="739"/>
    </row>
    <row r="405" spans="2:9" x14ac:dyDescent="0.2">
      <c r="B405" s="739"/>
      <c r="C405" s="739"/>
      <c r="D405" s="739"/>
      <c r="E405" s="739"/>
      <c r="F405" s="739"/>
      <c r="G405" s="739"/>
      <c r="H405" s="739"/>
      <c r="I405" s="739"/>
    </row>
    <row r="406" spans="2:9" x14ac:dyDescent="0.2">
      <c r="B406" s="739"/>
      <c r="C406" s="739"/>
      <c r="D406" s="739"/>
      <c r="E406" s="739"/>
      <c r="F406" s="739"/>
      <c r="G406" s="739"/>
      <c r="H406" s="739"/>
      <c r="I406" s="739"/>
    </row>
    <row r="407" spans="2:9" x14ac:dyDescent="0.2">
      <c r="B407" s="739"/>
      <c r="C407" s="739"/>
      <c r="D407" s="739"/>
      <c r="E407" s="739"/>
      <c r="F407" s="739"/>
      <c r="G407" s="739"/>
      <c r="H407" s="739"/>
      <c r="I407" s="739"/>
    </row>
    <row r="408" spans="2:9" x14ac:dyDescent="0.2">
      <c r="B408" s="739"/>
      <c r="C408" s="739"/>
      <c r="D408" s="739"/>
      <c r="E408" s="739"/>
      <c r="F408" s="739"/>
      <c r="G408" s="739"/>
      <c r="H408" s="739"/>
      <c r="I408" s="739"/>
    </row>
    <row r="409" spans="2:9" x14ac:dyDescent="0.2">
      <c r="B409" s="739"/>
      <c r="C409" s="739"/>
      <c r="D409" s="739"/>
      <c r="E409" s="739"/>
      <c r="F409" s="739"/>
      <c r="G409" s="739"/>
      <c r="H409" s="739"/>
      <c r="I409" s="739"/>
    </row>
    <row r="410" spans="2:9" x14ac:dyDescent="0.2">
      <c r="B410" s="739"/>
      <c r="C410" s="739"/>
      <c r="D410" s="739"/>
      <c r="E410" s="739"/>
      <c r="F410" s="739"/>
      <c r="G410" s="739"/>
      <c r="H410" s="739"/>
      <c r="I410" s="739"/>
    </row>
    <row r="411" spans="2:9" x14ac:dyDescent="0.2">
      <c r="B411" s="739"/>
      <c r="C411" s="739"/>
      <c r="D411" s="739"/>
      <c r="E411" s="739"/>
      <c r="F411" s="739"/>
      <c r="G411" s="739"/>
      <c r="H411" s="739"/>
      <c r="I411" s="739"/>
    </row>
  </sheetData>
  <mergeCells count="3">
    <mergeCell ref="B398:I399"/>
    <mergeCell ref="B401:I402"/>
    <mergeCell ref="B404:I411"/>
  </mergeCells>
  <pageMargins left="0.7" right="0.7" top="0.75" bottom="0.75" header="0.3" footer="0.3"/>
  <ignoredErrors>
    <ignoredError sqref="A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6DE90-7558-4680-B38F-FC7FEEE66BDD}">
  <sheetPr>
    <tabColor rgb="FF007800"/>
  </sheetPr>
  <dimension ref="B1:R406"/>
  <sheetViews>
    <sheetView topLeftCell="A183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729</v>
      </c>
    </row>
    <row r="2" spans="2:9" x14ac:dyDescent="0.2">
      <c r="B2" t="s">
        <v>723</v>
      </c>
    </row>
    <row r="3" spans="2:9" x14ac:dyDescent="0.2">
      <c r="B3" t="s">
        <v>556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554</v>
      </c>
      <c r="C16" s="304">
        <v>95</v>
      </c>
      <c r="D16" s="304">
        <v>0</v>
      </c>
      <c r="E16" s="304">
        <v>95</v>
      </c>
      <c r="F16" s="306">
        <v>0</v>
      </c>
      <c r="G16" s="306">
        <v>4.3994084153738067</v>
      </c>
      <c r="H16" s="306">
        <v>1.021106809992028</v>
      </c>
      <c r="I16" s="306">
        <v>0.93272201232369245</v>
      </c>
    </row>
    <row r="17" spans="2:10" ht="16" thickBot="1" x14ac:dyDescent="0.25">
      <c r="B17" s="296" t="s">
        <v>567</v>
      </c>
      <c r="C17" s="305">
        <v>95</v>
      </c>
      <c r="D17" s="305">
        <v>0</v>
      </c>
      <c r="E17" s="305">
        <v>95</v>
      </c>
      <c r="F17" s="299">
        <v>13.4</v>
      </c>
      <c r="G17" s="299">
        <v>97.8</v>
      </c>
      <c r="H17" s="299">
        <v>70.55086315789471</v>
      </c>
      <c r="I17" s="299">
        <v>26.588865161391329</v>
      </c>
    </row>
    <row r="20" spans="2:10" x14ac:dyDescent="0.2">
      <c r="B20" t="s">
        <v>351</v>
      </c>
    </row>
    <row r="21" spans="2:10" ht="16" thickBot="1" x14ac:dyDescent="0.25"/>
    <row r="22" spans="2:10" ht="32" x14ac:dyDescent="0.2">
      <c r="B22" s="293"/>
      <c r="C22" s="294" t="s">
        <v>567</v>
      </c>
      <c r="D22" s="307" t="s">
        <v>554</v>
      </c>
    </row>
    <row r="23" spans="2:10" x14ac:dyDescent="0.2">
      <c r="B23" s="295" t="s">
        <v>567</v>
      </c>
      <c r="C23" s="310">
        <v>1</v>
      </c>
      <c r="D23" s="306">
        <v>0.31326657158823723</v>
      </c>
    </row>
    <row r="24" spans="2:10" ht="16" thickBot="1" x14ac:dyDescent="0.25">
      <c r="B24" s="308" t="s">
        <v>554</v>
      </c>
      <c r="C24" s="309">
        <v>0.31326657158823723</v>
      </c>
      <c r="D24" s="311">
        <v>1</v>
      </c>
    </row>
    <row r="27" spans="2:10" x14ac:dyDescent="0.2">
      <c r="B27" s="290" t="s">
        <v>557</v>
      </c>
    </row>
    <row r="29" spans="2:10" x14ac:dyDescent="0.2">
      <c r="B29" t="s">
        <v>717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567</v>
      </c>
      <c r="D32" s="680">
        <v>0.79303149500592196</v>
      </c>
      <c r="E32" s="680">
        <v>9.8135944874648162E-2</v>
      </c>
      <c r="F32" s="681">
        <v>8.843848191631104E-2</v>
      </c>
      <c r="G32" s="680">
        <v>2</v>
      </c>
      <c r="H32" s="680">
        <v>-20.051125329301538</v>
      </c>
      <c r="I32" s="680">
        <v>-14.943371546100456</v>
      </c>
      <c r="J32" s="680">
        <v>0.92085066681220129</v>
      </c>
    </row>
    <row r="33" spans="2:3" x14ac:dyDescent="0.2">
      <c r="B33" s="301" t="s">
        <v>691</v>
      </c>
    </row>
    <row r="36" spans="2:3" x14ac:dyDescent="0.2">
      <c r="B36" t="s">
        <v>558</v>
      </c>
    </row>
    <row r="37" spans="2:3" ht="16" thickBot="1" x14ac:dyDescent="0.25"/>
    <row r="38" spans="2:3" x14ac:dyDescent="0.2">
      <c r="B38" s="312" t="s">
        <v>315</v>
      </c>
      <c r="C38" s="682">
        <v>95</v>
      </c>
    </row>
    <row r="39" spans="2:3" x14ac:dyDescent="0.2">
      <c r="B39" s="292" t="s">
        <v>352</v>
      </c>
      <c r="C39" s="298">
        <v>95</v>
      </c>
    </row>
    <row r="40" spans="2:3" x14ac:dyDescent="0.2">
      <c r="B40" s="292" t="s">
        <v>353</v>
      </c>
      <c r="C40" s="298">
        <v>93</v>
      </c>
    </row>
    <row r="41" spans="2:3" x14ac:dyDescent="0.2">
      <c r="B41" s="292" t="s">
        <v>354</v>
      </c>
      <c r="C41" s="298">
        <v>9.8135944874648162E-2</v>
      </c>
    </row>
    <row r="42" spans="2:3" x14ac:dyDescent="0.2">
      <c r="B42" s="292" t="s">
        <v>355</v>
      </c>
      <c r="C42" s="298">
        <v>8.843848191631104E-2</v>
      </c>
    </row>
    <row r="43" spans="2:3" x14ac:dyDescent="0.2">
      <c r="B43" s="292" t="s">
        <v>356</v>
      </c>
      <c r="C43" s="298">
        <v>0.79303149500592196</v>
      </c>
    </row>
    <row r="44" spans="2:3" x14ac:dyDescent="0.2">
      <c r="B44" s="292" t="s">
        <v>357</v>
      </c>
      <c r="C44" s="298">
        <v>0.89052315804021742</v>
      </c>
    </row>
    <row r="45" spans="2:3" x14ac:dyDescent="0.2">
      <c r="B45" s="292" t="s">
        <v>358</v>
      </c>
      <c r="C45" s="298">
        <v>378.34566674990083</v>
      </c>
    </row>
    <row r="46" spans="2:3" x14ac:dyDescent="0.2">
      <c r="B46" s="292" t="s">
        <v>359</v>
      </c>
      <c r="C46" s="298">
        <v>1.3560950830537404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-20.051125329301538</v>
      </c>
    </row>
    <row r="49" spans="2:7" x14ac:dyDescent="0.2">
      <c r="B49" s="292" t="s">
        <v>362</v>
      </c>
      <c r="C49" s="298">
        <v>-14.943371546100456</v>
      </c>
    </row>
    <row r="50" spans="2:7" x14ac:dyDescent="0.2">
      <c r="B50" s="292" t="s">
        <v>363</v>
      </c>
      <c r="C50" s="298">
        <v>0.94065390695870033</v>
      </c>
    </row>
    <row r="51" spans="2:7" x14ac:dyDescent="0.2">
      <c r="B51" s="292" t="s">
        <v>692</v>
      </c>
      <c r="C51" s="298">
        <v>76.578593683564222</v>
      </c>
    </row>
    <row r="52" spans="2:7" ht="16" thickBot="1" x14ac:dyDescent="0.25">
      <c r="B52" s="296" t="s">
        <v>693</v>
      </c>
      <c r="C52" s="299">
        <v>6.3570513498499737E-2</v>
      </c>
    </row>
    <row r="55" spans="2:7" x14ac:dyDescent="0.2">
      <c r="B55" t="s">
        <v>559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8.0252840781261625</v>
      </c>
      <c r="E58" s="297">
        <v>8.0252840781261625</v>
      </c>
      <c r="F58" s="297">
        <v>10.119754547789093</v>
      </c>
      <c r="G58" s="689">
        <v>1.9940047115545611E-3</v>
      </c>
    </row>
    <row r="59" spans="2:7" x14ac:dyDescent="0.2">
      <c r="B59" s="292" t="s">
        <v>370</v>
      </c>
      <c r="C59">
        <v>93</v>
      </c>
      <c r="D59" s="298">
        <v>73.751929035550745</v>
      </c>
      <c r="E59" s="298">
        <v>0.79303149500592196</v>
      </c>
      <c r="F59" s="298"/>
      <c r="G59" s="298"/>
    </row>
    <row r="60" spans="2:7" ht="16" thickBot="1" x14ac:dyDescent="0.25">
      <c r="B60" s="296" t="s">
        <v>371</v>
      </c>
      <c r="C60" s="305">
        <v>94</v>
      </c>
      <c r="D60" s="299">
        <v>81.777213113676908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560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0.24580854812256292</v>
      </c>
      <c r="D67" s="297">
        <v>0.18266824421001335</v>
      </c>
      <c r="E67" s="297">
        <v>1.3456556129151671</v>
      </c>
      <c r="F67" s="297">
        <v>0.18168517984082452</v>
      </c>
      <c r="G67" s="297">
        <v>-0.11693438265303485</v>
      </c>
      <c r="H67" s="297">
        <v>0.60855147889816075</v>
      </c>
    </row>
    <row r="68" spans="2:8" ht="16" thickBot="1" x14ac:dyDescent="0.25">
      <c r="B68" s="296" t="s">
        <v>567</v>
      </c>
      <c r="C68" s="299">
        <v>1.0989210155151849E-2</v>
      </c>
      <c r="D68" s="299">
        <v>3.023153451205407E-3</v>
      </c>
      <c r="E68" s="299">
        <v>3.6350156657678676</v>
      </c>
      <c r="F68" s="300">
        <v>4.5549933991195779E-4</v>
      </c>
      <c r="G68" s="299">
        <v>4.9858265467025232E-3</v>
      </c>
      <c r="H68" s="299">
        <v>1.6992593763601176E-2</v>
      </c>
    </row>
    <row r="71" spans="2:8" x14ac:dyDescent="0.2">
      <c r="B71" t="s">
        <v>561</v>
      </c>
    </row>
    <row r="73" spans="2:8" x14ac:dyDescent="0.2">
      <c r="B73" t="s">
        <v>724</v>
      </c>
    </row>
    <row r="76" spans="2:8" x14ac:dyDescent="0.2">
      <c r="B76" t="s">
        <v>562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567</v>
      </c>
      <c r="C79" s="315">
        <v>0.31326657158823723</v>
      </c>
      <c r="D79" s="315">
        <v>8.6180253509873725E-2</v>
      </c>
      <c r="E79" s="315">
        <v>3.6350156657678676</v>
      </c>
      <c r="F79" s="688">
        <v>4.5549933991195779E-4</v>
      </c>
      <c r="G79" s="315">
        <v>0.14212966780755296</v>
      </c>
      <c r="H79" s="315">
        <v>0.48440347536892148</v>
      </c>
    </row>
    <row r="98" spans="2:15" x14ac:dyDescent="0.2">
      <c r="G98" t="s">
        <v>337</v>
      </c>
    </row>
    <row r="101" spans="2:15" x14ac:dyDescent="0.2">
      <c r="B101" t="s">
        <v>563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567</v>
      </c>
      <c r="E103" s="294" t="s">
        <v>554</v>
      </c>
      <c r="F103" s="294" t="s">
        <v>564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89.6</v>
      </c>
      <c r="E104" s="297">
        <v>0.80083106525084269</v>
      </c>
      <c r="F104" s="297">
        <v>1.2304417780241685</v>
      </c>
      <c r="G104" s="297">
        <v>-0.42961071277332585</v>
      </c>
      <c r="H104" s="297">
        <v>-0.48242508787618071</v>
      </c>
      <c r="I104" s="297">
        <v>0.11259642998536666</v>
      </c>
      <c r="J104" s="297">
        <v>1.0068475830703727</v>
      </c>
      <c r="K104" s="297">
        <v>1.4540359729779644</v>
      </c>
      <c r="L104" s="297">
        <v>0.89761319678989315</v>
      </c>
      <c r="M104" s="297">
        <v>-0.55204013674189367</v>
      </c>
      <c r="N104" s="297">
        <v>3.0129236927902308</v>
      </c>
      <c r="O104" s="297">
        <v>1.2374214166895483</v>
      </c>
    </row>
    <row r="105" spans="2:15" x14ac:dyDescent="0.2">
      <c r="B105" s="292" t="s">
        <v>383</v>
      </c>
      <c r="C105">
        <v>1</v>
      </c>
      <c r="D105" s="298">
        <v>94.800000000000011</v>
      </c>
      <c r="E105" s="298">
        <v>0.7059407984357986</v>
      </c>
      <c r="F105" s="298">
        <v>1.2875856708309583</v>
      </c>
      <c r="G105" s="298">
        <v>-0.58164487239515972</v>
      </c>
      <c r="H105" s="298">
        <v>-0.65314963136409721</v>
      </c>
      <c r="I105" s="298">
        <v>0.12395469221042177</v>
      </c>
      <c r="J105" s="298">
        <v>1.0414362181428332</v>
      </c>
      <c r="K105" s="298">
        <v>1.5337351235190835</v>
      </c>
      <c r="L105" s="298">
        <v>0.8991085922884412</v>
      </c>
      <c r="M105" s="298">
        <v>-0.49786580302928507</v>
      </c>
      <c r="N105" s="298">
        <v>3.0730371446912015</v>
      </c>
      <c r="O105" s="298">
        <v>1.2990775308535396</v>
      </c>
    </row>
    <row r="106" spans="2:15" x14ac:dyDescent="0.2">
      <c r="B106" s="292" t="s">
        <v>384</v>
      </c>
      <c r="C106">
        <v>1</v>
      </c>
      <c r="D106" s="298">
        <v>68.45</v>
      </c>
      <c r="E106" s="298">
        <v>0.36205560724837899</v>
      </c>
      <c r="F106" s="298">
        <v>0.99801998324270702</v>
      </c>
      <c r="G106" s="298">
        <v>-0.63596437599432809</v>
      </c>
      <c r="H106" s="298">
        <v>-0.71414692616630071</v>
      </c>
      <c r="I106" s="298">
        <v>9.1653528923593255E-2</v>
      </c>
      <c r="J106" s="298">
        <v>0.81601423921504446</v>
      </c>
      <c r="K106" s="298">
        <v>1.1800257272703696</v>
      </c>
      <c r="L106" s="298">
        <v>0.89522726967517574</v>
      </c>
      <c r="M106" s="298">
        <v>-0.7797239531300526</v>
      </c>
      <c r="N106" s="298">
        <v>2.7757639196154669</v>
      </c>
      <c r="O106" s="298">
        <v>1.0048287058210048</v>
      </c>
    </row>
    <row r="107" spans="2:15" x14ac:dyDescent="0.2">
      <c r="B107" s="292" t="s">
        <v>385</v>
      </c>
      <c r="C107">
        <v>1</v>
      </c>
      <c r="D107" s="298">
        <v>96.600000000000009</v>
      </c>
      <c r="E107" s="298">
        <v>0.91153505600178719</v>
      </c>
      <c r="F107" s="298">
        <v>1.3073662491102316</v>
      </c>
      <c r="G107" s="298">
        <v>-0.39583119310844439</v>
      </c>
      <c r="H107" s="298">
        <v>-0.44449286864089393</v>
      </c>
      <c r="I107" s="298">
        <v>0.12823874469853377</v>
      </c>
      <c r="J107" s="298">
        <v>1.0527095172184613</v>
      </c>
      <c r="K107" s="298">
        <v>1.5620229810020019</v>
      </c>
      <c r="L107" s="298">
        <v>0.8997092144953156</v>
      </c>
      <c r="M107" s="298">
        <v>-0.47927794141815938</v>
      </c>
      <c r="N107" s="298">
        <v>3.0940104396386223</v>
      </c>
      <c r="O107" s="298">
        <v>1.3157484641105219</v>
      </c>
    </row>
    <row r="108" spans="2:15" x14ac:dyDescent="0.2">
      <c r="B108" s="292" t="s">
        <v>386</v>
      </c>
      <c r="C108">
        <v>1</v>
      </c>
      <c r="D108" s="298">
        <v>89.800000000000011</v>
      </c>
      <c r="E108" s="298">
        <v>0.33478562483994556</v>
      </c>
      <c r="F108" s="298">
        <v>1.232639620055199</v>
      </c>
      <c r="G108" s="298">
        <v>-0.89785399521525344</v>
      </c>
      <c r="H108" s="298">
        <v>-1.0082320567509655</v>
      </c>
      <c r="I108" s="298">
        <v>0.11300159960209072</v>
      </c>
      <c r="J108" s="298">
        <v>1.0082408385413948</v>
      </c>
      <c r="K108" s="298">
        <v>1.4570384015690032</v>
      </c>
      <c r="L108" s="298">
        <v>0.89766411119001144</v>
      </c>
      <c r="M108" s="298">
        <v>-0.54994340061899449</v>
      </c>
      <c r="N108" s="298">
        <v>3.0152226407293927</v>
      </c>
      <c r="O108" s="298">
        <v>1.2473334284028297</v>
      </c>
    </row>
    <row r="109" spans="2:15" x14ac:dyDescent="0.2">
      <c r="B109" s="292" t="s">
        <v>387</v>
      </c>
      <c r="C109">
        <v>1</v>
      </c>
      <c r="D109" s="298">
        <v>97.8</v>
      </c>
      <c r="E109" s="298">
        <v>0.21005947215067219</v>
      </c>
      <c r="F109" s="298">
        <v>1.3205533012964137</v>
      </c>
      <c r="G109" s="298">
        <v>-1.1104938291457416</v>
      </c>
      <c r="H109" s="298">
        <v>-1.2470128588116851</v>
      </c>
      <c r="I109" s="298">
        <v>0.13118082573994069</v>
      </c>
      <c r="J109" s="298">
        <v>1.0600541795346652</v>
      </c>
      <c r="K109" s="298">
        <v>1.5810524230581622</v>
      </c>
      <c r="L109" s="298">
        <v>0.90013327015933287</v>
      </c>
      <c r="M109" s="298">
        <v>-0.4669329797389663</v>
      </c>
      <c r="N109" s="298">
        <v>3.1080395823317937</v>
      </c>
      <c r="O109" s="298">
        <v>1.3451849891078187</v>
      </c>
    </row>
    <row r="110" spans="2:15" x14ac:dyDescent="0.2">
      <c r="B110" s="292" t="s">
        <v>388</v>
      </c>
      <c r="C110">
        <v>1</v>
      </c>
      <c r="D110" s="298">
        <v>93.919999999999987</v>
      </c>
      <c r="E110" s="298">
        <v>1.6777263886315388</v>
      </c>
      <c r="F110" s="298">
        <v>1.2779151658944243</v>
      </c>
      <c r="G110" s="298">
        <v>0.39981122273711445</v>
      </c>
      <c r="H110" s="298">
        <v>0.44896218489924811</v>
      </c>
      <c r="I110" s="298">
        <v>0.12192091275394594</v>
      </c>
      <c r="J110" s="298">
        <v>1.0358043961409482</v>
      </c>
      <c r="K110" s="298">
        <v>1.5200259356479005</v>
      </c>
      <c r="L110" s="298">
        <v>0.89883046453303816</v>
      </c>
      <c r="M110" s="298">
        <v>-0.50698400136451993</v>
      </c>
      <c r="N110" s="298">
        <v>3.0628143331533684</v>
      </c>
      <c r="O110" s="298">
        <v>1.2702778861052422</v>
      </c>
    </row>
    <row r="111" spans="2:15" x14ac:dyDescent="0.2">
      <c r="B111" s="292" t="s">
        <v>389</v>
      </c>
      <c r="C111">
        <v>1</v>
      </c>
      <c r="D111" s="298">
        <v>97.6</v>
      </c>
      <c r="E111" s="298">
        <v>3.4443803114923432</v>
      </c>
      <c r="F111" s="298">
        <v>1.3183554592653832</v>
      </c>
      <c r="G111" s="298">
        <v>2.1260248522269602</v>
      </c>
      <c r="H111" s="298">
        <v>2.3873886187370164</v>
      </c>
      <c r="I111" s="298">
        <v>0.13068594722407864</v>
      </c>
      <c r="J111" s="298">
        <v>1.0588390681583144</v>
      </c>
      <c r="K111" s="298">
        <v>1.577871850372452</v>
      </c>
      <c r="L111" s="298">
        <v>0.90006128225125681</v>
      </c>
      <c r="M111" s="298">
        <v>-0.46898786805152848</v>
      </c>
      <c r="N111" s="298">
        <v>3.1056987865822947</v>
      </c>
      <c r="O111" s="298">
        <v>1.2715613827871457</v>
      </c>
    </row>
    <row r="112" spans="2:15" x14ac:dyDescent="0.2">
      <c r="B112" s="292" t="s">
        <v>390</v>
      </c>
      <c r="C112">
        <v>1</v>
      </c>
      <c r="D112" s="298">
        <v>96</v>
      </c>
      <c r="E112" s="298">
        <v>3.4602815645827176</v>
      </c>
      <c r="F112" s="298">
        <v>1.3007727230171404</v>
      </c>
      <c r="G112" s="298">
        <v>2.159508841565577</v>
      </c>
      <c r="H112" s="298">
        <v>2.4249889765000927</v>
      </c>
      <c r="I112" s="298">
        <v>0.12679292952562166</v>
      </c>
      <c r="J112" s="298">
        <v>1.0489870935189476</v>
      </c>
      <c r="K112" s="298">
        <v>1.5525583525153333</v>
      </c>
      <c r="L112" s="298">
        <v>0.89950427568945512</v>
      </c>
      <c r="M112" s="298">
        <v>-0.48546449965874294</v>
      </c>
      <c r="N112" s="298">
        <v>3.0870099456930236</v>
      </c>
      <c r="O112" s="298">
        <v>1.2560890190147198</v>
      </c>
    </row>
    <row r="113" spans="2:15" x14ac:dyDescent="0.2">
      <c r="B113" s="292" t="s">
        <v>391</v>
      </c>
      <c r="C113">
        <v>1</v>
      </c>
      <c r="D113" s="298">
        <v>95.3</v>
      </c>
      <c r="E113" s="298">
        <v>0.70418654538461545</v>
      </c>
      <c r="F113" s="298">
        <v>1.293080275908534</v>
      </c>
      <c r="G113" s="298">
        <v>-0.58889373052391858</v>
      </c>
      <c r="H113" s="298">
        <v>-0.66128963093997739</v>
      </c>
      <c r="I113" s="298">
        <v>0.12512842562611423</v>
      </c>
      <c r="J113" s="298">
        <v>1.0446000212739686</v>
      </c>
      <c r="K113" s="298">
        <v>1.5415605305430995</v>
      </c>
      <c r="L113" s="298">
        <v>0.89927115927599499</v>
      </c>
      <c r="M113" s="298">
        <v>-0.49269402377054639</v>
      </c>
      <c r="N113" s="298">
        <v>3.0788545755876147</v>
      </c>
      <c r="O113" s="298">
        <v>1.3049412039819357</v>
      </c>
    </row>
    <row r="114" spans="2:15" x14ac:dyDescent="0.2">
      <c r="B114" s="292" t="s">
        <v>392</v>
      </c>
      <c r="C114">
        <v>1</v>
      </c>
      <c r="D114" s="298">
        <v>96.3</v>
      </c>
      <c r="E114" s="298">
        <v>0.36272855510204094</v>
      </c>
      <c r="F114" s="298">
        <v>1.3040694860636859</v>
      </c>
      <c r="G114" s="298">
        <v>-0.94134093096164495</v>
      </c>
      <c r="H114" s="298">
        <v>-1.0570650773790797</v>
      </c>
      <c r="I114" s="298">
        <v>0.1275136749795415</v>
      </c>
      <c r="J114" s="298">
        <v>1.0508525989354176</v>
      </c>
      <c r="K114" s="298">
        <v>1.5572863731919542</v>
      </c>
      <c r="L114" s="298">
        <v>0.89960615399890975</v>
      </c>
      <c r="M114" s="298">
        <v>-0.48237004674395489</v>
      </c>
      <c r="N114" s="298">
        <v>3.0905090188713267</v>
      </c>
      <c r="O114" s="298">
        <v>1.3237740596425469</v>
      </c>
    </row>
    <row r="115" spans="2:15" x14ac:dyDescent="0.2">
      <c r="B115" s="292" t="s">
        <v>393</v>
      </c>
      <c r="C115">
        <v>1</v>
      </c>
      <c r="D115" s="298">
        <v>96.4</v>
      </c>
      <c r="E115" s="298">
        <v>9.84731906614786E-3</v>
      </c>
      <c r="F115" s="298">
        <v>1.3051684070792011</v>
      </c>
      <c r="G115" s="298">
        <v>-1.2953210880130532</v>
      </c>
      <c r="H115" s="298">
        <v>-1.4545619351030448</v>
      </c>
      <c r="I115" s="298">
        <v>0.12775488803883064</v>
      </c>
      <c r="J115" s="298">
        <v>1.0514725186201526</v>
      </c>
      <c r="K115" s="298">
        <v>1.5588642955382497</v>
      </c>
      <c r="L115" s="298">
        <v>0.89964037616357351</v>
      </c>
      <c r="M115" s="298">
        <v>-0.48133908416511995</v>
      </c>
      <c r="N115" s="298">
        <v>3.0916758983235222</v>
      </c>
      <c r="O115" s="298">
        <v>1.3323874899626751</v>
      </c>
    </row>
    <row r="116" spans="2:15" x14ac:dyDescent="0.2">
      <c r="B116" s="292" t="s">
        <v>394</v>
      </c>
      <c r="C116">
        <v>1</v>
      </c>
      <c r="D116" s="298">
        <v>95.2</v>
      </c>
      <c r="E116" s="298">
        <v>0.23387856159695827</v>
      </c>
      <c r="F116" s="298">
        <v>1.291981354893019</v>
      </c>
      <c r="G116" s="298">
        <v>-1.0581027932960607</v>
      </c>
      <c r="H116" s="298">
        <v>-1.1881811087593022</v>
      </c>
      <c r="I116" s="298">
        <v>0.12489265042136137</v>
      </c>
      <c r="J116" s="298">
        <v>1.0439693030878296</v>
      </c>
      <c r="K116" s="298">
        <v>1.5399934066982084</v>
      </c>
      <c r="L116" s="298">
        <v>0.8992383828191467</v>
      </c>
      <c r="M116" s="298">
        <v>-0.49372785723858437</v>
      </c>
      <c r="N116" s="298">
        <v>3.0776905670246224</v>
      </c>
      <c r="O116" s="298">
        <v>1.3132107917762885</v>
      </c>
    </row>
    <row r="117" spans="2:15" x14ac:dyDescent="0.2">
      <c r="B117" s="292" t="s">
        <v>395</v>
      </c>
      <c r="C117">
        <v>1</v>
      </c>
      <c r="D117" s="298">
        <v>96.3</v>
      </c>
      <c r="E117" s="298">
        <v>1.9196654244063343</v>
      </c>
      <c r="F117" s="298">
        <v>1.3040694860636859</v>
      </c>
      <c r="G117" s="298">
        <v>0.61559593834264836</v>
      </c>
      <c r="H117" s="298">
        <v>0.69127448599696839</v>
      </c>
      <c r="I117" s="298">
        <v>0.1275136749795415</v>
      </c>
      <c r="J117" s="298">
        <v>1.0508525989354176</v>
      </c>
      <c r="K117" s="298">
        <v>1.5572863731919542</v>
      </c>
      <c r="L117" s="298">
        <v>0.89960615399890975</v>
      </c>
      <c r="M117" s="298">
        <v>-0.48237004674395489</v>
      </c>
      <c r="N117" s="298">
        <v>3.0905090188713267</v>
      </c>
      <c r="O117" s="298">
        <v>1.2911835538122018</v>
      </c>
    </row>
    <row r="118" spans="2:15" x14ac:dyDescent="0.2">
      <c r="B118" s="292" t="s">
        <v>396</v>
      </c>
      <c r="C118">
        <v>1</v>
      </c>
      <c r="D118" s="298">
        <v>83.8</v>
      </c>
      <c r="E118" s="298">
        <v>1.2410429911009841</v>
      </c>
      <c r="F118" s="298">
        <v>1.1667043591242878</v>
      </c>
      <c r="G118" s="298">
        <v>7.4338631976696323E-2</v>
      </c>
      <c r="H118" s="298">
        <v>8.347748321368087E-2</v>
      </c>
      <c r="I118" s="298">
        <v>0.10218844675952822</v>
      </c>
      <c r="J118" s="298">
        <v>0.96377835614404217</v>
      </c>
      <c r="K118" s="298">
        <v>1.3696303621045334</v>
      </c>
      <c r="L118" s="298">
        <v>0.89636709759843758</v>
      </c>
      <c r="M118" s="298">
        <v>-0.61330304960652726</v>
      </c>
      <c r="N118" s="298">
        <v>2.9467117678551027</v>
      </c>
      <c r="O118" s="298">
        <v>1.165712421387944</v>
      </c>
    </row>
    <row r="119" spans="2:15" x14ac:dyDescent="0.2">
      <c r="B119" s="292" t="s">
        <v>397</v>
      </c>
      <c r="C119">
        <v>1</v>
      </c>
      <c r="D119" s="298">
        <v>96.6</v>
      </c>
      <c r="E119" s="298">
        <v>1.7575429920451644</v>
      </c>
      <c r="F119" s="298">
        <v>1.3073662491102314</v>
      </c>
      <c r="G119" s="298">
        <v>0.45017674293493304</v>
      </c>
      <c r="H119" s="298">
        <v>0.50551941167441528</v>
      </c>
      <c r="I119" s="298">
        <v>0.12823874469853375</v>
      </c>
      <c r="J119" s="298">
        <v>1.0527095172184611</v>
      </c>
      <c r="K119" s="298">
        <v>1.5620229810020017</v>
      </c>
      <c r="L119" s="298">
        <v>0.89970921449531549</v>
      </c>
      <c r="M119" s="298">
        <v>-0.47927794141815938</v>
      </c>
      <c r="N119" s="298">
        <v>3.0940104396386223</v>
      </c>
      <c r="O119" s="298">
        <v>1.2978331998884709</v>
      </c>
    </row>
    <row r="120" spans="2:15" x14ac:dyDescent="0.2">
      <c r="B120" s="292" t="s">
        <v>398</v>
      </c>
      <c r="C120">
        <v>1</v>
      </c>
      <c r="D120" s="298">
        <v>17.7</v>
      </c>
      <c r="E120" s="298">
        <v>0.85679478000115727</v>
      </c>
      <c r="F120" s="298">
        <v>0.44031756786875065</v>
      </c>
      <c r="G120" s="298">
        <v>0.41647721213240663</v>
      </c>
      <c r="H120" s="298">
        <v>0.46767701476618745</v>
      </c>
      <c r="I120" s="298">
        <v>0.20415715308974269</v>
      </c>
      <c r="J120" s="298">
        <v>3.4901922851475753E-2</v>
      </c>
      <c r="K120" s="298">
        <v>0.84573321288602554</v>
      </c>
      <c r="L120" s="298">
        <v>0.91362554592329048</v>
      </c>
      <c r="M120" s="298">
        <v>-1.3739616988583498</v>
      </c>
      <c r="N120" s="298">
        <v>2.2545968345958509</v>
      </c>
      <c r="O120" s="298">
        <v>0.41721408934182452</v>
      </c>
    </row>
    <row r="121" spans="2:15" x14ac:dyDescent="0.2">
      <c r="B121" s="292" t="s">
        <v>399</v>
      </c>
      <c r="C121">
        <v>1</v>
      </c>
      <c r="D121" s="298">
        <v>97.6</v>
      </c>
      <c r="E121" s="298">
        <v>4.0992949620369608</v>
      </c>
      <c r="F121" s="298">
        <v>1.3183554592653832</v>
      </c>
      <c r="G121" s="298">
        <v>2.7809395027715773</v>
      </c>
      <c r="H121" s="298">
        <v>3.1228154794891765</v>
      </c>
      <c r="I121" s="298">
        <v>0.13068594722407864</v>
      </c>
      <c r="J121" s="298">
        <v>1.0588390681583144</v>
      </c>
      <c r="K121" s="298">
        <v>1.577871850372452</v>
      </c>
      <c r="L121" s="298">
        <v>0.90006128225125681</v>
      </c>
      <c r="M121" s="298">
        <v>-0.46898786805152848</v>
      </c>
      <c r="N121" s="298">
        <v>3.1056987865822947</v>
      </c>
      <c r="O121" s="298">
        <v>1.2571466283160486</v>
      </c>
    </row>
    <row r="122" spans="2:15" x14ac:dyDescent="0.2">
      <c r="B122" s="292" t="s">
        <v>400</v>
      </c>
      <c r="C122">
        <v>1</v>
      </c>
      <c r="D122" s="298">
        <v>29.4</v>
      </c>
      <c r="E122" s="298">
        <v>0.52811803701972304</v>
      </c>
      <c r="F122" s="298">
        <v>0.5688913266840272</v>
      </c>
      <c r="G122" s="298">
        <v>-4.0773289664304158E-2</v>
      </c>
      <c r="H122" s="298">
        <v>-4.5785771314509456E-2</v>
      </c>
      <c r="I122" s="298">
        <v>0.16898398048409333</v>
      </c>
      <c r="J122" s="298">
        <v>0.23332263164334716</v>
      </c>
      <c r="K122" s="298">
        <v>0.90446002172470719</v>
      </c>
      <c r="L122" s="298">
        <v>0.9064144089025562</v>
      </c>
      <c r="M122" s="298">
        <v>-1.2310680510638032</v>
      </c>
      <c r="N122" s="298">
        <v>2.3688507044318579</v>
      </c>
      <c r="O122" s="298">
        <v>0.57041433761403249</v>
      </c>
    </row>
    <row r="123" spans="2:15" x14ac:dyDescent="0.2">
      <c r="B123" s="292" t="s">
        <v>401</v>
      </c>
      <c r="C123">
        <v>1</v>
      </c>
      <c r="D123" s="298">
        <v>48.3</v>
      </c>
      <c r="E123" s="298">
        <v>0</v>
      </c>
      <c r="F123" s="298">
        <v>0.77658739861639714</v>
      </c>
      <c r="G123" s="298">
        <v>-0.77658739861639714</v>
      </c>
      <c r="H123" s="298">
        <v>-0.87205749968977808</v>
      </c>
      <c r="I123" s="298">
        <v>0.11939815983699413</v>
      </c>
      <c r="J123" s="298">
        <v>0.53948631618254983</v>
      </c>
      <c r="K123" s="298">
        <v>1.0136884810502444</v>
      </c>
      <c r="L123" s="298">
        <v>0.89849174485822758</v>
      </c>
      <c r="M123" s="298">
        <v>-1.0076391384977537</v>
      </c>
      <c r="N123" s="298">
        <v>2.5608139357305477</v>
      </c>
      <c r="O123" s="298">
        <v>0.79080326341198059</v>
      </c>
    </row>
    <row r="124" spans="2:15" x14ac:dyDescent="0.2">
      <c r="B124" s="292" t="s">
        <v>402</v>
      </c>
      <c r="C124">
        <v>1</v>
      </c>
      <c r="D124" s="298">
        <v>21.6</v>
      </c>
      <c r="E124" s="298">
        <v>0.10347170368735979</v>
      </c>
      <c r="F124" s="298">
        <v>0.48317548747384287</v>
      </c>
      <c r="G124" s="298">
        <v>-0.37970378378648306</v>
      </c>
      <c r="H124" s="298">
        <v>-0.42638282941692468</v>
      </c>
      <c r="I124" s="298">
        <v>0.19220373994761347</v>
      </c>
      <c r="J124" s="298">
        <v>0.10149695196183256</v>
      </c>
      <c r="K124" s="298">
        <v>0.86485402298585323</v>
      </c>
      <c r="L124" s="298">
        <v>0.91102896367556385</v>
      </c>
      <c r="M124" s="298">
        <v>-1.3259474815146239</v>
      </c>
      <c r="N124" s="298">
        <v>2.2922984564623095</v>
      </c>
      <c r="O124" s="298">
        <v>0.50172769306459242</v>
      </c>
    </row>
    <row r="125" spans="2:15" x14ac:dyDescent="0.2">
      <c r="B125" s="292" t="s">
        <v>403</v>
      </c>
      <c r="C125">
        <v>1</v>
      </c>
      <c r="D125" s="298">
        <v>35</v>
      </c>
      <c r="E125" s="298">
        <v>0.48800000000000004</v>
      </c>
      <c r="F125" s="298">
        <v>0.63043090355287768</v>
      </c>
      <c r="G125" s="298">
        <v>-0.14243090355287763</v>
      </c>
      <c r="H125" s="298">
        <v>-0.15994070706294336</v>
      </c>
      <c r="I125" s="298">
        <v>0.15306812444166579</v>
      </c>
      <c r="J125" s="298">
        <v>0.3264679443181161</v>
      </c>
      <c r="K125" s="298">
        <v>0.93439386278763925</v>
      </c>
      <c r="L125" s="298">
        <v>0.90358250631915804</v>
      </c>
      <c r="M125" s="298">
        <v>-1.1639048769067901</v>
      </c>
      <c r="N125" s="298">
        <v>2.4247666840125452</v>
      </c>
      <c r="O125" s="298">
        <v>0.63476708816598115</v>
      </c>
    </row>
    <row r="126" spans="2:15" x14ac:dyDescent="0.2">
      <c r="B126" s="292" t="s">
        <v>404</v>
      </c>
      <c r="C126">
        <v>1</v>
      </c>
      <c r="D126" s="298">
        <v>40.9</v>
      </c>
      <c r="E126" s="298">
        <v>2.2497724667390795</v>
      </c>
      <c r="F126" s="298">
        <v>0.69526724346827351</v>
      </c>
      <c r="G126" s="298">
        <v>1.5545052232708061</v>
      </c>
      <c r="H126" s="298">
        <v>1.7456089819065685</v>
      </c>
      <c r="I126" s="298">
        <v>0.13725597164870962</v>
      </c>
      <c r="J126" s="298">
        <v>0.42270408593847658</v>
      </c>
      <c r="K126" s="298">
        <v>0.96783040099807049</v>
      </c>
      <c r="L126" s="298">
        <v>0.90103867661668846</v>
      </c>
      <c r="M126" s="298">
        <v>-1.0940169953528436</v>
      </c>
      <c r="N126" s="298">
        <v>2.4845514822893908</v>
      </c>
      <c r="O126" s="298">
        <v>0.65743990033545807</v>
      </c>
    </row>
    <row r="127" spans="2:15" x14ac:dyDescent="0.2">
      <c r="B127" s="292" t="s">
        <v>405</v>
      </c>
      <c r="C127">
        <v>1</v>
      </c>
      <c r="D127" s="298">
        <v>51.9</v>
      </c>
      <c r="E127" s="298">
        <v>2.9100004590258131</v>
      </c>
      <c r="F127" s="298">
        <v>0.81614855517494389</v>
      </c>
      <c r="G127" s="298">
        <v>2.0938519038508692</v>
      </c>
      <c r="H127" s="298">
        <v>2.3512604753129929</v>
      </c>
      <c r="I127" s="298">
        <v>0.11179793167744702</v>
      </c>
      <c r="J127" s="298">
        <v>0.59414001960976692</v>
      </c>
      <c r="K127" s="298">
        <v>1.0381570907401207</v>
      </c>
      <c r="L127" s="298">
        <v>0.89751338292711658</v>
      </c>
      <c r="M127" s="298">
        <v>-0.9661351490413197</v>
      </c>
      <c r="N127" s="298">
        <v>2.5984322593912075</v>
      </c>
      <c r="O127" s="298">
        <v>0.7826194172728167</v>
      </c>
    </row>
    <row r="128" spans="2:15" x14ac:dyDescent="0.2">
      <c r="B128" s="292" t="s">
        <v>406</v>
      </c>
      <c r="C128">
        <v>1</v>
      </c>
      <c r="D128" s="298">
        <v>25.5</v>
      </c>
      <c r="E128" s="298">
        <v>0</v>
      </c>
      <c r="F128" s="298">
        <v>0.52603340707893509</v>
      </c>
      <c r="G128" s="298">
        <v>-0.52603340707893509</v>
      </c>
      <c r="H128" s="298">
        <v>-0.59070154698344024</v>
      </c>
      <c r="I128" s="298">
        <v>0.18046447060487122</v>
      </c>
      <c r="J128" s="298">
        <v>0.16766673392683579</v>
      </c>
      <c r="K128" s="298">
        <v>0.88440008023103434</v>
      </c>
      <c r="L128" s="298">
        <v>0.90862474110967195</v>
      </c>
      <c r="M128" s="298">
        <v>-1.2783152523760926</v>
      </c>
      <c r="N128" s="298">
        <v>2.330382066533963</v>
      </c>
      <c r="O128" s="298">
        <v>0.54856116912700992</v>
      </c>
    </row>
    <row r="129" spans="2:15" x14ac:dyDescent="0.2">
      <c r="B129" s="292" t="s">
        <v>407</v>
      </c>
      <c r="C129">
        <v>1</v>
      </c>
      <c r="D129" s="298">
        <v>35.200000000000003</v>
      </c>
      <c r="E129" s="298">
        <v>0.69372802201825678</v>
      </c>
      <c r="F129" s="298">
        <v>0.63262874558390803</v>
      </c>
      <c r="G129" s="298">
        <v>6.1099276434348759E-2</v>
      </c>
      <c r="H129" s="298">
        <v>6.8610541885076301E-2</v>
      </c>
      <c r="I129" s="298">
        <v>0.1525143647761488</v>
      </c>
      <c r="J129" s="298">
        <v>0.32976544329764157</v>
      </c>
      <c r="K129" s="298">
        <v>0.93549204787017448</v>
      </c>
      <c r="L129" s="298">
        <v>0.90348886350026147</v>
      </c>
      <c r="M129" s="298">
        <v>-1.1615210787960946</v>
      </c>
      <c r="N129" s="298">
        <v>2.4267785699639108</v>
      </c>
      <c r="O129" s="298">
        <v>0.63078247181711633</v>
      </c>
    </row>
    <row r="130" spans="2:15" x14ac:dyDescent="0.2">
      <c r="B130" s="292" t="s">
        <v>408</v>
      </c>
      <c r="C130">
        <v>1</v>
      </c>
      <c r="D130" s="298">
        <v>47.9</v>
      </c>
      <c r="E130" s="298">
        <v>1.1882095950007758</v>
      </c>
      <c r="F130" s="298">
        <v>0.77219171455433644</v>
      </c>
      <c r="G130" s="298">
        <v>0.41601788044643939</v>
      </c>
      <c r="H130" s="298">
        <v>0.46716121494467794</v>
      </c>
      <c r="I130" s="298">
        <v>0.12029236083380936</v>
      </c>
      <c r="J130" s="298">
        <v>0.53331492615862364</v>
      </c>
      <c r="K130" s="298">
        <v>1.0110685029500492</v>
      </c>
      <c r="L130" s="298">
        <v>0.89861100988185838</v>
      </c>
      <c r="M130" s="298">
        <v>-1.0122716592601282</v>
      </c>
      <c r="N130" s="298">
        <v>2.5566550883688013</v>
      </c>
      <c r="O130" s="298">
        <v>0.76445965281556694</v>
      </c>
    </row>
    <row r="131" spans="2:15" x14ac:dyDescent="0.2">
      <c r="B131" s="292" t="s">
        <v>409</v>
      </c>
      <c r="C131">
        <v>1</v>
      </c>
      <c r="D131" s="298">
        <v>59.6</v>
      </c>
      <c r="E131" s="298">
        <v>1.6900471451873833</v>
      </c>
      <c r="F131" s="298">
        <v>0.9007654733696131</v>
      </c>
      <c r="G131" s="298">
        <v>0.7892816718177702</v>
      </c>
      <c r="H131" s="298">
        <v>0.88631234874873965</v>
      </c>
      <c r="I131" s="298">
        <v>9.8887643366163874E-2</v>
      </c>
      <c r="J131" s="298">
        <v>0.70439421175670902</v>
      </c>
      <c r="K131" s="298">
        <v>1.0971367349825172</v>
      </c>
      <c r="L131" s="298">
        <v>0.89599679743648397</v>
      </c>
      <c r="M131" s="298">
        <v>-0.87850659262774178</v>
      </c>
      <c r="N131" s="298">
        <v>2.680037539366968</v>
      </c>
      <c r="O131" s="298">
        <v>0.89091143711876941</v>
      </c>
    </row>
    <row r="132" spans="2:15" x14ac:dyDescent="0.2">
      <c r="B132" s="292" t="s">
        <v>410</v>
      </c>
      <c r="C132">
        <v>1</v>
      </c>
      <c r="D132" s="298">
        <v>57.1</v>
      </c>
      <c r="E132" s="298">
        <v>0.89409464622260182</v>
      </c>
      <c r="F132" s="298">
        <v>0.87329244798173356</v>
      </c>
      <c r="G132" s="298">
        <v>2.0802198240868264E-2</v>
      </c>
      <c r="H132" s="298">
        <v>2.3359525300440085E-2</v>
      </c>
      <c r="I132" s="298">
        <v>0.10250245298752966</v>
      </c>
      <c r="J132" s="298">
        <v>0.6697428908642068</v>
      </c>
      <c r="K132" s="298">
        <v>1.0768420050992602</v>
      </c>
      <c r="L132" s="298">
        <v>0.89640294950116195</v>
      </c>
      <c r="M132" s="298">
        <v>-0.90678615552255926</v>
      </c>
      <c r="N132" s="298">
        <v>2.6533710514860265</v>
      </c>
      <c r="O132" s="298">
        <v>0.87301314236458394</v>
      </c>
    </row>
    <row r="133" spans="2:15" x14ac:dyDescent="0.2">
      <c r="B133" s="292" t="s">
        <v>411</v>
      </c>
      <c r="C133">
        <v>1</v>
      </c>
      <c r="D133" s="298">
        <v>68.2</v>
      </c>
      <c r="E133" s="298">
        <v>0.08</v>
      </c>
      <c r="F133" s="298">
        <v>0.99527268070391905</v>
      </c>
      <c r="G133" s="298">
        <v>-0.91527268070391909</v>
      </c>
      <c r="H133" s="298">
        <v>-1.027792115724613</v>
      </c>
      <c r="I133" s="298">
        <v>9.172595262280317E-2</v>
      </c>
      <c r="J133" s="298">
        <v>0.81312311756296385</v>
      </c>
      <c r="K133" s="298">
        <v>1.1774222438448743</v>
      </c>
      <c r="L133" s="298">
        <v>0.89523468732533074</v>
      </c>
      <c r="M133" s="298">
        <v>-0.78248598565197669</v>
      </c>
      <c r="N133" s="298">
        <v>2.7730313470598147</v>
      </c>
      <c r="O133" s="298">
        <v>1.0050873750736331</v>
      </c>
    </row>
    <row r="134" spans="2:15" x14ac:dyDescent="0.2">
      <c r="B134" s="292" t="s">
        <v>412</v>
      </c>
      <c r="C134">
        <v>1</v>
      </c>
      <c r="D134" s="298">
        <v>81.099999999999994</v>
      </c>
      <c r="E134" s="298">
        <v>0.41173472218216878</v>
      </c>
      <c r="F134" s="298">
        <v>1.1370334917053779</v>
      </c>
      <c r="G134" s="298">
        <v>-0.72529876952320915</v>
      </c>
      <c r="H134" s="298">
        <v>-0.81446368123584889</v>
      </c>
      <c r="I134" s="298">
        <v>9.8365116491359234E-2</v>
      </c>
      <c r="J134" s="298">
        <v>0.94169986490850532</v>
      </c>
      <c r="K134" s="298">
        <v>1.3323671185022505</v>
      </c>
      <c r="L134" s="298">
        <v>0.89593927871719103</v>
      </c>
      <c r="M134" s="298">
        <v>-0.6421243535148462</v>
      </c>
      <c r="N134" s="298">
        <v>2.9161913369256021</v>
      </c>
      <c r="O134" s="298">
        <v>1.1459920907436618</v>
      </c>
    </row>
    <row r="135" spans="2:15" x14ac:dyDescent="0.2">
      <c r="B135" s="292" t="s">
        <v>413</v>
      </c>
      <c r="C135">
        <v>1</v>
      </c>
      <c r="D135" s="298">
        <v>84.4</v>
      </c>
      <c r="E135" s="298">
        <v>1.0201218685566951</v>
      </c>
      <c r="F135" s="298">
        <v>1.173297885217379</v>
      </c>
      <c r="G135" s="298">
        <v>-0.15317601666068392</v>
      </c>
      <c r="H135" s="298">
        <v>-0.17200677520591356</v>
      </c>
      <c r="I135" s="298">
        <v>0.10313342246740136</v>
      </c>
      <c r="J135" s="298">
        <v>0.96849534776192625</v>
      </c>
      <c r="K135" s="298">
        <v>1.3781004226728317</v>
      </c>
      <c r="L135" s="298">
        <v>0.89647531914479472</v>
      </c>
      <c r="M135" s="298">
        <v>-0.60692443005654328</v>
      </c>
      <c r="N135" s="298">
        <v>2.953520200491301</v>
      </c>
      <c r="O135" s="298">
        <v>1.1753802824092927</v>
      </c>
    </row>
    <row r="136" spans="2:15" x14ac:dyDescent="0.2">
      <c r="B136" s="292" t="s">
        <v>414</v>
      </c>
      <c r="C136">
        <v>1</v>
      </c>
      <c r="D136" s="298">
        <v>86.7</v>
      </c>
      <c r="E136" s="298">
        <v>0.85680474418062658</v>
      </c>
      <c r="F136" s="298">
        <v>1.1985730685742282</v>
      </c>
      <c r="G136" s="298">
        <v>-0.34176832439360161</v>
      </c>
      <c r="H136" s="298">
        <v>-0.38378375824131777</v>
      </c>
      <c r="I136" s="298">
        <v>0.10705072506099315</v>
      </c>
      <c r="J136" s="298">
        <v>0.98599154452107951</v>
      </c>
      <c r="K136" s="298">
        <v>1.411154592627377</v>
      </c>
      <c r="L136" s="298">
        <v>0.89693441942095542</v>
      </c>
      <c r="M136" s="298">
        <v>-0.5825609288610607</v>
      </c>
      <c r="N136" s="298">
        <v>2.9797070660095173</v>
      </c>
      <c r="O136" s="298">
        <v>1.2035842744438936</v>
      </c>
    </row>
    <row r="137" spans="2:15" x14ac:dyDescent="0.2">
      <c r="B137" s="292" t="s">
        <v>415</v>
      </c>
      <c r="C137">
        <v>1</v>
      </c>
      <c r="D137" s="298">
        <v>72.904899999999998</v>
      </c>
      <c r="E137" s="298">
        <v>2.9525634407422761</v>
      </c>
      <c r="F137" s="298">
        <v>1.046975815562893</v>
      </c>
      <c r="G137" s="298">
        <v>1.9055876251793831</v>
      </c>
      <c r="H137" s="298">
        <v>2.1398518477307511</v>
      </c>
      <c r="I137" s="298">
        <v>9.172692392095233E-2</v>
      </c>
      <c r="J137" s="298">
        <v>0.8648243236163109</v>
      </c>
      <c r="K137" s="298">
        <v>1.2291273075094751</v>
      </c>
      <c r="L137" s="298">
        <v>0.89523478684528457</v>
      </c>
      <c r="M137" s="298">
        <v>-0.7307830484199076</v>
      </c>
      <c r="N137" s="298">
        <v>2.8247346795456938</v>
      </c>
      <c r="O137" s="298">
        <v>1.0265412927461237</v>
      </c>
    </row>
    <row r="138" spans="2:15" x14ac:dyDescent="0.2">
      <c r="B138" s="292" t="s">
        <v>416</v>
      </c>
      <c r="C138">
        <v>1</v>
      </c>
      <c r="D138" s="298">
        <v>77.6571</v>
      </c>
      <c r="E138" s="298">
        <v>2.3639351627642977</v>
      </c>
      <c r="F138" s="298">
        <v>1.0991987400622056</v>
      </c>
      <c r="G138" s="298">
        <v>1.2647364227020921</v>
      </c>
      <c r="H138" s="298">
        <v>1.4202173309960959</v>
      </c>
      <c r="I138" s="298">
        <v>9.4606121752933856E-2</v>
      </c>
      <c r="J138" s="298">
        <v>0.91132973183701427</v>
      </c>
      <c r="K138" s="298">
        <v>1.2870677482873969</v>
      </c>
      <c r="L138" s="298">
        <v>0.89553437303045658</v>
      </c>
      <c r="M138" s="298">
        <v>-0.67915504271066229</v>
      </c>
      <c r="N138" s="298">
        <v>2.8775525228350736</v>
      </c>
      <c r="O138" s="298">
        <v>1.0847617227600257</v>
      </c>
    </row>
    <row r="139" spans="2:15" x14ac:dyDescent="0.2">
      <c r="B139" s="292" t="s">
        <v>417</v>
      </c>
      <c r="C139">
        <v>1</v>
      </c>
      <c r="D139" s="298">
        <v>88.699999999999989</v>
      </c>
      <c r="E139" s="298">
        <v>0.71462722752659402</v>
      </c>
      <c r="F139" s="298">
        <v>1.2205514888845319</v>
      </c>
      <c r="G139" s="298">
        <v>-0.50592426135793789</v>
      </c>
      <c r="H139" s="298">
        <v>-0.56812027490821249</v>
      </c>
      <c r="I139" s="298">
        <v>0.11080814715516121</v>
      </c>
      <c r="J139" s="298">
        <v>1.0005084692195214</v>
      </c>
      <c r="K139" s="298">
        <v>1.4405945085495424</v>
      </c>
      <c r="L139" s="298">
        <v>0.89739062870183905</v>
      </c>
      <c r="M139" s="298">
        <v>-0.56148844976845713</v>
      </c>
      <c r="N139" s="298">
        <v>3.0025914275375207</v>
      </c>
      <c r="O139" s="298">
        <v>1.2285078631334554</v>
      </c>
    </row>
    <row r="140" spans="2:15" x14ac:dyDescent="0.2">
      <c r="B140" s="292" t="s">
        <v>418</v>
      </c>
      <c r="C140">
        <v>1</v>
      </c>
      <c r="D140" s="298">
        <v>85.38</v>
      </c>
      <c r="E140" s="298">
        <v>0.37</v>
      </c>
      <c r="F140" s="298">
        <v>1.1840673111694278</v>
      </c>
      <c r="G140" s="298">
        <v>-0.81406731116942777</v>
      </c>
      <c r="H140" s="298">
        <v>-0.91414502118165375</v>
      </c>
      <c r="I140" s="298">
        <v>0.10474677375978579</v>
      </c>
      <c r="J140" s="298">
        <v>0.97606097779038092</v>
      </c>
      <c r="K140" s="298">
        <v>1.3920736445484745</v>
      </c>
      <c r="L140" s="298">
        <v>0.89666235653059834</v>
      </c>
      <c r="M140" s="298">
        <v>-0.59652642328457395</v>
      </c>
      <c r="N140" s="298">
        <v>2.9646610456234295</v>
      </c>
      <c r="O140" s="298">
        <v>1.1954882490847925</v>
      </c>
    </row>
    <row r="141" spans="2:15" x14ac:dyDescent="0.2">
      <c r="B141" s="292" t="s">
        <v>419</v>
      </c>
      <c r="C141">
        <v>1</v>
      </c>
      <c r="D141" s="298">
        <v>95.7</v>
      </c>
      <c r="E141" s="298">
        <v>0.18</v>
      </c>
      <c r="F141" s="298">
        <v>1.2974759599705949</v>
      </c>
      <c r="G141" s="298">
        <v>-1.117475959970595</v>
      </c>
      <c r="H141" s="298">
        <v>-1.2548533408494786</v>
      </c>
      <c r="I141" s="298">
        <v>0.12607658249872986</v>
      </c>
      <c r="J141" s="298">
        <v>1.0471128536981049</v>
      </c>
      <c r="K141" s="298">
        <v>1.547839066243085</v>
      </c>
      <c r="L141" s="298">
        <v>0.89940357996868181</v>
      </c>
      <c r="M141" s="298">
        <v>-0.48856130096027983</v>
      </c>
      <c r="N141" s="298">
        <v>3.0835132209014695</v>
      </c>
      <c r="O141" s="298">
        <v>1.3203324696125505</v>
      </c>
    </row>
    <row r="142" spans="2:15" x14ac:dyDescent="0.2">
      <c r="B142" s="292" t="s">
        <v>420</v>
      </c>
      <c r="C142">
        <v>1</v>
      </c>
      <c r="D142" s="298">
        <v>87.3</v>
      </c>
      <c r="E142" s="298">
        <v>0</v>
      </c>
      <c r="F142" s="298">
        <v>1.2051665946673193</v>
      </c>
      <c r="G142" s="298">
        <v>-1.2051665946673193</v>
      </c>
      <c r="H142" s="298">
        <v>-1.3533242608979879</v>
      </c>
      <c r="I142" s="298">
        <v>0.10814531903967553</v>
      </c>
      <c r="J142" s="298">
        <v>0.99041142390533121</v>
      </c>
      <c r="K142" s="298">
        <v>1.4199217654293075</v>
      </c>
      <c r="L142" s="298">
        <v>0.8970657194632482</v>
      </c>
      <c r="M142" s="298">
        <v>-0.57622813863017819</v>
      </c>
      <c r="N142" s="298">
        <v>2.9865613279648171</v>
      </c>
      <c r="O142" s="298">
        <v>1.2232061012898297</v>
      </c>
    </row>
    <row r="143" spans="2:15" x14ac:dyDescent="0.2">
      <c r="B143" s="292" t="s">
        <v>421</v>
      </c>
      <c r="C143">
        <v>1</v>
      </c>
      <c r="D143" s="298">
        <v>74.2</v>
      </c>
      <c r="E143" s="298">
        <v>0.33424820881226058</v>
      </c>
      <c r="F143" s="298">
        <v>1.0612079416348301</v>
      </c>
      <c r="G143" s="298">
        <v>-0.72695973282256954</v>
      </c>
      <c r="H143" s="298">
        <v>-0.81632883576256066</v>
      </c>
      <c r="I143" s="298">
        <v>9.2231269310625669E-2</v>
      </c>
      <c r="J143" s="298">
        <v>0.87805491969837779</v>
      </c>
      <c r="K143" s="298">
        <v>1.2443609635712825</v>
      </c>
      <c r="L143" s="298">
        <v>0.89528660329783283</v>
      </c>
      <c r="M143" s="298">
        <v>-0.71665381955345375</v>
      </c>
      <c r="N143" s="298">
        <v>2.8390697028231138</v>
      </c>
      <c r="O143" s="298">
        <v>1.0690903694263381</v>
      </c>
    </row>
    <row r="144" spans="2:15" x14ac:dyDescent="0.2">
      <c r="B144" s="292" t="s">
        <v>422</v>
      </c>
      <c r="C144">
        <v>1</v>
      </c>
      <c r="D144" s="298">
        <v>82.4</v>
      </c>
      <c r="E144" s="298">
        <v>0.88188073765182218</v>
      </c>
      <c r="F144" s="298">
        <v>1.1513194649070755</v>
      </c>
      <c r="G144" s="298">
        <v>-0.26943872725525331</v>
      </c>
      <c r="H144" s="298">
        <v>-0.30256229141554231</v>
      </c>
      <c r="I144" s="298">
        <v>0.10011577794552154</v>
      </c>
      <c r="J144" s="298">
        <v>0.95250937141822223</v>
      </c>
      <c r="K144" s="298">
        <v>1.3501295583959287</v>
      </c>
      <c r="L144" s="298">
        <v>0.89613317313865737</v>
      </c>
      <c r="M144" s="298">
        <v>-0.6282234162070881</v>
      </c>
      <c r="N144" s="298">
        <v>2.9308623460212391</v>
      </c>
      <c r="O144" s="298">
        <v>1.1547685085596042</v>
      </c>
    </row>
    <row r="145" spans="2:15" x14ac:dyDescent="0.2">
      <c r="B145" s="292" t="s">
        <v>423</v>
      </c>
      <c r="C145">
        <v>1</v>
      </c>
      <c r="D145" s="298">
        <v>91.1</v>
      </c>
      <c r="E145" s="298">
        <v>0.2077966748</v>
      </c>
      <c r="F145" s="298">
        <v>1.2469255932568963</v>
      </c>
      <c r="G145" s="298">
        <v>-1.0391289184568964</v>
      </c>
      <c r="H145" s="298">
        <v>-1.166874672573049</v>
      </c>
      <c r="I145" s="298">
        <v>0.11570119754770267</v>
      </c>
      <c r="J145" s="298">
        <v>1.0171659452446919</v>
      </c>
      <c r="K145" s="298">
        <v>1.4766852412691007</v>
      </c>
      <c r="L145" s="298">
        <v>0.89800794101160064</v>
      </c>
      <c r="M145" s="298">
        <v>-0.53634020530083504</v>
      </c>
      <c r="N145" s="298">
        <v>3.0301913918146277</v>
      </c>
      <c r="O145" s="298">
        <v>1.2647677928320655</v>
      </c>
    </row>
    <row r="146" spans="2:15" x14ac:dyDescent="0.2">
      <c r="B146" s="292" t="s">
        <v>424</v>
      </c>
      <c r="C146">
        <v>1</v>
      </c>
      <c r="D146" s="298">
        <v>89.699999999999989</v>
      </c>
      <c r="E146" s="298">
        <v>1.735760820652519</v>
      </c>
      <c r="F146" s="298">
        <v>1.2315406990396838</v>
      </c>
      <c r="G146" s="298">
        <v>0.50422012161283525</v>
      </c>
      <c r="H146" s="298">
        <v>0.566206636021097</v>
      </c>
      <c r="I146" s="298">
        <v>0.11279866774645643</v>
      </c>
      <c r="J146" s="298">
        <v>1.0075448999729868</v>
      </c>
      <c r="K146" s="298">
        <v>1.4555364981063807</v>
      </c>
      <c r="L146" s="298">
        <v>0.89763858788005402</v>
      </c>
      <c r="M146" s="298">
        <v>-0.55099163739928803</v>
      </c>
      <c r="N146" s="298">
        <v>3.0140730354786553</v>
      </c>
      <c r="O146" s="298">
        <v>1.2233189904683746</v>
      </c>
    </row>
    <row r="147" spans="2:15" x14ac:dyDescent="0.2">
      <c r="B147" s="292" t="s">
        <v>425</v>
      </c>
      <c r="C147">
        <v>1</v>
      </c>
      <c r="D147" s="298">
        <v>75.2</v>
      </c>
      <c r="E147" s="298">
        <v>0.54673472884611818</v>
      </c>
      <c r="F147" s="298">
        <v>1.072197151789982</v>
      </c>
      <c r="G147" s="298">
        <v>-0.52546242294386381</v>
      </c>
      <c r="H147" s="298">
        <v>-0.59006036867166245</v>
      </c>
      <c r="I147" s="298">
        <v>9.2766553130850346E-2</v>
      </c>
      <c r="J147" s="298">
        <v>0.88798116227213764</v>
      </c>
      <c r="K147" s="298">
        <v>1.2564131413078263</v>
      </c>
      <c r="L147" s="298">
        <v>0.8953419058581481</v>
      </c>
      <c r="M147" s="298">
        <v>-0.70577442932291379</v>
      </c>
      <c r="N147" s="298">
        <v>2.850168732902878</v>
      </c>
      <c r="O147" s="298">
        <v>1.0779617972305735</v>
      </c>
    </row>
    <row r="148" spans="2:15" x14ac:dyDescent="0.2">
      <c r="B148" s="292" t="s">
        <v>426</v>
      </c>
      <c r="C148">
        <v>1</v>
      </c>
      <c r="D148" s="298">
        <v>85.6</v>
      </c>
      <c r="E148" s="298">
        <v>0.53566458120330851</v>
      </c>
      <c r="F148" s="298">
        <v>1.1864849374035611</v>
      </c>
      <c r="G148" s="298">
        <v>-0.65082035620025258</v>
      </c>
      <c r="H148" s="298">
        <v>-0.73082923259684673</v>
      </c>
      <c r="I148" s="298">
        <v>0.10512053680843071</v>
      </c>
      <c r="J148" s="298">
        <v>0.97773638468437973</v>
      </c>
      <c r="K148" s="298">
        <v>1.3952334901227423</v>
      </c>
      <c r="L148" s="298">
        <v>0.89670609581111616</v>
      </c>
      <c r="M148" s="298">
        <v>-0.5941956545930509</v>
      </c>
      <c r="N148" s="298">
        <v>2.9671655294001731</v>
      </c>
      <c r="O148" s="298">
        <v>1.1956818058441172</v>
      </c>
    </row>
    <row r="149" spans="2:15" x14ac:dyDescent="0.2">
      <c r="B149" s="292" t="s">
        <v>427</v>
      </c>
      <c r="C149">
        <v>1</v>
      </c>
      <c r="D149" s="298">
        <v>25.5</v>
      </c>
      <c r="E149" s="298">
        <v>0.41819262108947058</v>
      </c>
      <c r="F149" s="298">
        <v>0.52603340707893509</v>
      </c>
      <c r="G149" s="298">
        <v>-0.1078407859894645</v>
      </c>
      <c r="H149" s="298">
        <v>-0.12109823873282613</v>
      </c>
      <c r="I149" s="298">
        <v>0.18046447060487122</v>
      </c>
      <c r="J149" s="298">
        <v>0.16766673392683579</v>
      </c>
      <c r="K149" s="298">
        <v>0.88440008023103434</v>
      </c>
      <c r="L149" s="298">
        <v>0.90862474110967195</v>
      </c>
      <c r="M149" s="298">
        <v>-1.2783152523760926</v>
      </c>
      <c r="N149" s="298">
        <v>2.330382066533963</v>
      </c>
      <c r="O149" s="298">
        <v>0.53065176692672222</v>
      </c>
    </row>
    <row r="150" spans="2:15" x14ac:dyDescent="0.2">
      <c r="B150" s="292" t="s">
        <v>428</v>
      </c>
      <c r="C150">
        <v>1</v>
      </c>
      <c r="D150" s="298">
        <v>13.4</v>
      </c>
      <c r="E150" s="298">
        <v>0.12486474049188434</v>
      </c>
      <c r="F150" s="298">
        <v>0.39306396420159773</v>
      </c>
      <c r="G150" s="298">
        <v>-0.26819922370971339</v>
      </c>
      <c r="H150" s="298">
        <v>-0.30117040897615949</v>
      </c>
      <c r="I150" s="298">
        <v>0.21754244204747741</v>
      </c>
      <c r="J150" s="298">
        <v>-3.8932211913489001E-2</v>
      </c>
      <c r="K150" s="298">
        <v>0.8250601403166844</v>
      </c>
      <c r="L150" s="298">
        <v>0.9167094463884955</v>
      </c>
      <c r="M150" s="298">
        <v>-1.4273393176645683</v>
      </c>
      <c r="N150" s="298">
        <v>2.213467246067764</v>
      </c>
      <c r="O150" s="298">
        <v>0.41008466443741598</v>
      </c>
    </row>
    <row r="151" spans="2:15" x14ac:dyDescent="0.2">
      <c r="B151" s="292" t="s">
        <v>429</v>
      </c>
      <c r="C151">
        <v>1</v>
      </c>
      <c r="D151" s="298">
        <v>22.3</v>
      </c>
      <c r="E151" s="298">
        <v>0.85063188537679546</v>
      </c>
      <c r="F151" s="298">
        <v>0.49086793458244915</v>
      </c>
      <c r="G151" s="298">
        <v>0.35976395079434631</v>
      </c>
      <c r="H151" s="298">
        <v>0.40399168460265783</v>
      </c>
      <c r="I151" s="298">
        <v>0.19007976476511354</v>
      </c>
      <c r="J151" s="298">
        <v>0.11340719284147255</v>
      </c>
      <c r="K151" s="298">
        <v>0.8683286763234257</v>
      </c>
      <c r="L151" s="298">
        <v>0.91058322627812716</v>
      </c>
      <c r="M151" s="298">
        <v>-1.3173698882734661</v>
      </c>
      <c r="N151" s="298">
        <v>2.2991057574383644</v>
      </c>
      <c r="O151" s="298">
        <v>0.47369477386482406</v>
      </c>
    </row>
    <row r="152" spans="2:15" x14ac:dyDescent="0.2">
      <c r="B152" s="292" t="s">
        <v>430</v>
      </c>
      <c r="C152">
        <v>1</v>
      </c>
      <c r="D152" s="298">
        <v>24.4</v>
      </c>
      <c r="E152" s="298">
        <v>0.1512129710235097</v>
      </c>
      <c r="F152" s="298">
        <v>0.513945275908268</v>
      </c>
      <c r="G152" s="298">
        <v>-0.36273230488475827</v>
      </c>
      <c r="H152" s="298">
        <v>-0.40732495456157097</v>
      </c>
      <c r="I152" s="298">
        <v>0.1837514711181128</v>
      </c>
      <c r="J152" s="298">
        <v>0.14905127117321815</v>
      </c>
      <c r="K152" s="298">
        <v>0.87883928064331784</v>
      </c>
      <c r="L152" s="298">
        <v>0.90928328816931003</v>
      </c>
      <c r="M152" s="298">
        <v>-1.2917111274926212</v>
      </c>
      <c r="N152" s="298">
        <v>2.3196016793091569</v>
      </c>
      <c r="O152" s="298">
        <v>0.53007598363564135</v>
      </c>
    </row>
    <row r="153" spans="2:15" x14ac:dyDescent="0.2">
      <c r="B153" s="292" t="s">
        <v>431</v>
      </c>
      <c r="C153">
        <v>1</v>
      </c>
      <c r="D153" s="298">
        <v>29.900000000000002</v>
      </c>
      <c r="E153" s="298">
        <v>1.298909537726241</v>
      </c>
      <c r="F153" s="298">
        <v>0.57438593176160324</v>
      </c>
      <c r="G153" s="298">
        <v>0.72452360596463772</v>
      </c>
      <c r="H153" s="298">
        <v>0.81359322261658362</v>
      </c>
      <c r="I153" s="298">
        <v>0.16753358072434582</v>
      </c>
      <c r="J153" s="298">
        <v>0.24169744319535647</v>
      </c>
      <c r="K153" s="298">
        <v>0.90707442032785002</v>
      </c>
      <c r="L153" s="298">
        <v>0.90614512947774706</v>
      </c>
      <c r="M153" s="298">
        <v>-1.2250387104158751</v>
      </c>
      <c r="N153" s="298">
        <v>2.3738105739390818</v>
      </c>
      <c r="O153" s="298">
        <v>0.54780224031121294</v>
      </c>
    </row>
    <row r="154" spans="2:15" x14ac:dyDescent="0.2">
      <c r="B154" s="292" t="s">
        <v>432</v>
      </c>
      <c r="C154">
        <v>1</v>
      </c>
      <c r="D154" s="298">
        <v>17.8</v>
      </c>
      <c r="E154" s="298">
        <v>0</v>
      </c>
      <c r="F154" s="298">
        <v>0.44141648888426588</v>
      </c>
      <c r="G154" s="298">
        <v>-0.44141648888426588</v>
      </c>
      <c r="H154" s="298">
        <v>-0.49568221207822966</v>
      </c>
      <c r="I154" s="298">
        <v>0.20384828855663886</v>
      </c>
      <c r="J154" s="298">
        <v>3.6614187617215577E-2</v>
      </c>
      <c r="K154" s="298">
        <v>0.84621879015131618</v>
      </c>
      <c r="L154" s="298">
        <v>0.91355657720438566</v>
      </c>
      <c r="M154" s="298">
        <v>-1.3727258196357002</v>
      </c>
      <c r="N154" s="298">
        <v>2.2555587974042317</v>
      </c>
      <c r="O154" s="298">
        <v>0.46582530885761891</v>
      </c>
    </row>
    <row r="155" spans="2:15" x14ac:dyDescent="0.2">
      <c r="B155" s="292" t="s">
        <v>433</v>
      </c>
      <c r="C155">
        <v>1</v>
      </c>
      <c r="D155" s="298">
        <v>13.7</v>
      </c>
      <c r="E155" s="298">
        <v>0</v>
      </c>
      <c r="F155" s="298">
        <v>0.39636072724814325</v>
      </c>
      <c r="G155" s="298">
        <v>-0.39636072724814325</v>
      </c>
      <c r="H155" s="298">
        <v>-0.44508750128454599</v>
      </c>
      <c r="I155" s="298">
        <v>0.21660237020334025</v>
      </c>
      <c r="J155" s="298">
        <v>-3.3768652493240514E-2</v>
      </c>
      <c r="K155" s="298">
        <v>0.82649010698952696</v>
      </c>
      <c r="L155" s="298">
        <v>0.91648681484439631</v>
      </c>
      <c r="M155" s="298">
        <v>-1.4236004524938202</v>
      </c>
      <c r="N155" s="298">
        <v>2.2163219069901068</v>
      </c>
      <c r="O155" s="298">
        <v>0.42128435797865765</v>
      </c>
    </row>
    <row r="156" spans="2:15" x14ac:dyDescent="0.2">
      <c r="B156" s="292" t="s">
        <v>434</v>
      </c>
      <c r="C156">
        <v>1</v>
      </c>
      <c r="D156" s="298">
        <v>16.100000000000001</v>
      </c>
      <c r="E156" s="298">
        <v>0</v>
      </c>
      <c r="F156" s="298">
        <v>0.42273483162050773</v>
      </c>
      <c r="G156" s="298">
        <v>-0.42273483162050773</v>
      </c>
      <c r="H156" s="298">
        <v>-0.47470391735889744</v>
      </c>
      <c r="I156" s="298">
        <v>0.2091145534829546</v>
      </c>
      <c r="J156" s="298">
        <v>7.4747719079542585E-3</v>
      </c>
      <c r="K156" s="298">
        <v>0.83799489133306126</v>
      </c>
      <c r="L156" s="298">
        <v>0.91474608033284155</v>
      </c>
      <c r="M156" s="298">
        <v>-1.3937695943701158</v>
      </c>
      <c r="N156" s="298">
        <v>2.2392392576111311</v>
      </c>
      <c r="O156" s="298">
        <v>0.44740540893608488</v>
      </c>
    </row>
    <row r="157" spans="2:15" x14ac:dyDescent="0.2">
      <c r="B157" s="292" t="s">
        <v>435</v>
      </c>
      <c r="C157">
        <v>1</v>
      </c>
      <c r="D157" s="298">
        <v>40.9</v>
      </c>
      <c r="E157" s="298">
        <v>0.62281388227794654</v>
      </c>
      <c r="F157" s="298">
        <v>0.69526724346827351</v>
      </c>
      <c r="G157" s="298">
        <v>-7.245336119032697E-2</v>
      </c>
      <c r="H157" s="298">
        <v>-8.136044586395233E-2</v>
      </c>
      <c r="I157" s="298">
        <v>0.13725597164870962</v>
      </c>
      <c r="J157" s="298">
        <v>0.42270408593847658</v>
      </c>
      <c r="K157" s="298">
        <v>0.96783040099807049</v>
      </c>
      <c r="L157" s="298">
        <v>0.90103867661668846</v>
      </c>
      <c r="M157" s="298">
        <v>-1.0940169953528436</v>
      </c>
      <c r="N157" s="298">
        <v>2.4845514822893908</v>
      </c>
      <c r="O157" s="298">
        <v>0.69703032416677746</v>
      </c>
    </row>
    <row r="158" spans="2:15" x14ac:dyDescent="0.2">
      <c r="B158" s="292" t="s">
        <v>436</v>
      </c>
      <c r="C158">
        <v>1</v>
      </c>
      <c r="D158" s="298">
        <v>29.2</v>
      </c>
      <c r="E158" s="298">
        <v>0.35055439154519635</v>
      </c>
      <c r="F158" s="298">
        <v>0.56669348465299696</v>
      </c>
      <c r="G158" s="298">
        <v>-0.21613909310780061</v>
      </c>
      <c r="H158" s="298">
        <v>-0.24271024414846204</v>
      </c>
      <c r="I158" s="298">
        <v>0.16956559299435839</v>
      </c>
      <c r="J158" s="298">
        <v>0.2299698224341864</v>
      </c>
      <c r="K158" s="298">
        <v>0.90341714687180752</v>
      </c>
      <c r="L158" s="298">
        <v>0.90652301974823024</v>
      </c>
      <c r="M158" s="298">
        <v>-1.2334815727092305</v>
      </c>
      <c r="N158" s="298">
        <v>2.3668685420152245</v>
      </c>
      <c r="O158" s="298">
        <v>0.57482472618382752</v>
      </c>
    </row>
    <row r="159" spans="2:15" x14ac:dyDescent="0.2">
      <c r="B159" s="292" t="s">
        <v>437</v>
      </c>
      <c r="C159">
        <v>1</v>
      </c>
      <c r="D159" s="298">
        <v>39.799999999999997</v>
      </c>
      <c r="E159" s="298">
        <v>0.65398261452499307</v>
      </c>
      <c r="F159" s="298">
        <v>0.68317911229760653</v>
      </c>
      <c r="G159" s="298">
        <v>-2.9196497772613461E-2</v>
      </c>
      <c r="H159" s="298">
        <v>-3.2785781603778236E-2</v>
      </c>
      <c r="I159" s="298">
        <v>0.14011451489348181</v>
      </c>
      <c r="J159" s="298">
        <v>0.40493945440595513</v>
      </c>
      <c r="K159" s="298">
        <v>0.96141877018925792</v>
      </c>
      <c r="L159" s="298">
        <v>0.90147854788106729</v>
      </c>
      <c r="M159" s="298">
        <v>-1.1069786236783927</v>
      </c>
      <c r="N159" s="298">
        <v>2.4733368482736058</v>
      </c>
      <c r="O159" s="298">
        <v>0.68392024021618902</v>
      </c>
    </row>
    <row r="160" spans="2:15" x14ac:dyDescent="0.2">
      <c r="B160" s="292" t="s">
        <v>438</v>
      </c>
      <c r="C160">
        <v>1</v>
      </c>
      <c r="D160" s="298">
        <v>39.6</v>
      </c>
      <c r="E160" s="298">
        <v>0.93126284630813316</v>
      </c>
      <c r="F160" s="298">
        <v>0.68098127026657618</v>
      </c>
      <c r="G160" s="298">
        <v>0.25028157604155699</v>
      </c>
      <c r="H160" s="298">
        <v>0.2810500476959566</v>
      </c>
      <c r="I160" s="298">
        <v>0.14063903848685266</v>
      </c>
      <c r="J160" s="298">
        <v>0.4017000124715418</v>
      </c>
      <c r="K160" s="298">
        <v>0.96026252806161061</v>
      </c>
      <c r="L160" s="298">
        <v>0.90156022214404974</v>
      </c>
      <c r="M160" s="298">
        <v>-1.1093386546090387</v>
      </c>
      <c r="N160" s="298">
        <v>2.4713011951421913</v>
      </c>
      <c r="O160" s="298">
        <v>0.6745792135285047</v>
      </c>
    </row>
    <row r="161" spans="2:15" x14ac:dyDescent="0.2">
      <c r="B161" s="292" t="s">
        <v>439</v>
      </c>
      <c r="C161">
        <v>1</v>
      </c>
      <c r="D161" s="298">
        <v>79.599999999999994</v>
      </c>
      <c r="E161" s="298">
        <v>0.13</v>
      </c>
      <c r="F161" s="298">
        <v>1.1205496764726499</v>
      </c>
      <c r="G161" s="298">
        <v>-0.99054967647264991</v>
      </c>
      <c r="H161" s="298">
        <v>-1.1123233208809098</v>
      </c>
      <c r="I161" s="298">
        <v>9.6565449662983666E-2</v>
      </c>
      <c r="J161" s="298">
        <v>0.92878983132878334</v>
      </c>
      <c r="K161" s="298">
        <v>1.3123095216165164</v>
      </c>
      <c r="L161" s="298">
        <v>0.89574347950433675</v>
      </c>
      <c r="M161" s="298">
        <v>-0.65821935031544077</v>
      </c>
      <c r="N161" s="298">
        <v>2.8993187032607404</v>
      </c>
      <c r="O161" s="298">
        <v>1.1323356723709557</v>
      </c>
    </row>
    <row r="162" spans="2:15" x14ac:dyDescent="0.2">
      <c r="B162" s="292" t="s">
        <v>440</v>
      </c>
      <c r="C162">
        <v>1</v>
      </c>
      <c r="D162" s="298">
        <v>97.3</v>
      </c>
      <c r="E162" s="298">
        <v>0.79999999999999993</v>
      </c>
      <c r="F162" s="298">
        <v>1.3150586962188378</v>
      </c>
      <c r="G162" s="298">
        <v>-0.51505869621883782</v>
      </c>
      <c r="H162" s="298">
        <v>-0.57837765539116615</v>
      </c>
      <c r="I162" s="298">
        <v>0.12994698321581588</v>
      </c>
      <c r="J162" s="298">
        <v>1.0570097411801134</v>
      </c>
      <c r="K162" s="298">
        <v>1.5731076512575621</v>
      </c>
      <c r="L162" s="298">
        <v>0.89995428409048284</v>
      </c>
      <c r="M162" s="298">
        <v>-0.47207215395627733</v>
      </c>
      <c r="N162" s="298">
        <v>3.1021895463939528</v>
      </c>
      <c r="O162" s="298">
        <v>1.3262645798594386</v>
      </c>
    </row>
    <row r="163" spans="2:15" x14ac:dyDescent="0.2">
      <c r="B163" s="292" t="s">
        <v>441</v>
      </c>
      <c r="C163">
        <v>1</v>
      </c>
      <c r="D163" s="298">
        <v>64</v>
      </c>
      <c r="E163" s="298">
        <v>1.7789131808731202</v>
      </c>
      <c r="F163" s="298">
        <v>0.94911799805228125</v>
      </c>
      <c r="G163" s="298">
        <v>0.82979518282083897</v>
      </c>
      <c r="H163" s="298">
        <v>0.93180640540216486</v>
      </c>
      <c r="I163" s="298">
        <v>9.4126543266193158E-2</v>
      </c>
      <c r="J163" s="298">
        <v>0.7622013376561807</v>
      </c>
      <c r="K163" s="298">
        <v>1.1360346584483818</v>
      </c>
      <c r="L163" s="298">
        <v>0.89548383634388651</v>
      </c>
      <c r="M163" s="298">
        <v>-0.82913542887670499</v>
      </c>
      <c r="N163" s="298">
        <v>2.7273714249812677</v>
      </c>
      <c r="O163" s="298">
        <v>0.93974272403236803</v>
      </c>
    </row>
    <row r="164" spans="2:15" x14ac:dyDescent="0.2">
      <c r="B164" s="292" t="s">
        <v>442</v>
      </c>
      <c r="C164">
        <v>1</v>
      </c>
      <c r="D164" s="298">
        <v>32.299999999999997</v>
      </c>
      <c r="E164" s="298">
        <v>0.76782677202706473</v>
      </c>
      <c r="F164" s="298">
        <v>0.60076003613396756</v>
      </c>
      <c r="G164" s="298">
        <v>0.16706673589309717</v>
      </c>
      <c r="H164" s="298">
        <v>0.1876051558959595</v>
      </c>
      <c r="I164" s="298">
        <v>0.16064790365721365</v>
      </c>
      <c r="J164" s="298">
        <v>0.2817451375806308</v>
      </c>
      <c r="K164" s="298">
        <v>0.91977493468730431</v>
      </c>
      <c r="L164" s="298">
        <v>0.90489736653135389</v>
      </c>
      <c r="M164" s="298">
        <v>-1.1961867961206898</v>
      </c>
      <c r="N164" s="298">
        <v>2.3977068683886249</v>
      </c>
      <c r="O164" s="298">
        <v>0.59514027214739118</v>
      </c>
    </row>
    <row r="165" spans="2:15" x14ac:dyDescent="0.2">
      <c r="B165" s="292" t="s">
        <v>443</v>
      </c>
      <c r="C165">
        <v>1</v>
      </c>
      <c r="D165" s="298">
        <v>58.9</v>
      </c>
      <c r="E165" s="298">
        <v>2.2788885200103088</v>
      </c>
      <c r="F165" s="298">
        <v>0.89307302626100682</v>
      </c>
      <c r="G165" s="298">
        <v>1.3858154937493019</v>
      </c>
      <c r="H165" s="298">
        <v>1.5561813089724459</v>
      </c>
      <c r="I165" s="298">
        <v>9.9837699737915189E-2</v>
      </c>
      <c r="J165" s="298">
        <v>0.69481514098134822</v>
      </c>
      <c r="K165" s="298">
        <v>1.0913309115406653</v>
      </c>
      <c r="L165" s="298">
        <v>0.89610214891767781</v>
      </c>
      <c r="M165" s="298">
        <v>-0.8864082468988469</v>
      </c>
      <c r="N165" s="298">
        <v>2.6725542994208604</v>
      </c>
      <c r="O165" s="298">
        <v>0.87543307722026387</v>
      </c>
    </row>
    <row r="166" spans="2:15" x14ac:dyDescent="0.2">
      <c r="B166" s="292" t="s">
        <v>444</v>
      </c>
      <c r="C166">
        <v>1</v>
      </c>
      <c r="D166" s="298">
        <v>93.5</v>
      </c>
      <c r="E166" s="298">
        <v>1.6701195406979352</v>
      </c>
      <c r="F166" s="298">
        <v>1.2732996976292608</v>
      </c>
      <c r="G166" s="298">
        <v>0.39681984306867446</v>
      </c>
      <c r="H166" s="298">
        <v>0.44560305870311062</v>
      </c>
      <c r="I166" s="298">
        <v>0.12096512362652352</v>
      </c>
      <c r="J166" s="298">
        <v>1.0330869356591519</v>
      </c>
      <c r="K166" s="298">
        <v>1.5135124595993696</v>
      </c>
      <c r="L166" s="298">
        <v>0.89870131642270457</v>
      </c>
      <c r="M166" s="298">
        <v>-0.51134300707786351</v>
      </c>
      <c r="N166" s="298">
        <v>3.0579424023363853</v>
      </c>
      <c r="O166" s="298">
        <v>1.2658401670977941</v>
      </c>
    </row>
    <row r="167" spans="2:15" x14ac:dyDescent="0.2">
      <c r="B167" s="292" t="s">
        <v>445</v>
      </c>
      <c r="C167">
        <v>1</v>
      </c>
      <c r="D167" s="298">
        <v>94.2</v>
      </c>
      <c r="E167" s="298">
        <v>1.3340995455276572</v>
      </c>
      <c r="F167" s="298">
        <v>1.2809921447378672</v>
      </c>
      <c r="G167" s="298">
        <v>5.3107400789790038E-2</v>
      </c>
      <c r="H167" s="298">
        <v>5.9636181620098448E-2</v>
      </c>
      <c r="I167" s="298">
        <v>0.12256350651167738</v>
      </c>
      <c r="J167" s="298">
        <v>1.0376053111344006</v>
      </c>
      <c r="K167" s="298">
        <v>1.5243789783413337</v>
      </c>
      <c r="L167" s="298">
        <v>0.89891785394125967</v>
      </c>
      <c r="M167" s="298">
        <v>-0.50408056056647776</v>
      </c>
      <c r="N167" s="298">
        <v>3.0660648500422121</v>
      </c>
      <c r="O167" s="298">
        <v>1.2799667468938762</v>
      </c>
    </row>
    <row r="168" spans="2:15" x14ac:dyDescent="0.2">
      <c r="B168" s="292" t="s">
        <v>446</v>
      </c>
      <c r="C168">
        <v>1</v>
      </c>
      <c r="D168" s="298">
        <v>93.5</v>
      </c>
      <c r="E168" s="298">
        <v>1.5814550285508064</v>
      </c>
      <c r="F168" s="298">
        <v>1.2732996976292608</v>
      </c>
      <c r="G168" s="298">
        <v>0.30815533092154568</v>
      </c>
      <c r="H168" s="298">
        <v>0.3460385371669682</v>
      </c>
      <c r="I168" s="298">
        <v>0.12096512362652352</v>
      </c>
      <c r="J168" s="298">
        <v>1.0330869356591519</v>
      </c>
      <c r="K168" s="298">
        <v>1.5135124595993696</v>
      </c>
      <c r="L168" s="298">
        <v>0.89870131642270457</v>
      </c>
      <c r="M168" s="298">
        <v>-0.51134300707786351</v>
      </c>
      <c r="N168" s="298">
        <v>3.0579424023363853</v>
      </c>
      <c r="O168" s="298">
        <v>1.2675069074258594</v>
      </c>
    </row>
    <row r="169" spans="2:15" x14ac:dyDescent="0.2">
      <c r="B169" s="292" t="s">
        <v>447</v>
      </c>
      <c r="C169">
        <v>1</v>
      </c>
      <c r="D169" s="298">
        <v>96.8</v>
      </c>
      <c r="E169" s="298">
        <v>1.079215000243128</v>
      </c>
      <c r="F169" s="298">
        <v>1.3095640911412618</v>
      </c>
      <c r="G169" s="298">
        <v>-0.23034909089813382</v>
      </c>
      <c r="H169" s="298">
        <v>-0.25866715404129997</v>
      </c>
      <c r="I169" s="298">
        <v>0.12872449081358484</v>
      </c>
      <c r="J169" s="298">
        <v>1.0539427637329117</v>
      </c>
      <c r="K169" s="298">
        <v>1.5651854185496119</v>
      </c>
      <c r="L169" s="298">
        <v>0.89977857806303585</v>
      </c>
      <c r="M169" s="298">
        <v>-0.47721784168575754</v>
      </c>
      <c r="N169" s="298">
        <v>3.0963460239682812</v>
      </c>
      <c r="O169" s="298">
        <v>1.3144798315547406</v>
      </c>
    </row>
    <row r="170" spans="2:15" x14ac:dyDescent="0.2">
      <c r="B170" s="292" t="s">
        <v>448</v>
      </c>
      <c r="C170">
        <v>1</v>
      </c>
      <c r="D170" s="298">
        <v>55.5</v>
      </c>
      <c r="E170" s="298">
        <v>0.39600000000000002</v>
      </c>
      <c r="F170" s="298">
        <v>0.85570971173349053</v>
      </c>
      <c r="G170" s="298">
        <v>-0.45970971173349051</v>
      </c>
      <c r="H170" s="298">
        <v>-0.51622432003360574</v>
      </c>
      <c r="I170" s="298">
        <v>0.10512348615670264</v>
      </c>
      <c r="J170" s="298">
        <v>0.64695530219315966</v>
      </c>
      <c r="K170" s="298">
        <v>1.0644641212738213</v>
      </c>
      <c r="L170" s="298">
        <v>0.89670644156694923</v>
      </c>
      <c r="M170" s="298">
        <v>-0.92497156686568227</v>
      </c>
      <c r="N170" s="298">
        <v>2.6363909903326634</v>
      </c>
      <c r="O170" s="298">
        <v>0.86220632834630462</v>
      </c>
    </row>
    <row r="171" spans="2:15" x14ac:dyDescent="0.2">
      <c r="B171" s="292" t="s">
        <v>449</v>
      </c>
      <c r="C171">
        <v>1</v>
      </c>
      <c r="D171" s="298">
        <v>63.2</v>
      </c>
      <c r="E171" s="298">
        <v>0</v>
      </c>
      <c r="F171" s="298">
        <v>0.94032662992815985</v>
      </c>
      <c r="G171" s="298">
        <v>-0.94032662992815985</v>
      </c>
      <c r="H171" s="298">
        <v>-1.055926082818043</v>
      </c>
      <c r="I171" s="298">
        <v>9.4828907318642186E-2</v>
      </c>
      <c r="J171" s="298">
        <v>0.75201521372237479</v>
      </c>
      <c r="K171" s="298">
        <v>1.1286380461339449</v>
      </c>
      <c r="L171" s="298">
        <v>0.89555793596459721</v>
      </c>
      <c r="M171" s="298">
        <v>-0.83807394416207592</v>
      </c>
      <c r="N171" s="298">
        <v>2.7187272040183954</v>
      </c>
      <c r="O171" s="298">
        <v>0.95111169020916442</v>
      </c>
    </row>
    <row r="172" spans="2:15" x14ac:dyDescent="0.2">
      <c r="B172" s="292" t="s">
        <v>450</v>
      </c>
      <c r="C172">
        <v>1</v>
      </c>
      <c r="D172" s="298">
        <v>70.900000000000006</v>
      </c>
      <c r="E172" s="298">
        <v>0.01</v>
      </c>
      <c r="F172" s="298">
        <v>1.0249435481228291</v>
      </c>
      <c r="G172" s="298">
        <v>-1.0149435481228291</v>
      </c>
      <c r="H172" s="298">
        <v>-1.1397160634838792</v>
      </c>
      <c r="I172" s="298">
        <v>9.1373708381849689E-2</v>
      </c>
      <c r="J172" s="298">
        <v>0.8434934722346521</v>
      </c>
      <c r="K172" s="298">
        <v>1.206393624011006</v>
      </c>
      <c r="L172" s="298">
        <v>0.8951986648724255</v>
      </c>
      <c r="M172" s="298">
        <v>-0.75274358478073022</v>
      </c>
      <c r="N172" s="298">
        <v>2.8026306810263883</v>
      </c>
      <c r="O172" s="298">
        <v>1.0357427214191106</v>
      </c>
    </row>
    <row r="173" spans="2:15" x14ac:dyDescent="0.2">
      <c r="B173" s="292" t="s">
        <v>451</v>
      </c>
      <c r="C173">
        <v>1</v>
      </c>
      <c r="D173" s="298">
        <v>79.8</v>
      </c>
      <c r="E173" s="298">
        <v>0.99</v>
      </c>
      <c r="F173" s="298">
        <v>1.1227475185036804</v>
      </c>
      <c r="G173" s="298">
        <v>-0.13274751850368038</v>
      </c>
      <c r="H173" s="298">
        <v>-0.14906689096757358</v>
      </c>
      <c r="I173" s="298">
        <v>9.6791311954252446E-2</v>
      </c>
      <c r="J173" s="298">
        <v>0.93053915561201994</v>
      </c>
      <c r="K173" s="298">
        <v>1.3149558813953408</v>
      </c>
      <c r="L173" s="298">
        <v>0.89576785668818648</v>
      </c>
      <c r="M173" s="298">
        <v>-0.65606991654032787</v>
      </c>
      <c r="N173" s="298">
        <v>2.9015649535476884</v>
      </c>
      <c r="O173" s="298">
        <v>1.1243344926696264</v>
      </c>
    </row>
    <row r="174" spans="2:15" x14ac:dyDescent="0.2">
      <c r="B174" s="292" t="s">
        <v>452</v>
      </c>
      <c r="C174">
        <v>1</v>
      </c>
      <c r="D174" s="298">
        <v>87.1</v>
      </c>
      <c r="E174" s="298">
        <v>0</v>
      </c>
      <c r="F174" s="298">
        <v>1.2029687526362889</v>
      </c>
      <c r="G174" s="298">
        <v>-1.2029687526362889</v>
      </c>
      <c r="H174" s="298">
        <v>-1.3508562262251251</v>
      </c>
      <c r="I174" s="298">
        <v>0.1077772607255546</v>
      </c>
      <c r="J174" s="298">
        <v>0.98894447274226716</v>
      </c>
      <c r="K174" s="298">
        <v>1.4169930325303106</v>
      </c>
      <c r="L174" s="298">
        <v>0.89702142278511177</v>
      </c>
      <c r="M174" s="298">
        <v>-0.57833801623739589</v>
      </c>
      <c r="N174" s="298">
        <v>2.9842755215099737</v>
      </c>
      <c r="O174" s="298">
        <v>1.220851184378545</v>
      </c>
    </row>
    <row r="175" spans="2:15" x14ac:dyDescent="0.2">
      <c r="B175" s="292" t="s">
        <v>453</v>
      </c>
      <c r="C175">
        <v>1</v>
      </c>
      <c r="D175" s="298">
        <v>61</v>
      </c>
      <c r="E175" s="298">
        <v>0.73199999999999998</v>
      </c>
      <c r="F175" s="298">
        <v>0.91615036758682566</v>
      </c>
      <c r="G175" s="298">
        <v>-0.18415036758682568</v>
      </c>
      <c r="H175" s="298">
        <v>-0.20678897109434763</v>
      </c>
      <c r="I175" s="298">
        <v>9.714036005241547E-2</v>
      </c>
      <c r="J175" s="298">
        <v>0.72324886434853919</v>
      </c>
      <c r="K175" s="298">
        <v>1.109051870825112</v>
      </c>
      <c r="L175" s="298">
        <v>0.89580563994486817</v>
      </c>
      <c r="M175" s="298">
        <v>-0.86274209751685293</v>
      </c>
      <c r="N175" s="298">
        <v>2.695042832690504</v>
      </c>
      <c r="O175" s="298">
        <v>0.91836795228193169</v>
      </c>
    </row>
    <row r="176" spans="2:15" x14ac:dyDescent="0.2">
      <c r="B176" s="292" t="s">
        <v>454</v>
      </c>
      <c r="C176">
        <v>1</v>
      </c>
      <c r="D176" s="298">
        <v>36.31</v>
      </c>
      <c r="E176" s="298">
        <v>0.97952442728163736</v>
      </c>
      <c r="F176" s="298">
        <v>0.64482676885612655</v>
      </c>
      <c r="G176" s="298">
        <v>0.3346976584255108</v>
      </c>
      <c r="H176" s="298">
        <v>0.37584385695491968</v>
      </c>
      <c r="I176" s="298">
        <v>0.14946175729879585</v>
      </c>
      <c r="J176" s="298">
        <v>0.34802534003687302</v>
      </c>
      <c r="K176" s="298">
        <v>0.94162819767538009</v>
      </c>
      <c r="L176" s="298">
        <v>0.90297857776403878</v>
      </c>
      <c r="M176" s="298">
        <v>-1.1483097291830502</v>
      </c>
      <c r="N176" s="298">
        <v>2.4379632668953035</v>
      </c>
      <c r="O176" s="298">
        <v>0.63512543145011191</v>
      </c>
    </row>
    <row r="177" spans="2:15" x14ac:dyDescent="0.2">
      <c r="B177" s="292" t="s">
        <v>455</v>
      </c>
      <c r="C177">
        <v>1</v>
      </c>
      <c r="D177" s="298">
        <v>87.94</v>
      </c>
      <c r="E177" s="298">
        <v>1.7005358587541872</v>
      </c>
      <c r="F177" s="298">
        <v>1.2121996891666165</v>
      </c>
      <c r="G177" s="298">
        <v>0.48833616958757076</v>
      </c>
      <c r="H177" s="298">
        <v>0.54836998361980471</v>
      </c>
      <c r="I177" s="298">
        <v>0.10934411794982173</v>
      </c>
      <c r="J177" s="298">
        <v>0.99506394135382437</v>
      </c>
      <c r="K177" s="298">
        <v>1.4293354369794087</v>
      </c>
      <c r="L177" s="298">
        <v>0.89721102932150054</v>
      </c>
      <c r="M177" s="298">
        <v>-0.56948360071104087</v>
      </c>
      <c r="N177" s="298">
        <v>2.9938829790442738</v>
      </c>
      <c r="O177" s="298">
        <v>1.2047245926160024</v>
      </c>
    </row>
    <row r="178" spans="2:15" x14ac:dyDescent="0.2">
      <c r="B178" s="292" t="s">
        <v>456</v>
      </c>
      <c r="C178">
        <v>1</v>
      </c>
      <c r="D178" s="298">
        <v>81.649999999999991</v>
      </c>
      <c r="E178" s="298">
        <v>1.0646830326747321</v>
      </c>
      <c r="F178" s="298">
        <v>1.1430775572907113</v>
      </c>
      <c r="G178" s="298">
        <v>-7.8394524615979178E-2</v>
      </c>
      <c r="H178" s="298">
        <v>-8.8031988734018699E-2</v>
      </c>
      <c r="I178" s="298">
        <v>9.9084718163055058E-2</v>
      </c>
      <c r="J178" s="298">
        <v>0.94631494418857887</v>
      </c>
      <c r="K178" s="298">
        <v>1.3398401703928438</v>
      </c>
      <c r="L178" s="298">
        <v>0.89601856921571332</v>
      </c>
      <c r="M178" s="298">
        <v>-0.63623774314533899</v>
      </c>
      <c r="N178" s="298">
        <v>2.9223928577267615</v>
      </c>
      <c r="O178" s="298">
        <v>1.1440602524225236</v>
      </c>
    </row>
    <row r="179" spans="2:15" x14ac:dyDescent="0.2">
      <c r="B179" s="292" t="s">
        <v>457</v>
      </c>
      <c r="C179">
        <v>1</v>
      </c>
      <c r="D179" s="298">
        <v>88.039999999999992</v>
      </c>
      <c r="E179" s="298">
        <v>1.4535131451450622</v>
      </c>
      <c r="F179" s="298">
        <v>1.2132986101821315</v>
      </c>
      <c r="G179" s="298">
        <v>0.24021453496293077</v>
      </c>
      <c r="H179" s="298">
        <v>0.26974541065453383</v>
      </c>
      <c r="I179" s="298">
        <v>0.10953427615351677</v>
      </c>
      <c r="J179" s="298">
        <v>0.99578524586342898</v>
      </c>
      <c r="K179" s="298">
        <v>1.4308119745008339</v>
      </c>
      <c r="L179" s="298">
        <v>0.89723422396740804</v>
      </c>
      <c r="M179" s="298">
        <v>-0.56843073966545199</v>
      </c>
      <c r="N179" s="298">
        <v>2.9950279600297147</v>
      </c>
      <c r="O179" s="298">
        <v>1.2096085829307441</v>
      </c>
    </row>
    <row r="180" spans="2:15" x14ac:dyDescent="0.2">
      <c r="B180" s="292" t="s">
        <v>458</v>
      </c>
      <c r="C180">
        <v>1</v>
      </c>
      <c r="D180" s="298">
        <v>72.680000000000007</v>
      </c>
      <c r="E180" s="298">
        <v>1.0026210017181878</v>
      </c>
      <c r="F180" s="298">
        <v>1.0445043421989992</v>
      </c>
      <c r="G180" s="298">
        <v>-4.1883340480811437E-2</v>
      </c>
      <c r="H180" s="298">
        <v>-4.7032286698736159E-2</v>
      </c>
      <c r="I180" s="298">
        <v>9.1661314452419346E-2</v>
      </c>
      <c r="J180" s="298">
        <v>0.86248313765406825</v>
      </c>
      <c r="K180" s="298">
        <v>1.2265255467439302</v>
      </c>
      <c r="L180" s="298">
        <v>0.89522806679251699</v>
      </c>
      <c r="M180" s="298">
        <v>-0.73324117709082293</v>
      </c>
      <c r="N180" s="298">
        <v>2.8222498614888214</v>
      </c>
      <c r="O180" s="298">
        <v>1.0449528280350215</v>
      </c>
    </row>
    <row r="181" spans="2:15" x14ac:dyDescent="0.2">
      <c r="B181" s="292" t="s">
        <v>459</v>
      </c>
      <c r="C181">
        <v>1</v>
      </c>
      <c r="D181" s="298">
        <v>89.960000000000008</v>
      </c>
      <c r="E181" s="298">
        <v>1.2857687973819429</v>
      </c>
      <c r="F181" s="298">
        <v>1.2343978936800233</v>
      </c>
      <c r="G181" s="298">
        <v>5.1370903701919657E-2</v>
      </c>
      <c r="H181" s="298">
        <v>5.7686207526564587E-2</v>
      </c>
      <c r="I181" s="298">
        <v>0.11332772497622336</v>
      </c>
      <c r="J181" s="298">
        <v>1.0093514918065623</v>
      </c>
      <c r="K181" s="298">
        <v>1.4594442955534843</v>
      </c>
      <c r="L181" s="298">
        <v>0.89770522347494919</v>
      </c>
      <c r="M181" s="298">
        <v>-0.54826676784419148</v>
      </c>
      <c r="N181" s="298">
        <v>3.0170625552042383</v>
      </c>
      <c r="O181" s="298">
        <v>1.233552244754289</v>
      </c>
    </row>
    <row r="182" spans="2:15" x14ac:dyDescent="0.2">
      <c r="B182" s="292" t="s">
        <v>460</v>
      </c>
      <c r="C182">
        <v>1</v>
      </c>
      <c r="D182" s="298">
        <v>93.339999999999989</v>
      </c>
      <c r="E182" s="298">
        <v>1.3556373007169564</v>
      </c>
      <c r="F182" s="298">
        <v>1.2715414240044365</v>
      </c>
      <c r="G182" s="298">
        <v>8.4095876712519946E-2</v>
      </c>
      <c r="H182" s="298">
        <v>9.4434238967564324E-2</v>
      </c>
      <c r="I182" s="298">
        <v>0.12060361222103584</v>
      </c>
      <c r="J182" s="298">
        <v>1.0320465520392517</v>
      </c>
      <c r="K182" s="298">
        <v>1.5110362959696213</v>
      </c>
      <c r="L182" s="298">
        <v>0.89865272841442145</v>
      </c>
      <c r="M182" s="298">
        <v>-0.51300479454768388</v>
      </c>
      <c r="N182" s="298">
        <v>3.0560876425565571</v>
      </c>
      <c r="O182" s="298">
        <v>1.2699701772997241</v>
      </c>
    </row>
    <row r="183" spans="2:15" x14ac:dyDescent="0.2">
      <c r="B183" s="292" t="s">
        <v>461</v>
      </c>
      <c r="C183">
        <v>1</v>
      </c>
      <c r="D183" s="298">
        <v>94.6</v>
      </c>
      <c r="E183" s="298">
        <v>0.47419688465372267</v>
      </c>
      <c r="F183" s="298">
        <v>1.2853878287999279</v>
      </c>
      <c r="G183" s="298">
        <v>-0.81119094414620518</v>
      </c>
      <c r="H183" s="298">
        <v>-0.91091504675903168</v>
      </c>
      <c r="I183" s="298">
        <v>0.12348883966097304</v>
      </c>
      <c r="J183" s="298">
        <v>1.0401634669497157</v>
      </c>
      <c r="K183" s="298">
        <v>1.53061219065014</v>
      </c>
      <c r="L183" s="298">
        <v>0.89904448640027568</v>
      </c>
      <c r="M183" s="298">
        <v>-0.49993634347128624</v>
      </c>
      <c r="N183" s="298">
        <v>3.0707120010711417</v>
      </c>
      <c r="O183" s="298">
        <v>1.3012923509195966</v>
      </c>
    </row>
    <row r="184" spans="2:15" x14ac:dyDescent="0.2">
      <c r="B184" s="292" t="s">
        <v>462</v>
      </c>
      <c r="C184">
        <v>1</v>
      </c>
      <c r="D184" s="298">
        <v>88.3</v>
      </c>
      <c r="E184" s="298">
        <v>1.2948568332338672</v>
      </c>
      <c r="F184" s="298">
        <v>1.216155804822471</v>
      </c>
      <c r="G184" s="298">
        <v>7.8701028411396257E-2</v>
      </c>
      <c r="H184" s="298">
        <v>8.8376172703463818E-2</v>
      </c>
      <c r="I184" s="298">
        <v>0.11003222515894827</v>
      </c>
      <c r="J184" s="298">
        <v>0.99765361246533102</v>
      </c>
      <c r="K184" s="298">
        <v>1.434657997179611</v>
      </c>
      <c r="L184" s="298">
        <v>0.89729514964662072</v>
      </c>
      <c r="M184" s="298">
        <v>-0.56569453134943326</v>
      </c>
      <c r="N184" s="298">
        <v>2.9980061409943755</v>
      </c>
      <c r="O184" s="298">
        <v>1.2149356604989097</v>
      </c>
    </row>
    <row r="185" spans="2:15" x14ac:dyDescent="0.2">
      <c r="B185" s="292" t="s">
        <v>463</v>
      </c>
      <c r="C185">
        <v>1</v>
      </c>
      <c r="D185" s="298">
        <v>86.9</v>
      </c>
      <c r="E185" s="298">
        <v>0.65461729023407489</v>
      </c>
      <c r="F185" s="298">
        <v>1.2007709106052586</v>
      </c>
      <c r="G185" s="298">
        <v>-0.54615362037118376</v>
      </c>
      <c r="H185" s="298">
        <v>-0.61329524722648321</v>
      </c>
      <c r="I185" s="298">
        <v>0.10741238521760217</v>
      </c>
      <c r="J185" s="298">
        <v>0.9874712011569392</v>
      </c>
      <c r="K185" s="298">
        <v>1.414070620053578</v>
      </c>
      <c r="L185" s="298">
        <v>0.89697765607848701</v>
      </c>
      <c r="M185" s="298">
        <v>-0.5804489462630027</v>
      </c>
      <c r="N185" s="298">
        <v>2.98199076747352</v>
      </c>
      <c r="O185" s="298">
        <v>1.2088339326809789</v>
      </c>
    </row>
    <row r="186" spans="2:15" x14ac:dyDescent="0.2">
      <c r="B186" s="292" t="s">
        <v>464</v>
      </c>
      <c r="C186">
        <v>1</v>
      </c>
      <c r="D186" s="298">
        <v>84.6</v>
      </c>
      <c r="E186" s="298">
        <v>0.37199143280940783</v>
      </c>
      <c r="F186" s="298">
        <v>1.1754957272484092</v>
      </c>
      <c r="G186" s="298">
        <v>-0.8035042944390014</v>
      </c>
      <c r="H186" s="298">
        <v>-0.90228343551141421</v>
      </c>
      <c r="I186" s="298">
        <v>0.10345572432067973</v>
      </c>
      <c r="J186" s="298">
        <v>0.97005316218794924</v>
      </c>
      <c r="K186" s="298">
        <v>1.3809382923088691</v>
      </c>
      <c r="L186" s="298">
        <v>0.89651245496124499</v>
      </c>
      <c r="M186" s="298">
        <v>-0.6048003323971971</v>
      </c>
      <c r="N186" s="298">
        <v>2.9557917868940153</v>
      </c>
      <c r="O186" s="298">
        <v>1.1864885228499669</v>
      </c>
    </row>
    <row r="187" spans="2:15" x14ac:dyDescent="0.2">
      <c r="B187" s="292" t="s">
        <v>465</v>
      </c>
      <c r="C187">
        <v>1</v>
      </c>
      <c r="D187" s="298">
        <v>80.400000000000006</v>
      </c>
      <c r="E187" s="298">
        <v>1.6604111408856568</v>
      </c>
      <c r="F187" s="298">
        <v>1.1293410445967718</v>
      </c>
      <c r="G187" s="298">
        <v>0.53107009628888502</v>
      </c>
      <c r="H187" s="298">
        <v>0.59635742371665657</v>
      </c>
      <c r="I187" s="298">
        <v>9.7495138798687819E-2</v>
      </c>
      <c r="J187" s="298">
        <v>0.93573502108044637</v>
      </c>
      <c r="K187" s="298">
        <v>1.322947068113097</v>
      </c>
      <c r="L187" s="298">
        <v>0.89584418125882659</v>
      </c>
      <c r="M187" s="298">
        <v>-0.64962795591809264</v>
      </c>
      <c r="N187" s="298">
        <v>2.9083100451116364</v>
      </c>
      <c r="O187" s="298">
        <v>1.1228983988479815</v>
      </c>
    </row>
    <row r="188" spans="2:15" x14ac:dyDescent="0.2">
      <c r="B188" s="292" t="s">
        <v>466</v>
      </c>
      <c r="C188">
        <v>1</v>
      </c>
      <c r="D188" s="298">
        <v>70.3</v>
      </c>
      <c r="E188" s="298">
        <v>0.19189346710316177</v>
      </c>
      <c r="F188" s="298">
        <v>1.0183500220297379</v>
      </c>
      <c r="G188" s="298">
        <v>-0.8264565549265761</v>
      </c>
      <c r="H188" s="298">
        <v>-0.92805734187235145</v>
      </c>
      <c r="I188" s="298">
        <v>9.1369857950623676E-2</v>
      </c>
      <c r="J188" s="298">
        <v>0.83690759233487555</v>
      </c>
      <c r="K188" s="298">
        <v>1.1997924517246001</v>
      </c>
      <c r="L188" s="298">
        <v>0.89519827186374701</v>
      </c>
      <c r="M188" s="298">
        <v>-0.75933633043647464</v>
      </c>
      <c r="N188" s="298">
        <v>2.7960363744959507</v>
      </c>
      <c r="O188" s="298">
        <v>1.0271429124287659</v>
      </c>
    </row>
    <row r="189" spans="2:15" x14ac:dyDescent="0.2">
      <c r="B189" s="292" t="s">
        <v>467</v>
      </c>
      <c r="C189">
        <v>1</v>
      </c>
      <c r="D189" s="298">
        <v>95.2</v>
      </c>
      <c r="E189" s="298">
        <v>0.87365797038101756</v>
      </c>
      <c r="F189" s="298">
        <v>1.291981354893019</v>
      </c>
      <c r="G189" s="298">
        <v>-0.41832338451200146</v>
      </c>
      <c r="H189" s="298">
        <v>-0.46975014712992935</v>
      </c>
      <c r="I189" s="298">
        <v>0.12489265042136137</v>
      </c>
      <c r="J189" s="298">
        <v>1.0439693030878296</v>
      </c>
      <c r="K189" s="298">
        <v>1.5399934066982084</v>
      </c>
      <c r="L189" s="298">
        <v>0.8992383828191467</v>
      </c>
      <c r="M189" s="298">
        <v>-0.49372785723858437</v>
      </c>
      <c r="N189" s="298">
        <v>3.0776905670246224</v>
      </c>
      <c r="O189" s="298">
        <v>1.3003744618241793</v>
      </c>
    </row>
    <row r="190" spans="2:15" x14ac:dyDescent="0.2">
      <c r="B190" s="292" t="s">
        <v>468</v>
      </c>
      <c r="C190">
        <v>1</v>
      </c>
      <c r="D190" s="298">
        <v>79.8</v>
      </c>
      <c r="E190" s="298">
        <v>1.7449658817291749</v>
      </c>
      <c r="F190" s="298">
        <v>1.1227475185036804</v>
      </c>
      <c r="G190" s="298">
        <v>0.62221836322549451</v>
      </c>
      <c r="H190" s="298">
        <v>0.69871104149028107</v>
      </c>
      <c r="I190" s="298">
        <v>9.6791311954252446E-2</v>
      </c>
      <c r="J190" s="298">
        <v>0.93053915561201994</v>
      </c>
      <c r="K190" s="298">
        <v>1.3149558813953408</v>
      </c>
      <c r="L190" s="298">
        <v>0.89576785668818648</v>
      </c>
      <c r="M190" s="298">
        <v>-0.65606991654032787</v>
      </c>
      <c r="N190" s="298">
        <v>2.9015649535476884</v>
      </c>
      <c r="O190" s="298">
        <v>1.1153090030485784</v>
      </c>
    </row>
    <row r="191" spans="2:15" x14ac:dyDescent="0.2">
      <c r="B191" s="292" t="s">
        <v>469</v>
      </c>
      <c r="C191">
        <v>1</v>
      </c>
      <c r="D191" s="298">
        <v>49.900000000000006</v>
      </c>
      <c r="E191" s="298">
        <v>0.98215099575493903</v>
      </c>
      <c r="F191" s="298">
        <v>0.79417013486464028</v>
      </c>
      <c r="G191" s="298">
        <v>0.18798086089029875</v>
      </c>
      <c r="H191" s="298">
        <v>0.21109036771597267</v>
      </c>
      <c r="I191" s="298">
        <v>0.11591713132748231</v>
      </c>
      <c r="J191" s="298">
        <v>0.56398168516077085</v>
      </c>
      <c r="K191" s="298">
        <v>1.0243585845685097</v>
      </c>
      <c r="L191" s="298">
        <v>0.89803578789551297</v>
      </c>
      <c r="M191" s="298">
        <v>-0.98915096208568809</v>
      </c>
      <c r="N191" s="298">
        <v>2.5774912318149688</v>
      </c>
      <c r="O191" s="298">
        <v>0.79093017225497708</v>
      </c>
    </row>
    <row r="192" spans="2:15" x14ac:dyDescent="0.2">
      <c r="B192" s="292" t="s">
        <v>487</v>
      </c>
      <c r="C192">
        <v>1</v>
      </c>
      <c r="D192" s="298">
        <v>43.6</v>
      </c>
      <c r="E192" s="298">
        <v>0.75623731082800694</v>
      </c>
      <c r="F192" s="298">
        <v>0.72493811088718352</v>
      </c>
      <c r="G192" s="298">
        <v>3.1299199940823419E-2</v>
      </c>
      <c r="H192" s="298">
        <v>3.5146980354451261E-2</v>
      </c>
      <c r="I192" s="298">
        <v>0.13044343242869832</v>
      </c>
      <c r="J192" s="298">
        <v>0.46590330610078662</v>
      </c>
      <c r="K192" s="298">
        <v>0.98397291567358036</v>
      </c>
      <c r="L192" s="298">
        <v>0.90002610188244114</v>
      </c>
      <c r="M192" s="298">
        <v>-1.0623353551895047</v>
      </c>
      <c r="N192" s="298">
        <v>2.512211576963872</v>
      </c>
      <c r="O192" s="298">
        <v>0.7242518219572901</v>
      </c>
    </row>
    <row r="193" spans="2:15" x14ac:dyDescent="0.2">
      <c r="B193" s="292" t="s">
        <v>488</v>
      </c>
      <c r="C193">
        <v>1</v>
      </c>
      <c r="D193" s="298">
        <v>96.9</v>
      </c>
      <c r="E193" s="298">
        <v>2.9981266829922575</v>
      </c>
      <c r="F193" s="298">
        <v>1.3106630121567771</v>
      </c>
      <c r="G193" s="298">
        <v>1.6874636708354804</v>
      </c>
      <c r="H193" s="298">
        <v>1.8949127325886701</v>
      </c>
      <c r="I193" s="298">
        <v>0.12896806574843231</v>
      </c>
      <c r="J193" s="298">
        <v>1.0545579932008777</v>
      </c>
      <c r="K193" s="298">
        <v>1.5667680311126764</v>
      </c>
      <c r="L193" s="298">
        <v>0.89981345677246571</v>
      </c>
      <c r="M193" s="298">
        <v>-0.4761881828747101</v>
      </c>
      <c r="N193" s="298">
        <v>3.0975142071882642</v>
      </c>
      <c r="O193" s="298">
        <v>1.2745125389553336</v>
      </c>
    </row>
    <row r="194" spans="2:15" x14ac:dyDescent="0.2">
      <c r="B194" s="292" t="s">
        <v>489</v>
      </c>
      <c r="C194">
        <v>1</v>
      </c>
      <c r="D194" s="298">
        <v>97</v>
      </c>
      <c r="E194" s="298">
        <v>4.3994084153738067</v>
      </c>
      <c r="F194" s="298">
        <v>1.3117619331722923</v>
      </c>
      <c r="G194" s="298">
        <v>3.0876464822015146</v>
      </c>
      <c r="H194" s="298">
        <v>3.4672276114599052</v>
      </c>
      <c r="I194" s="298">
        <v>0.12921210507493899</v>
      </c>
      <c r="J194" s="298">
        <v>1.0551723004790441</v>
      </c>
      <c r="K194" s="298">
        <v>1.5683515658655405</v>
      </c>
      <c r="L194" s="298">
        <v>0.89984846674527319</v>
      </c>
      <c r="M194" s="298">
        <v>-0.47515878472671624</v>
      </c>
      <c r="N194" s="298">
        <v>3.098682651071301</v>
      </c>
      <c r="O194" s="298">
        <v>1.2453594376431489</v>
      </c>
    </row>
    <row r="195" spans="2:15" x14ac:dyDescent="0.2">
      <c r="B195" s="292" t="s">
        <v>490</v>
      </c>
      <c r="C195">
        <v>1</v>
      </c>
      <c r="D195" s="298">
        <v>88.2</v>
      </c>
      <c r="E195" s="298">
        <v>1.0316349967318377</v>
      </c>
      <c r="F195" s="298">
        <v>1.215056883806956</v>
      </c>
      <c r="G195" s="298">
        <v>-0.18342188707511831</v>
      </c>
      <c r="H195" s="298">
        <v>-0.20597093452210333</v>
      </c>
      <c r="I195" s="298">
        <v>0.10984010431587146</v>
      </c>
      <c r="J195" s="298">
        <v>0.99693620536857153</v>
      </c>
      <c r="K195" s="298">
        <v>1.4331775622453404</v>
      </c>
      <c r="L195" s="298">
        <v>0.89727161078574391</v>
      </c>
      <c r="M195" s="298">
        <v>-0.56674670885231149</v>
      </c>
      <c r="N195" s="298">
        <v>2.9968604764662237</v>
      </c>
      <c r="O195" s="298">
        <v>1.2178904968582289</v>
      </c>
    </row>
    <row r="196" spans="2:15" x14ac:dyDescent="0.2">
      <c r="B196" s="292" t="s">
        <v>491</v>
      </c>
      <c r="C196">
        <v>1</v>
      </c>
      <c r="D196" s="298">
        <v>84.2</v>
      </c>
      <c r="E196" s="298">
        <v>2.3247379793243841</v>
      </c>
      <c r="F196" s="298">
        <v>1.1711000431863487</v>
      </c>
      <c r="G196" s="298">
        <v>1.1536379361380353</v>
      </c>
      <c r="H196" s="298">
        <v>1.2954609048874788</v>
      </c>
      <c r="I196" s="298">
        <v>0.10281475299917756</v>
      </c>
      <c r="J196" s="298">
        <v>0.96693032013907143</v>
      </c>
      <c r="K196" s="298">
        <v>1.3752697662336262</v>
      </c>
      <c r="L196" s="298">
        <v>0.89643871426896993</v>
      </c>
      <c r="M196" s="298">
        <v>-0.60904958205874671</v>
      </c>
      <c r="N196" s="298">
        <v>2.9512496684314442</v>
      </c>
      <c r="O196" s="298">
        <v>1.1555146446682651</v>
      </c>
    </row>
    <row r="197" spans="2:15" x14ac:dyDescent="0.2">
      <c r="B197" s="292" t="s">
        <v>492</v>
      </c>
      <c r="C197">
        <v>1</v>
      </c>
      <c r="D197" s="298">
        <v>97.4</v>
      </c>
      <c r="E197" s="298">
        <v>0.75296526158782251</v>
      </c>
      <c r="F197" s="298">
        <v>1.316157617234353</v>
      </c>
      <c r="G197" s="298">
        <v>-0.56319235564653047</v>
      </c>
      <c r="H197" s="298">
        <v>-0.63242864664626253</v>
      </c>
      <c r="I197" s="298">
        <v>0.13019285399443423</v>
      </c>
      <c r="J197" s="298">
        <v>1.0576204115573535</v>
      </c>
      <c r="K197" s="298">
        <v>1.5746948229113524</v>
      </c>
      <c r="L197" s="298">
        <v>0.89998981896304697</v>
      </c>
      <c r="M197" s="298">
        <v>-0.4710437981551725</v>
      </c>
      <c r="N197" s="298">
        <v>3.1033590326238785</v>
      </c>
      <c r="O197" s="298">
        <v>1.3284581470574812</v>
      </c>
    </row>
    <row r="198" spans="2:15" ht="16" thickBot="1" x14ac:dyDescent="0.25">
      <c r="B198" s="296" t="s">
        <v>493</v>
      </c>
      <c r="C198" s="305">
        <v>1</v>
      </c>
      <c r="D198" s="299">
        <v>96.5</v>
      </c>
      <c r="E198" s="299">
        <v>1.6701747514585559</v>
      </c>
      <c r="F198" s="299">
        <v>1.3062673280947164</v>
      </c>
      <c r="G198" s="299">
        <v>0.36390742336383952</v>
      </c>
      <c r="H198" s="299">
        <v>0.40864453672905482</v>
      </c>
      <c r="I198" s="299">
        <v>0.1279965788455692</v>
      </c>
      <c r="J198" s="299">
        <v>1.0520914895931357</v>
      </c>
      <c r="K198" s="299">
        <v>1.560443166596297</v>
      </c>
      <c r="L198" s="299">
        <v>0.89967472966739037</v>
      </c>
      <c r="M198" s="299">
        <v>-0.48030838239981333</v>
      </c>
      <c r="N198" s="299">
        <v>3.0928430385892458</v>
      </c>
      <c r="O198" s="299">
        <v>1.298590829003291</v>
      </c>
    </row>
    <row r="217" spans="7:7" x14ac:dyDescent="0.2">
      <c r="G217" t="s">
        <v>337</v>
      </c>
    </row>
    <row r="236" spans="7:7" x14ac:dyDescent="0.2">
      <c r="G236" t="s">
        <v>337</v>
      </c>
    </row>
    <row r="255" spans="7:7" x14ac:dyDescent="0.2">
      <c r="G255" t="s">
        <v>337</v>
      </c>
    </row>
    <row r="258" spans="2:18" x14ac:dyDescent="0.2">
      <c r="B258" t="s">
        <v>719</v>
      </c>
    </row>
    <row r="259" spans="2:18" ht="16" thickBot="1" x14ac:dyDescent="0.25"/>
    <row r="260" spans="2:18" ht="48" x14ac:dyDescent="0.2">
      <c r="B260" s="293" t="s">
        <v>380</v>
      </c>
      <c r="C260" s="294" t="s">
        <v>381</v>
      </c>
      <c r="D260" s="684" t="s">
        <v>470</v>
      </c>
      <c r="E260" s="294" t="s">
        <v>471</v>
      </c>
      <c r="F260" s="294" t="s">
        <v>698</v>
      </c>
      <c r="G260" s="294" t="s">
        <v>699</v>
      </c>
      <c r="H260" s="294" t="s">
        <v>700</v>
      </c>
      <c r="I260" s="684" t="s">
        <v>701</v>
      </c>
      <c r="J260" s="684" t="s">
        <v>702</v>
      </c>
      <c r="K260" s="684" t="s">
        <v>703</v>
      </c>
      <c r="L260" s="684" t="s">
        <v>704</v>
      </c>
      <c r="M260" s="684" t="s">
        <v>705</v>
      </c>
      <c r="N260" s="294" t="s">
        <v>706</v>
      </c>
      <c r="O260" s="684" t="s">
        <v>707</v>
      </c>
      <c r="P260" s="294" t="s">
        <v>725</v>
      </c>
      <c r="Q260" s="684" t="s">
        <v>709</v>
      </c>
      <c r="R260" s="294" t="s">
        <v>726</v>
      </c>
    </row>
    <row r="261" spans="2:18" x14ac:dyDescent="0.2">
      <c r="B261" s="295" t="s">
        <v>382</v>
      </c>
      <c r="C261" s="297">
        <v>1</v>
      </c>
      <c r="D261" s="685">
        <v>-0.42961071277332585</v>
      </c>
      <c r="E261" s="297">
        <v>-0.48242508787618071</v>
      </c>
      <c r="F261" s="297">
        <v>-0.4863281408322257</v>
      </c>
      <c r="G261" s="297">
        <v>-0.43659035143870567</v>
      </c>
      <c r="H261" s="297">
        <v>-0.48824106203235967</v>
      </c>
      <c r="I261" s="685">
        <v>5.4603835097198541E-3</v>
      </c>
      <c r="J261" s="685">
        <v>0.51327604991366627</v>
      </c>
      <c r="K261" s="685">
        <v>1.9212622178458357E-3</v>
      </c>
      <c r="L261" s="685">
        <v>1.0331835628643808</v>
      </c>
      <c r="M261" s="685">
        <v>-6.9796386653798162E-3</v>
      </c>
      <c r="N261" s="297">
        <v>-6.1732477208217569E-2</v>
      </c>
      <c r="O261" s="685">
        <v>4.2335721726329814E-3</v>
      </c>
      <c r="P261" s="297">
        <v>-1.251474423885357E-4</v>
      </c>
      <c r="Q261" s="685">
        <v>1.6198444756308581E-2</v>
      </c>
      <c r="R261" s="297">
        <v>-3.6078284161048302E-2</v>
      </c>
    </row>
    <row r="262" spans="2:18" x14ac:dyDescent="0.2">
      <c r="B262" s="292" t="s">
        <v>383</v>
      </c>
      <c r="C262" s="298">
        <v>1</v>
      </c>
      <c r="D262" s="686">
        <v>-0.58164487239515972</v>
      </c>
      <c r="E262" s="298">
        <v>-0.65314963136409721</v>
      </c>
      <c r="F262" s="298">
        <v>-0.65957038032014625</v>
      </c>
      <c r="G262" s="298">
        <v>-0.59313673241774101</v>
      </c>
      <c r="H262" s="298">
        <v>-0.66401851810986123</v>
      </c>
      <c r="I262" s="686">
        <v>8.8484074311540907E-3</v>
      </c>
      <c r="J262" s="686">
        <v>0.83175029852848448</v>
      </c>
      <c r="K262" s="686">
        <v>4.2975873884712702E-3</v>
      </c>
      <c r="L262" s="686">
        <v>1.0323205250720198</v>
      </c>
      <c r="M262" s="686">
        <v>-1.1491860022581291E-2</v>
      </c>
      <c r="N262" s="298">
        <v>-9.2426805851365701E-2</v>
      </c>
      <c r="O262" s="686">
        <v>9.025996339605092E-3</v>
      </c>
      <c r="P262" s="298">
        <v>-2.1643308398930781E-4</v>
      </c>
      <c r="Q262" s="686">
        <v>3.4572175350399949E-2</v>
      </c>
      <c r="R262" s="298">
        <v>-6.2461548542102743E-2</v>
      </c>
    </row>
    <row r="263" spans="2:18" x14ac:dyDescent="0.2">
      <c r="B263" s="292" t="s">
        <v>384</v>
      </c>
      <c r="C263" s="298">
        <v>1</v>
      </c>
      <c r="D263" s="686">
        <v>-0.63596437599432809</v>
      </c>
      <c r="E263" s="298">
        <v>-0.71414692616630071</v>
      </c>
      <c r="F263" s="298">
        <v>-0.71795962639807431</v>
      </c>
      <c r="G263" s="298">
        <v>-0.64277309857262577</v>
      </c>
      <c r="H263" s="298">
        <v>-0.71989943376219934</v>
      </c>
      <c r="I263" s="686">
        <v>6.6415289996514534E-5</v>
      </c>
      <c r="J263" s="686">
        <v>6.243037259672366E-3</v>
      </c>
      <c r="K263" s="686">
        <v>2.7593252831283038E-3</v>
      </c>
      <c r="L263" s="686">
        <v>1.0213802918927348</v>
      </c>
      <c r="M263" s="686">
        <v>-6.8087225782976143E-3</v>
      </c>
      <c r="N263" s="298">
        <v>-7.409276555997471E-2</v>
      </c>
      <c r="O263" s="686">
        <v>-8.1996403400626215E-3</v>
      </c>
      <c r="P263" s="298">
        <v>2.0320201048429602E-5</v>
      </c>
      <c r="Q263" s="686">
        <v>-3.1420647193497631E-2</v>
      </c>
      <c r="R263" s="298">
        <v>5.8668619423221857E-3</v>
      </c>
    </row>
    <row r="264" spans="2:18" x14ac:dyDescent="0.2">
      <c r="B264" s="292" t="s">
        <v>385</v>
      </c>
      <c r="C264" s="298">
        <v>1</v>
      </c>
      <c r="D264" s="686">
        <v>-0.39583119310844439</v>
      </c>
      <c r="E264" s="298">
        <v>-0.44449286864089393</v>
      </c>
      <c r="F264" s="298">
        <v>-0.44917455642902632</v>
      </c>
      <c r="G264" s="298">
        <v>-0.40421340810873468</v>
      </c>
      <c r="H264" s="298">
        <v>-0.45194911083389888</v>
      </c>
      <c r="I264" s="686">
        <v>1.0210787018445589E-2</v>
      </c>
      <c r="J264" s="686">
        <v>0.95981397973388538</v>
      </c>
      <c r="K264" s="686">
        <v>2.1362352656259785E-3</v>
      </c>
      <c r="L264" s="686">
        <v>1.0389736781182211</v>
      </c>
      <c r="M264" s="686">
        <v>-8.382215000290261E-3</v>
      </c>
      <c r="N264" s="298">
        <v>-6.5082402537969999E-2</v>
      </c>
      <c r="O264" s="686">
        <v>6.9235035180564078E-3</v>
      </c>
      <c r="P264" s="298">
        <v>-1.5844429108019325E-4</v>
      </c>
      <c r="Q264" s="686">
        <v>2.6485667425056002E-2</v>
      </c>
      <c r="R264" s="298">
        <v>-4.5668752144029143E-2</v>
      </c>
    </row>
    <row r="265" spans="2:18" x14ac:dyDescent="0.2">
      <c r="B265" s="292" t="s">
        <v>386</v>
      </c>
      <c r="C265" s="298">
        <v>1</v>
      </c>
      <c r="D265" s="686">
        <v>-0.89785399521525344</v>
      </c>
      <c r="E265" s="298">
        <v>-1.0082320567509655</v>
      </c>
      <c r="F265" s="298">
        <v>-1.0164486749127815</v>
      </c>
      <c r="G265" s="298">
        <v>-0.91254780356288412</v>
      </c>
      <c r="H265" s="298">
        <v>-1.0249170232372551</v>
      </c>
      <c r="I265" s="686">
        <v>5.5756443382711466E-3</v>
      </c>
      <c r="J265" s="686">
        <v>0.52411056779748777</v>
      </c>
      <c r="K265" s="686">
        <v>8.4541425013039493E-3</v>
      </c>
      <c r="L265" s="686">
        <v>1.0156327667964233</v>
      </c>
      <c r="M265" s="686">
        <v>-1.4693808347630682E-2</v>
      </c>
      <c r="N265" s="298">
        <v>-0.13005530742187899</v>
      </c>
      <c r="O265" s="686">
        <v>9.0426414910990769E-3</v>
      </c>
      <c r="P265" s="298">
        <v>-2.6432572203485252E-4</v>
      </c>
      <c r="Q265" s="686">
        <v>3.4748381311503936E-2</v>
      </c>
      <c r="R265" s="298">
        <v>-7.6530797336788192E-2</v>
      </c>
    </row>
    <row r="266" spans="2:18" x14ac:dyDescent="0.2">
      <c r="B266" s="292" t="s">
        <v>387</v>
      </c>
      <c r="C266" s="298">
        <v>1</v>
      </c>
      <c r="D266" s="686">
        <v>-1.1104938291457416</v>
      </c>
      <c r="E266" s="298">
        <v>-1.2470128588116851</v>
      </c>
      <c r="F266" s="298">
        <v>-1.2607669054281578</v>
      </c>
      <c r="G266" s="298">
        <v>-1.1351255169571466</v>
      </c>
      <c r="H266" s="298">
        <v>-1.2787764184866381</v>
      </c>
      <c r="I266" s="686">
        <v>1.1173212098361572E-2</v>
      </c>
      <c r="J266" s="686">
        <v>1.0502819372459877</v>
      </c>
      <c r="K266" s="686">
        <v>1.7628592014645884E-2</v>
      </c>
      <c r="L266" s="686">
        <v>1.0091226073231927</v>
      </c>
      <c r="M266" s="686">
        <v>-2.4631687811405012E-2</v>
      </c>
      <c r="N266" s="298">
        <v>-0.18837348023942718</v>
      </c>
      <c r="O266" s="686">
        <v>2.0888918113091667E-2</v>
      </c>
      <c r="P266" s="298">
        <v>-4.654458683486368E-4</v>
      </c>
      <c r="Q266" s="686">
        <v>8.0514270649097358E-2</v>
      </c>
      <c r="R266" s="298">
        <v>-0.13517103539731481</v>
      </c>
    </row>
    <row r="267" spans="2:18" x14ac:dyDescent="0.2">
      <c r="B267" s="292" t="s">
        <v>388</v>
      </c>
      <c r="C267" s="298">
        <v>1</v>
      </c>
      <c r="D267" s="686">
        <v>0.39981122273711445</v>
      </c>
      <c r="E267" s="298">
        <v>0.44896218489924811</v>
      </c>
      <c r="F267" s="298">
        <v>0.45322998620643723</v>
      </c>
      <c r="G267" s="298">
        <v>0.40744850252629666</v>
      </c>
      <c r="H267" s="298">
        <v>0.45557523792539378</v>
      </c>
      <c r="I267" s="686">
        <v>8.2178438818194411E-3</v>
      </c>
      <c r="J267" s="686">
        <v>0.77247732489102749</v>
      </c>
      <c r="K267" s="686">
        <v>1.9619638268297242E-3</v>
      </c>
      <c r="L267" s="686">
        <v>1.0367817303849596</v>
      </c>
      <c r="M267" s="686">
        <v>7.6372797891821843E-3</v>
      </c>
      <c r="N267" s="298">
        <v>6.2372492320353148E-2</v>
      </c>
      <c r="O267" s="686">
        <v>-5.8196511848822687E-3</v>
      </c>
      <c r="P267" s="298">
        <v>1.4328078124003891E-4</v>
      </c>
      <c r="Q267" s="686">
        <v>-2.226335045826967E-2</v>
      </c>
      <c r="R267" s="298">
        <v>4.1298954163285467E-2</v>
      </c>
    </row>
    <row r="268" spans="2:18" x14ac:dyDescent="0.2">
      <c r="B268" s="292" t="s">
        <v>389</v>
      </c>
      <c r="C268" s="298">
        <v>1</v>
      </c>
      <c r="D268" s="686">
        <v>2.1260248522269602</v>
      </c>
      <c r="E268" s="298">
        <v>2.3873886187370164</v>
      </c>
      <c r="F268" s="298">
        <v>2.4135189812257147</v>
      </c>
      <c r="G268" s="298">
        <v>2.1728189287051975</v>
      </c>
      <c r="H268" s="298">
        <v>2.5065503790652022</v>
      </c>
      <c r="I268" s="686">
        <v>1.1009798361613258E-2</v>
      </c>
      <c r="J268" s="686">
        <v>1.0349210459916462</v>
      </c>
      <c r="K268" s="686">
        <v>6.4105307143213774E-2</v>
      </c>
      <c r="L268" s="686">
        <v>0.91761968261171178</v>
      </c>
      <c r="M268" s="686">
        <v>4.6794076478237585E-2</v>
      </c>
      <c r="N268" s="298">
        <v>0.36784097931141713</v>
      </c>
      <c r="O268" s="686">
        <v>-3.9523513834826711E-2</v>
      </c>
      <c r="P268" s="298">
        <v>8.8440154009287195E-4</v>
      </c>
      <c r="Q268" s="686">
        <v>-0.15599642069466507</v>
      </c>
      <c r="R268" s="298">
        <v>0.26300628115337982</v>
      </c>
    </row>
    <row r="269" spans="2:18" x14ac:dyDescent="0.2">
      <c r="B269" s="292" t="s">
        <v>390</v>
      </c>
      <c r="C269" s="298">
        <v>1</v>
      </c>
      <c r="D269" s="686">
        <v>2.159508841565577</v>
      </c>
      <c r="E269" s="298">
        <v>2.4249889765000927</v>
      </c>
      <c r="F269" s="298">
        <v>2.4499489790008107</v>
      </c>
      <c r="G269" s="298">
        <v>2.2041925455679978</v>
      </c>
      <c r="H269" s="298">
        <v>2.5453306950463697</v>
      </c>
      <c r="I269" s="686">
        <v>9.7458260850040827E-3</v>
      </c>
      <c r="J269" s="686">
        <v>0.9161076519903838</v>
      </c>
      <c r="K269" s="686">
        <v>6.2098093134224923E-2</v>
      </c>
      <c r="L269" s="686">
        <v>0.91271445686516706</v>
      </c>
      <c r="M269" s="686">
        <v>4.4683704002420749E-2</v>
      </c>
      <c r="N269" s="298">
        <v>0.36240487686659451</v>
      </c>
      <c r="O269" s="686">
        <v>-3.6350125343688519E-2</v>
      </c>
      <c r="P269" s="298">
        <v>8.4410238902197154E-4</v>
      </c>
      <c r="Q269" s="686">
        <v>-0.1436173078619101</v>
      </c>
      <c r="R269" s="298">
        <v>0.2512774657758664</v>
      </c>
    </row>
    <row r="270" spans="2:18" x14ac:dyDescent="0.2">
      <c r="B270" s="292" t="s">
        <v>391</v>
      </c>
      <c r="C270" s="298">
        <v>1</v>
      </c>
      <c r="D270" s="686">
        <v>-0.58889373052391858</v>
      </c>
      <c r="E270" s="298">
        <v>-0.66128963093997739</v>
      </c>
      <c r="F270" s="298">
        <v>-0.66791596014028742</v>
      </c>
      <c r="G270" s="298">
        <v>-0.60075465859732036</v>
      </c>
      <c r="H270" s="298">
        <v>-0.67258706197777496</v>
      </c>
      <c r="I270" s="686">
        <v>9.2170651459241981E-3</v>
      </c>
      <c r="J270" s="686">
        <v>0.86640412371687459</v>
      </c>
      <c r="K270" s="686">
        <v>4.4925755409819254E-3</v>
      </c>
      <c r="L270" s="686">
        <v>1.0324615783110855</v>
      </c>
      <c r="M270" s="686">
        <v>-1.1860928073401798E-2</v>
      </c>
      <c r="N270" s="298">
        <v>-9.4505975955733568E-2</v>
      </c>
      <c r="O270" s="686">
        <v>9.4608121630332422E-3</v>
      </c>
      <c r="P270" s="298">
        <v>-2.2373284613258176E-4</v>
      </c>
      <c r="Q270" s="686">
        <v>3.6239814404171643E-2</v>
      </c>
      <c r="R270" s="298">
        <v>-6.457208910960191E-2</v>
      </c>
    </row>
    <row r="271" spans="2:18" x14ac:dyDescent="0.2">
      <c r="B271" s="292" t="s">
        <v>392</v>
      </c>
      <c r="C271" s="298">
        <v>1</v>
      </c>
      <c r="D271" s="686">
        <v>-0.94134093096164495</v>
      </c>
      <c r="E271" s="298">
        <v>-1.0570650773790797</v>
      </c>
      <c r="F271" s="298">
        <v>-1.0680712609159508</v>
      </c>
      <c r="G271" s="298">
        <v>-0.96104550454050597</v>
      </c>
      <c r="H271" s="298">
        <v>-1.0800186668829677</v>
      </c>
      <c r="I271" s="686">
        <v>9.9769522511817896E-3</v>
      </c>
      <c r="J271" s="686">
        <v>0.93783351161108819</v>
      </c>
      <c r="K271" s="686">
        <v>1.1939621551039758E-2</v>
      </c>
      <c r="L271" s="686">
        <v>1.0178104289040684</v>
      </c>
      <c r="M271" s="686">
        <v>-1.9704573578860973E-2</v>
      </c>
      <c r="N271" s="298">
        <v>-0.15464746538857888</v>
      </c>
      <c r="O271" s="686">
        <v>1.6155027764529501E-2</v>
      </c>
      <c r="P271" s="298">
        <v>-3.7237384572575777E-4</v>
      </c>
      <c r="Q271" s="686">
        <v>6.2115674036281966E-2</v>
      </c>
      <c r="R271" s="298">
        <v>-0.10787733489770239</v>
      </c>
    </row>
    <row r="272" spans="2:18" x14ac:dyDescent="0.2">
      <c r="B272" s="292" t="s">
        <v>393</v>
      </c>
      <c r="C272" s="298">
        <v>1</v>
      </c>
      <c r="D272" s="686">
        <v>-1.2953210880130532</v>
      </c>
      <c r="E272" s="298">
        <v>-1.4545619351030448</v>
      </c>
      <c r="F272" s="298">
        <v>-1.469765118917397</v>
      </c>
      <c r="G272" s="298">
        <v>-1.3225401708965272</v>
      </c>
      <c r="H272" s="298">
        <v>-1.4945811692563229</v>
      </c>
      <c r="I272" s="686">
        <v>1.0054596217926827E-2</v>
      </c>
      <c r="J272" s="686">
        <v>0.94513204448512167</v>
      </c>
      <c r="K272" s="686">
        <v>2.2696658805516568E-2</v>
      </c>
      <c r="L272" s="686">
        <v>0.99542382094974635</v>
      </c>
      <c r="M272" s="686">
        <v>-2.7219082883473859E-2</v>
      </c>
      <c r="N272" s="298">
        <v>-0.2144133459297001</v>
      </c>
      <c r="O272" s="686">
        <v>2.2372103128816181E-2</v>
      </c>
      <c r="P272" s="298">
        <v>-5.144313901689838E-4</v>
      </c>
      <c r="Q272" s="686">
        <v>8.6501498263909488E-2</v>
      </c>
      <c r="R272" s="298">
        <v>-0.14986555396570345</v>
      </c>
    </row>
    <row r="273" spans="2:18" x14ac:dyDescent="0.2">
      <c r="B273" s="292" t="s">
        <v>394</v>
      </c>
      <c r="C273" s="298">
        <v>1</v>
      </c>
      <c r="D273" s="686">
        <v>-1.0581027932960607</v>
      </c>
      <c r="E273" s="298">
        <v>-1.1881811087593022</v>
      </c>
      <c r="F273" s="298">
        <v>-1.2000415564985263</v>
      </c>
      <c r="G273" s="298">
        <v>-1.0793322301793302</v>
      </c>
      <c r="H273" s="298">
        <v>-1.214929804544121</v>
      </c>
      <c r="I273" s="686">
        <v>9.1427316916177174E-3</v>
      </c>
      <c r="J273" s="686">
        <v>0.85941677901206548</v>
      </c>
      <c r="K273" s="686">
        <v>1.4446850850797239E-2</v>
      </c>
      <c r="L273" s="686">
        <v>1.0103276812568918</v>
      </c>
      <c r="M273" s="686">
        <v>-2.1229436883269521E-2</v>
      </c>
      <c r="N273" s="298">
        <v>-0.17038950867863811</v>
      </c>
      <c r="O273" s="686">
        <v>1.6882967974813343E-2</v>
      </c>
      <c r="P273" s="298">
        <v>-4.0034038716473599E-4</v>
      </c>
      <c r="Q273" s="686">
        <v>6.5020607119815749E-2</v>
      </c>
      <c r="R273" s="298">
        <v>-0.1161687118609651</v>
      </c>
    </row>
    <row r="274" spans="2:18" x14ac:dyDescent="0.2">
      <c r="B274" s="292" t="s">
        <v>395</v>
      </c>
      <c r="C274" s="298">
        <v>1</v>
      </c>
      <c r="D274" s="686">
        <v>0.61559593834264836</v>
      </c>
      <c r="E274" s="298">
        <v>0.69127448599696839</v>
      </c>
      <c r="F274" s="298">
        <v>0.69847205030029702</v>
      </c>
      <c r="G274" s="298">
        <v>0.62848187059413241</v>
      </c>
      <c r="H274" s="298">
        <v>0.70378838346493588</v>
      </c>
      <c r="I274" s="686">
        <v>9.9769522511817896E-3</v>
      </c>
      <c r="J274" s="686">
        <v>0.93783351161108819</v>
      </c>
      <c r="K274" s="686">
        <v>5.1060864901093725E-3</v>
      </c>
      <c r="L274" s="686">
        <v>1.0323305466878365</v>
      </c>
      <c r="M274" s="686">
        <v>1.2885932251484045E-2</v>
      </c>
      <c r="N274" s="298">
        <v>0.10077519306855784</v>
      </c>
      <c r="O274" s="686">
        <v>-1.0564684004017121E-2</v>
      </c>
      <c r="P274" s="298">
        <v>2.4351626433542228E-4</v>
      </c>
      <c r="Q274" s="686">
        <v>-4.0477346511055202E-2</v>
      </c>
      <c r="R274" s="298">
        <v>7.0297687871710243E-2</v>
      </c>
    </row>
    <row r="275" spans="2:18" x14ac:dyDescent="0.2">
      <c r="B275" s="292" t="s">
        <v>396</v>
      </c>
      <c r="C275" s="298">
        <v>1</v>
      </c>
      <c r="D275" s="686">
        <v>7.4338631976696323E-2</v>
      </c>
      <c r="E275" s="298">
        <v>8.347748321368087E-2</v>
      </c>
      <c r="F275" s="298">
        <v>8.4032578631885554E-2</v>
      </c>
      <c r="G275" s="298">
        <v>7.5330569713040113E-2</v>
      </c>
      <c r="H275" s="298">
        <v>8.4138538145749883E-2</v>
      </c>
      <c r="I275" s="686">
        <v>2.6414823583753538E-3</v>
      </c>
      <c r="J275" s="686">
        <v>0.24829934168728326</v>
      </c>
      <c r="K275" s="686">
        <v>4.7112400496831783E-5</v>
      </c>
      <c r="L275" s="686">
        <v>1.0353351896664655</v>
      </c>
      <c r="M275" s="686">
        <v>9.9193773634378242E-4</v>
      </c>
      <c r="N275" s="298">
        <v>9.6549836442807006E-3</v>
      </c>
      <c r="O275" s="686">
        <v>-2.6662653722167541E-4</v>
      </c>
      <c r="P275" s="298">
        <v>1.5018666748991143E-5</v>
      </c>
      <c r="Q275" s="686">
        <v>-1.0189039967486838E-3</v>
      </c>
      <c r="R275" s="298">
        <v>4.3243299085064645E-3</v>
      </c>
    </row>
    <row r="276" spans="2:18" x14ac:dyDescent="0.2">
      <c r="B276" s="292" t="s">
        <v>397</v>
      </c>
      <c r="C276" s="298">
        <v>1</v>
      </c>
      <c r="D276" s="686">
        <v>0.45017674293493304</v>
      </c>
      <c r="E276" s="298">
        <v>0.50551941167441528</v>
      </c>
      <c r="F276" s="298">
        <v>0.51084387067763048</v>
      </c>
      <c r="G276" s="298">
        <v>0.45970979215669361</v>
      </c>
      <c r="H276" s="298">
        <v>0.51416339672936895</v>
      </c>
      <c r="I276" s="686">
        <v>1.0210787018445577E-2</v>
      </c>
      <c r="J276" s="686">
        <v>0.95981397973388427</v>
      </c>
      <c r="K276" s="686">
        <v>2.7630908128827509E-3</v>
      </c>
      <c r="L276" s="686">
        <v>1.0376484064279454</v>
      </c>
      <c r="M276" s="686">
        <v>9.5330492217605509E-3</v>
      </c>
      <c r="N276" s="298">
        <v>7.4041497934330763E-2</v>
      </c>
      <c r="O276" s="686">
        <v>-7.8740642923593018E-3</v>
      </c>
      <c r="P276" s="298">
        <v>1.8019786246500883E-4</v>
      </c>
      <c r="Q276" s="686">
        <v>-3.0131624117557071E-2</v>
      </c>
      <c r="R276" s="298">
        <v>5.1955408615452524E-2</v>
      </c>
    </row>
    <row r="277" spans="2:18" x14ac:dyDescent="0.2">
      <c r="B277" s="292" t="s">
        <v>398</v>
      </c>
      <c r="C277" s="298">
        <v>1</v>
      </c>
      <c r="D277" s="686">
        <v>0.41647721213240663</v>
      </c>
      <c r="E277" s="298">
        <v>0.46767701476618745</v>
      </c>
      <c r="F277" s="298">
        <v>0.48047379644308957</v>
      </c>
      <c r="G277" s="298">
        <v>0.43958069065933275</v>
      </c>
      <c r="H277" s="298">
        <v>0.49157017615350118</v>
      </c>
      <c r="I277" s="686">
        <v>4.2031676446884325E-2</v>
      </c>
      <c r="J277" s="686">
        <v>3.9509775860071263</v>
      </c>
      <c r="K277" s="686">
        <v>6.4031776237483476E-3</v>
      </c>
      <c r="L277" s="686">
        <v>1.0731954333625355</v>
      </c>
      <c r="M277" s="686">
        <v>2.31034785269261E-2</v>
      </c>
      <c r="N277" s="298">
        <v>0.11269506783875216</v>
      </c>
      <c r="O277" s="686">
        <v>2.9291281846845204E-2</v>
      </c>
      <c r="P277" s="298">
        <v>-3.4959340790503412E-4</v>
      </c>
      <c r="Q277" s="686">
        <v>0.11207054399716491</v>
      </c>
      <c r="R277" s="298">
        <v>-0.1007798905305704</v>
      </c>
    </row>
    <row r="278" spans="2:18" x14ac:dyDescent="0.2">
      <c r="B278" s="292" t="s">
        <v>399</v>
      </c>
      <c r="C278" s="298">
        <v>1</v>
      </c>
      <c r="D278" s="686">
        <v>2.7809395027715773</v>
      </c>
      <c r="E278" s="298">
        <v>3.1228154794891765</v>
      </c>
      <c r="F278" s="298">
        <v>3.1569952103565955</v>
      </c>
      <c r="G278" s="298">
        <v>2.8421483337209121</v>
      </c>
      <c r="H278" s="298">
        <v>3.3594569063848434</v>
      </c>
      <c r="I278" s="686">
        <v>1.1009798361613258E-2</v>
      </c>
      <c r="J278" s="686">
        <v>1.0349210459916462</v>
      </c>
      <c r="K278" s="686">
        <v>0.10968327108519108</v>
      </c>
      <c r="L278" s="686">
        <v>0.83250143579674496</v>
      </c>
      <c r="M278" s="686">
        <v>6.1208830949335116E-2</v>
      </c>
      <c r="N278" s="298">
        <v>0.49300661527496042</v>
      </c>
      <c r="O278" s="686">
        <v>-5.1698596465830499E-2</v>
      </c>
      <c r="P278" s="298">
        <v>1.1568383956471887E-3</v>
      </c>
      <c r="Q278" s="686">
        <v>-0.20907748643354745</v>
      </c>
      <c r="R278" s="298">
        <v>0.35249970438369221</v>
      </c>
    </row>
    <row r="279" spans="2:18" x14ac:dyDescent="0.2">
      <c r="B279" s="292" t="s">
        <v>400</v>
      </c>
      <c r="C279" s="298">
        <v>1</v>
      </c>
      <c r="D279" s="686">
        <v>-4.0773289664304158E-2</v>
      </c>
      <c r="E279" s="298">
        <v>-4.5785771314509456E-2</v>
      </c>
      <c r="F279" s="298">
        <v>-4.6633053152146893E-2</v>
      </c>
      <c r="G279" s="298">
        <v>-4.2296300594309402E-2</v>
      </c>
      <c r="H279" s="298">
        <v>-4.7240521491670164E-2</v>
      </c>
      <c r="I279" s="686">
        <v>2.5481819877364104E-2</v>
      </c>
      <c r="J279" s="686">
        <v>2.3952910684722259</v>
      </c>
      <c r="K279" s="686">
        <v>4.0614861143339282E-5</v>
      </c>
      <c r="L279" s="686">
        <v>1.0599772960462051</v>
      </c>
      <c r="M279" s="686">
        <v>-1.5230109300052447E-3</v>
      </c>
      <c r="N279" s="298">
        <v>-8.9642714956170311E-3</v>
      </c>
      <c r="O279" s="686">
        <v>-2.2930295137509982E-3</v>
      </c>
      <c r="P279" s="298">
        <v>2.6191108290671888E-5</v>
      </c>
      <c r="Q279" s="686">
        <v>-8.7625019400147282E-3</v>
      </c>
      <c r="R279" s="298">
        <v>7.5410167237669311E-3</v>
      </c>
    </row>
    <row r="280" spans="2:18" x14ac:dyDescent="0.2">
      <c r="B280" s="292" t="s">
        <v>401</v>
      </c>
      <c r="C280" s="298">
        <v>1</v>
      </c>
      <c r="D280" s="686">
        <v>-0.77658739861639714</v>
      </c>
      <c r="E280" s="298">
        <v>-0.87205749968977808</v>
      </c>
      <c r="F280" s="298">
        <v>-0.88000305173201221</v>
      </c>
      <c r="G280" s="298">
        <v>-0.79080326341198059</v>
      </c>
      <c r="H280" s="298">
        <v>-0.88693423106024905</v>
      </c>
      <c r="I280" s="686">
        <v>7.4501714777236178E-3</v>
      </c>
      <c r="J280" s="686">
        <v>0.70031611890602008</v>
      </c>
      <c r="K280" s="686">
        <v>7.0879607829995488E-3</v>
      </c>
      <c r="L280" s="686">
        <v>1.023305685561493</v>
      </c>
      <c r="M280" s="686">
        <v>-1.4215864795583545E-2</v>
      </c>
      <c r="N280" s="298">
        <v>-0.11891696934427233</v>
      </c>
      <c r="O280" s="686">
        <v>-2.7004817745362175E-2</v>
      </c>
      <c r="P280" s="298">
        <v>2.647816345709861E-4</v>
      </c>
      <c r="Q280" s="686">
        <v>-0.10362639683975643</v>
      </c>
      <c r="R280" s="298">
        <v>7.6555174570618084E-2</v>
      </c>
    </row>
    <row r="281" spans="2:18" x14ac:dyDescent="0.2">
      <c r="B281" s="292" t="s">
        <v>402</v>
      </c>
      <c r="C281" s="298">
        <v>1</v>
      </c>
      <c r="D281" s="686">
        <v>-0.37970378378648306</v>
      </c>
      <c r="E281" s="298">
        <v>-0.42638282941692468</v>
      </c>
      <c r="F281" s="298">
        <v>-0.43667507413372769</v>
      </c>
      <c r="G281" s="298">
        <v>-0.39825598937723261</v>
      </c>
      <c r="H281" s="298">
        <v>-0.4452615855092823</v>
      </c>
      <c r="I281" s="686">
        <v>3.605730400682957E-2</v>
      </c>
      <c r="J281" s="686">
        <v>3.3893865766419795</v>
      </c>
      <c r="K281" s="686">
        <v>4.6584070362921913E-3</v>
      </c>
      <c r="L281" s="686">
        <v>1.0673942763375921</v>
      </c>
      <c r="M281" s="686">
        <v>-1.855220559074959E-2</v>
      </c>
      <c r="N281" s="298">
        <v>-9.6101871374380574E-2</v>
      </c>
      <c r="O281" s="686">
        <v>-2.4888698663001196E-2</v>
      </c>
      <c r="P281" s="298">
        <v>2.933561607523892E-4</v>
      </c>
      <c r="Q281" s="686">
        <v>-9.5205334960228108E-2</v>
      </c>
      <c r="R281" s="298">
        <v>8.4549657799255773E-2</v>
      </c>
    </row>
    <row r="282" spans="2:18" x14ac:dyDescent="0.2">
      <c r="B282" s="292" t="s">
        <v>403</v>
      </c>
      <c r="C282" s="298">
        <v>1</v>
      </c>
      <c r="D282" s="686">
        <v>-0.14243090355287763</v>
      </c>
      <c r="E282" s="298">
        <v>-0.15994070706294336</v>
      </c>
      <c r="F282" s="298">
        <v>-0.16235708149764105</v>
      </c>
      <c r="G282" s="298">
        <v>-0.14676708816598111</v>
      </c>
      <c r="H282" s="298">
        <v>-0.16394472829529264</v>
      </c>
      <c r="I282" s="686">
        <v>1.9018350302147713E-2</v>
      </c>
      <c r="J282" s="686">
        <v>1.787724928401885</v>
      </c>
      <c r="K282" s="686">
        <v>4.0125089194003276E-4</v>
      </c>
      <c r="L282" s="686">
        <v>1.0523700122963571</v>
      </c>
      <c r="M282" s="686">
        <v>-4.3361846131034698E-3</v>
      </c>
      <c r="N282" s="298">
        <v>-2.8179741139450105E-2</v>
      </c>
      <c r="O282" s="686">
        <v>-7.0842016137299124E-3</v>
      </c>
      <c r="P282" s="298">
        <v>7.8514771446469789E-5</v>
      </c>
      <c r="Q282" s="686">
        <v>-2.7074838460082035E-2</v>
      </c>
      <c r="R282" s="298">
        <v>2.2609131382880225E-2</v>
      </c>
    </row>
    <row r="283" spans="2:18" x14ac:dyDescent="0.2">
      <c r="B283" s="292" t="s">
        <v>404</v>
      </c>
      <c r="C283" s="298">
        <v>1</v>
      </c>
      <c r="D283" s="686">
        <v>1.5545052232708061</v>
      </c>
      <c r="E283" s="298">
        <v>1.7456089819065685</v>
      </c>
      <c r="F283" s="298">
        <v>1.7667201557741665</v>
      </c>
      <c r="G283" s="298">
        <v>1.5923325664036214</v>
      </c>
      <c r="H283" s="298">
        <v>1.8090646295000896</v>
      </c>
      <c r="I283" s="686">
        <v>1.322961555987417E-2</v>
      </c>
      <c r="J283" s="686">
        <v>1.2435838626281719</v>
      </c>
      <c r="K283" s="686">
        <v>3.797687150524609E-2</v>
      </c>
      <c r="L283" s="686">
        <v>0.97764121111184554</v>
      </c>
      <c r="M283" s="686">
        <v>3.7827343132815307E-2</v>
      </c>
      <c r="N283" s="298">
        <v>0.27883039453324782</v>
      </c>
      <c r="O283" s="686">
        <v>6.6885426744704782E-2</v>
      </c>
      <c r="P283" s="298">
        <v>-7.1046659197773786E-4</v>
      </c>
      <c r="Q283" s="686">
        <v>0.2599908061458463</v>
      </c>
      <c r="R283" s="298">
        <v>-0.20807873290429824</v>
      </c>
    </row>
    <row r="284" spans="2:18" x14ac:dyDescent="0.2">
      <c r="B284" s="292" t="s">
        <v>405</v>
      </c>
      <c r="C284" s="298">
        <v>1</v>
      </c>
      <c r="D284" s="686">
        <v>2.0938519038508692</v>
      </c>
      <c r="E284" s="298">
        <v>2.3512604753129929</v>
      </c>
      <c r="F284" s="298">
        <v>2.3700112371473763</v>
      </c>
      <c r="G284" s="298">
        <v>2.1273810417529964</v>
      </c>
      <c r="H284" s="298">
        <v>2.4512092629493423</v>
      </c>
      <c r="I284" s="686">
        <v>5.2344422712913251E-3</v>
      </c>
      <c r="J284" s="686">
        <v>0.49203757350138455</v>
      </c>
      <c r="K284" s="686">
        <v>4.4972521752603661E-2</v>
      </c>
      <c r="L284" s="686">
        <v>0.9165961625538166</v>
      </c>
      <c r="M284" s="686">
        <v>3.3529137902127207E-2</v>
      </c>
      <c r="N284" s="298">
        <v>0.30772936473591384</v>
      </c>
      <c r="O284" s="686">
        <v>6.4516465345958063E-2</v>
      </c>
      <c r="P284" s="298">
        <v>-5.9705833225107629E-4</v>
      </c>
      <c r="Q284" s="686">
        <v>0.25433835228245055</v>
      </c>
      <c r="R284" s="298">
        <v>-0.17734363109969659</v>
      </c>
    </row>
    <row r="285" spans="2:18" x14ac:dyDescent="0.2">
      <c r="B285" s="292" t="s">
        <v>406</v>
      </c>
      <c r="C285" s="298">
        <v>1</v>
      </c>
      <c r="D285" s="686">
        <v>-0.52603340707893509</v>
      </c>
      <c r="E285" s="298">
        <v>-0.59070154698344024</v>
      </c>
      <c r="F285" s="298">
        <v>-0.60321756091286249</v>
      </c>
      <c r="G285" s="298">
        <v>-0.54856116912700992</v>
      </c>
      <c r="H285" s="298">
        <v>-0.61388010614776134</v>
      </c>
      <c r="I285" s="686">
        <v>3.0540685150322829E-2</v>
      </c>
      <c r="J285" s="686">
        <v>2.8708244041303459</v>
      </c>
      <c r="K285" s="686">
        <v>7.7915288136284596E-3</v>
      </c>
      <c r="L285" s="686">
        <v>1.0572966959488119</v>
      </c>
      <c r="M285" s="686">
        <v>-2.2527762048074787E-2</v>
      </c>
      <c r="N285" s="298">
        <v>-0.12440277085507835</v>
      </c>
      <c r="O285" s="686">
        <v>-3.2010656177732785E-2</v>
      </c>
      <c r="P285" s="298">
        <v>3.7187820116305872E-4</v>
      </c>
      <c r="Q285" s="686">
        <v>-0.12256296463963337</v>
      </c>
      <c r="R285" s="298">
        <v>0.10728103319570084</v>
      </c>
    </row>
    <row r="286" spans="2:18" x14ac:dyDescent="0.2">
      <c r="B286" s="292" t="s">
        <v>407</v>
      </c>
      <c r="C286" s="298">
        <v>1</v>
      </c>
      <c r="D286" s="686">
        <v>6.1099276434348759E-2</v>
      </c>
      <c r="E286" s="298">
        <v>6.8610541885076301E-2</v>
      </c>
      <c r="F286" s="298">
        <v>6.9639450055534582E-2</v>
      </c>
      <c r="G286" s="298">
        <v>6.2945550201140454E-2</v>
      </c>
      <c r="H286" s="298">
        <v>7.0304573747789825E-2</v>
      </c>
      <c r="I286" s="686">
        <v>1.880496753225426E-2</v>
      </c>
      <c r="J286" s="686">
        <v>1.7676669480319005</v>
      </c>
      <c r="K286" s="686">
        <v>7.3272448070784237E-5</v>
      </c>
      <c r="L286" s="686">
        <v>1.0526255661875956</v>
      </c>
      <c r="M286" s="686">
        <v>1.8462737667917003E-3</v>
      </c>
      <c r="N286" s="298">
        <v>1.204062725286009E-2</v>
      </c>
      <c r="O286" s="686">
        <v>3.0249112895474328E-3</v>
      </c>
      <c r="P286" s="298">
        <v>-3.3484020532833307E-5</v>
      </c>
      <c r="Q286" s="686">
        <v>1.1559455341377369E-2</v>
      </c>
      <c r="R286" s="298">
        <v>-9.6409509528565876E-3</v>
      </c>
    </row>
    <row r="287" spans="2:18" x14ac:dyDescent="0.2">
      <c r="B287" s="292" t="s">
        <v>408</v>
      </c>
      <c r="C287" s="298">
        <v>1</v>
      </c>
      <c r="D287" s="686">
        <v>0.41601788044643939</v>
      </c>
      <c r="E287" s="298">
        <v>0.46716121494467794</v>
      </c>
      <c r="F287" s="298">
        <v>0.4714825315203417</v>
      </c>
      <c r="G287" s="298">
        <v>0.42374994218520895</v>
      </c>
      <c r="H287" s="298">
        <v>0.47384525604895117</v>
      </c>
      <c r="I287" s="686">
        <v>7.7204400658701638E-3</v>
      </c>
      <c r="J287" s="686">
        <v>0.72572136619179539</v>
      </c>
      <c r="K287" s="686">
        <v>2.0657822138272128E-3</v>
      </c>
      <c r="L287" s="686">
        <v>1.035879512487168</v>
      </c>
      <c r="M287" s="686">
        <v>7.7320617387695786E-3</v>
      </c>
      <c r="N287" s="298">
        <v>6.4007279322718089E-2</v>
      </c>
      <c r="O287" s="686">
        <v>1.4650410713782255E-2</v>
      </c>
      <c r="P287" s="298">
        <v>-1.4443317275600575E-4</v>
      </c>
      <c r="Q287" s="686">
        <v>5.6050935864445067E-2</v>
      </c>
      <c r="R287" s="298">
        <v>-4.1634903742699646E-2</v>
      </c>
    </row>
    <row r="288" spans="2:18" x14ac:dyDescent="0.2">
      <c r="B288" s="292" t="s">
        <v>409</v>
      </c>
      <c r="C288" s="298">
        <v>1</v>
      </c>
      <c r="D288" s="686">
        <v>0.7892816718177702</v>
      </c>
      <c r="E288" s="298">
        <v>0.88631234874873965</v>
      </c>
      <c r="F288" s="298">
        <v>0.89182791014351059</v>
      </c>
      <c r="G288" s="298">
        <v>0.79913570806861389</v>
      </c>
      <c r="H288" s="298">
        <v>0.89638140238190267</v>
      </c>
      <c r="I288" s="686">
        <v>1.8045513603115726E-3</v>
      </c>
      <c r="J288" s="686">
        <v>0.16962782786928782</v>
      </c>
      <c r="K288" s="686">
        <v>4.9649429349542581E-3</v>
      </c>
      <c r="L288" s="686">
        <v>1.016994127755031</v>
      </c>
      <c r="M288" s="686">
        <v>9.8540362508436497E-3</v>
      </c>
      <c r="N288" s="298">
        <v>9.9538168815145239E-2</v>
      </c>
      <c r="O288" s="686">
        <v>1.7702554850086382E-2</v>
      </c>
      <c r="P288" s="298">
        <v>-1.3168655367856933E-4</v>
      </c>
      <c r="Q288" s="686">
        <v>6.7938262001528846E-2</v>
      </c>
      <c r="R288" s="298">
        <v>-3.8078292105072575E-2</v>
      </c>
    </row>
    <row r="289" spans="2:18" x14ac:dyDescent="0.2">
      <c r="B289" s="292" t="s">
        <v>410</v>
      </c>
      <c r="C289" s="298">
        <v>1</v>
      </c>
      <c r="D289" s="686">
        <v>2.0802198240868264E-2</v>
      </c>
      <c r="E289" s="298">
        <v>2.3359525300440085E-2</v>
      </c>
      <c r="F289" s="298">
        <v>2.3515823491953712E-2</v>
      </c>
      <c r="G289" s="298">
        <v>2.108150385801786E-2</v>
      </c>
      <c r="H289" s="298">
        <v>2.3545618392100492E-2</v>
      </c>
      <c r="I289" s="686">
        <v>2.7225311158844334E-3</v>
      </c>
      <c r="J289" s="686">
        <v>0.25591792489313675</v>
      </c>
      <c r="K289" s="686">
        <v>3.712451827314424E-6</v>
      </c>
      <c r="L289" s="686">
        <v>1.0355651700399524</v>
      </c>
      <c r="M289" s="686">
        <v>2.7930561714959508E-4</v>
      </c>
      <c r="N289" s="298">
        <v>2.7101862770306504E-3</v>
      </c>
      <c r="O289" s="686">
        <v>5.229522388769894E-4</v>
      </c>
      <c r="P289" s="298">
        <v>-4.2670161423361521E-6</v>
      </c>
      <c r="Q289" s="686">
        <v>1.9983737794239168E-3</v>
      </c>
      <c r="R289" s="298">
        <v>-1.2285604407430363E-3</v>
      </c>
    </row>
    <row r="290" spans="2:18" x14ac:dyDescent="0.2">
      <c r="B290" s="292" t="s">
        <v>411</v>
      </c>
      <c r="C290" s="298">
        <v>1</v>
      </c>
      <c r="D290" s="686">
        <v>-0.91527268070391909</v>
      </c>
      <c r="E290" s="298">
        <v>-1.027792115724613</v>
      </c>
      <c r="F290" s="298">
        <v>-1.0332880554248944</v>
      </c>
      <c r="G290" s="298">
        <v>-0.92508737507363314</v>
      </c>
      <c r="H290" s="298">
        <v>-1.039195721089037</v>
      </c>
      <c r="I290" s="686">
        <v>8.3162443793585703E-5</v>
      </c>
      <c r="J290" s="686">
        <v>7.817269716597056E-3</v>
      </c>
      <c r="K290" s="686">
        <v>5.7245203430167368E-3</v>
      </c>
      <c r="L290" s="686">
        <v>1.0092366194260096</v>
      </c>
      <c r="M290" s="686">
        <v>-9.8146943697140672E-3</v>
      </c>
      <c r="N290" s="298">
        <v>-0.10703957175937691</v>
      </c>
      <c r="O290" s="686">
        <v>-1.2046554745099847E-2</v>
      </c>
      <c r="P290" s="298">
        <v>3.2725225445539294E-5</v>
      </c>
      <c r="Q290" s="686">
        <v>-4.6300282154817282E-2</v>
      </c>
      <c r="R290" s="298">
        <v>9.4767837655265526E-3</v>
      </c>
    </row>
    <row r="291" spans="2:18" x14ac:dyDescent="0.2">
      <c r="B291" s="292" t="s">
        <v>412</v>
      </c>
      <c r="C291" s="298">
        <v>1</v>
      </c>
      <c r="D291" s="686">
        <v>-0.72529876952320915</v>
      </c>
      <c r="E291" s="298">
        <v>-0.81446368123584889</v>
      </c>
      <c r="F291" s="298">
        <v>-0.81947820850482223</v>
      </c>
      <c r="G291" s="298">
        <v>-0.73425736856149304</v>
      </c>
      <c r="H291" s="298">
        <v>-0.82305569485717556</v>
      </c>
      <c r="I291" s="686">
        <v>1.6745819091560741E-3</v>
      </c>
      <c r="J291" s="686">
        <v>0.15741069946067096</v>
      </c>
      <c r="K291" s="686">
        <v>4.1473241587956806E-3</v>
      </c>
      <c r="L291" s="686">
        <v>1.0195930325980049</v>
      </c>
      <c r="M291" s="686">
        <v>-8.9585990382838633E-3</v>
      </c>
      <c r="N291" s="298">
        <v>-9.0912817451790987E-2</v>
      </c>
      <c r="O291" s="686">
        <v>4.9416107790515446E-4</v>
      </c>
      <c r="P291" s="298">
        <v>-1.1655684483586953E-4</v>
      </c>
      <c r="Q291" s="686">
        <v>1.89520253911182E-3</v>
      </c>
      <c r="R291" s="298">
        <v>-3.3680801806358698E-2</v>
      </c>
    </row>
    <row r="292" spans="2:18" x14ac:dyDescent="0.2">
      <c r="B292" s="292" t="s">
        <v>413</v>
      </c>
      <c r="C292" s="298">
        <v>1</v>
      </c>
      <c r="D292" s="686">
        <v>-0.15317601666068392</v>
      </c>
      <c r="E292" s="298">
        <v>-0.17200677520591356</v>
      </c>
      <c r="F292" s="298">
        <v>-0.17317202702083875</v>
      </c>
      <c r="G292" s="298">
        <v>-0.15525841385259773</v>
      </c>
      <c r="H292" s="298">
        <v>-0.17343326445812707</v>
      </c>
      <c r="I292" s="686">
        <v>2.8861437368154427E-3</v>
      </c>
      <c r="J292" s="686">
        <v>0.2712975112606516</v>
      </c>
      <c r="K292" s="686">
        <v>2.0384416449010514E-4</v>
      </c>
      <c r="L292" s="686">
        <v>1.0350813598173056</v>
      </c>
      <c r="M292" s="686">
        <v>-2.0823971919138144E-3</v>
      </c>
      <c r="N292" s="298">
        <v>-2.0085683310722809E-2</v>
      </c>
      <c r="O292" s="686">
        <v>6.4842133951334337E-4</v>
      </c>
      <c r="P292" s="298">
        <v>-3.2355669803639308E-5</v>
      </c>
      <c r="Q292" s="686">
        <v>2.4782250123725189E-3</v>
      </c>
      <c r="R292" s="298">
        <v>-9.3173278386190269E-3</v>
      </c>
    </row>
    <row r="293" spans="2:18" x14ac:dyDescent="0.2">
      <c r="B293" s="292" t="s">
        <v>414</v>
      </c>
      <c r="C293" s="298">
        <v>1</v>
      </c>
      <c r="D293" s="686">
        <v>-0.34176832439360161</v>
      </c>
      <c r="E293" s="298">
        <v>-0.38378375824131777</v>
      </c>
      <c r="F293" s="298">
        <v>-0.38658714969173169</v>
      </c>
      <c r="G293" s="298">
        <v>-0.34677953026326702</v>
      </c>
      <c r="H293" s="298">
        <v>-0.38762333046517627</v>
      </c>
      <c r="I293" s="686">
        <v>3.9243810721922871E-3</v>
      </c>
      <c r="J293" s="686">
        <v>0.36889182078607496</v>
      </c>
      <c r="K293" s="686">
        <v>1.0956586393344404E-3</v>
      </c>
      <c r="L293" s="686">
        <v>1.0335106467280206</v>
      </c>
      <c r="M293" s="686">
        <v>-5.0112058696653921E-3</v>
      </c>
      <c r="N293" s="298">
        <v>-4.659660807493575E-2</v>
      </c>
      <c r="O293" s="686">
        <v>2.2950421238227617E-3</v>
      </c>
      <c r="P293" s="298">
        <v>-8.4270449751881819E-5</v>
      </c>
      <c r="Q293" s="686">
        <v>8.777145525688472E-3</v>
      </c>
      <c r="R293" s="298">
        <v>-2.428261727581572E-2</v>
      </c>
    </row>
    <row r="294" spans="2:18" x14ac:dyDescent="0.2">
      <c r="B294" s="292" t="s">
        <v>415</v>
      </c>
      <c r="C294" s="298">
        <v>1</v>
      </c>
      <c r="D294" s="686">
        <v>1.9055876251793831</v>
      </c>
      <c r="E294" s="298">
        <v>2.1398518477307511</v>
      </c>
      <c r="F294" s="298">
        <v>2.151294577843498</v>
      </c>
      <c r="G294" s="298">
        <v>1.9260221479961523</v>
      </c>
      <c r="H294" s="298">
        <v>2.2067482906721394</v>
      </c>
      <c r="I294" s="686">
        <v>8.3387135297732686E-5</v>
      </c>
      <c r="J294" s="686">
        <v>7.838390717986872E-3</v>
      </c>
      <c r="K294" s="686">
        <v>2.4814489573668507E-2</v>
      </c>
      <c r="L294" s="686">
        <v>0.93257849009934357</v>
      </c>
      <c r="M294" s="686">
        <v>2.0434522816769302E-2</v>
      </c>
      <c r="N294" s="298">
        <v>0.22730260380497982</v>
      </c>
      <c r="O294" s="686">
        <v>1.5460545570684416E-2</v>
      </c>
      <c r="P294" s="298">
        <v>6.8225554744398331E-5</v>
      </c>
      <c r="Q294" s="686">
        <v>6.0606962750274572E-2</v>
      </c>
      <c r="R294" s="298">
        <v>2.0151265543472283E-2</v>
      </c>
    </row>
    <row r="295" spans="2:18" x14ac:dyDescent="0.2">
      <c r="B295" s="292" t="s">
        <v>416</v>
      </c>
      <c r="C295" s="298">
        <v>1</v>
      </c>
      <c r="D295" s="686">
        <v>1.2647364227020921</v>
      </c>
      <c r="E295" s="298">
        <v>1.4202173309960959</v>
      </c>
      <c r="F295" s="298">
        <v>1.4283002488139394</v>
      </c>
      <c r="G295" s="298">
        <v>1.279173440004272</v>
      </c>
      <c r="H295" s="298">
        <v>1.4446179364441734</v>
      </c>
      <c r="I295" s="686">
        <v>7.598920465267117E-4</v>
      </c>
      <c r="J295" s="686">
        <v>7.1429852373510905E-2</v>
      </c>
      <c r="K295" s="686">
        <v>1.1643578598156823E-2</v>
      </c>
      <c r="L295" s="686">
        <v>0.98867660816905067</v>
      </c>
      <c r="M295" s="686">
        <v>1.4437017302179795E-2</v>
      </c>
      <c r="N295" s="298">
        <v>0.15347124793753797</v>
      </c>
      <c r="O295" s="686">
        <v>3.8146131068001066E-3</v>
      </c>
      <c r="P295" s="298">
        <v>1.3678600147803212E-4</v>
      </c>
      <c r="Q295" s="686">
        <v>1.4739415079047228E-2</v>
      </c>
      <c r="R295" s="298">
        <v>3.982253954956428E-2</v>
      </c>
    </row>
    <row r="296" spans="2:18" x14ac:dyDescent="0.2">
      <c r="B296" s="292" t="s">
        <v>417</v>
      </c>
      <c r="C296" s="298">
        <v>1</v>
      </c>
      <c r="D296" s="686">
        <v>-0.50592426135793789</v>
      </c>
      <c r="E296" s="298">
        <v>-0.56812027490821249</v>
      </c>
      <c r="F296" s="298">
        <v>-0.57257009547105453</v>
      </c>
      <c r="G296" s="298">
        <v>-0.51388063560686137</v>
      </c>
      <c r="H296" s="298">
        <v>-0.57495823350021669</v>
      </c>
      <c r="I296" s="686">
        <v>4.9566070872125341E-3</v>
      </c>
      <c r="J296" s="686">
        <v>0.46592106619797818</v>
      </c>
      <c r="K296" s="686">
        <v>2.5778463288726981E-3</v>
      </c>
      <c r="L296" s="686">
        <v>1.0306226806301175</v>
      </c>
      <c r="M296" s="686">
        <v>-7.9563742489235281E-3</v>
      </c>
      <c r="N296" s="298">
        <v>-7.1542279356295313E-2</v>
      </c>
      <c r="O296" s="686">
        <v>4.4920502840833983E-3</v>
      </c>
      <c r="P296" s="298">
        <v>-1.4034300488170156E-4</v>
      </c>
      <c r="Q296" s="686">
        <v>1.7195897084656315E-2</v>
      </c>
      <c r="R296" s="298">
        <v>-4.0478885282428309E-2</v>
      </c>
    </row>
    <row r="297" spans="2:18" x14ac:dyDescent="0.2">
      <c r="B297" s="292" t="s">
        <v>418</v>
      </c>
      <c r="C297" s="298">
        <v>1</v>
      </c>
      <c r="D297" s="686">
        <v>-0.81406731116942777</v>
      </c>
      <c r="E297" s="298">
        <v>-0.91414502118165375</v>
      </c>
      <c r="F297" s="298">
        <v>-0.92053517449837829</v>
      </c>
      <c r="G297" s="298">
        <v>-0.82548824908479235</v>
      </c>
      <c r="H297" s="298">
        <v>-0.92620209610634274</v>
      </c>
      <c r="I297" s="686">
        <v>3.3090573100547495E-3</v>
      </c>
      <c r="J297" s="686">
        <v>0.31105138714514646</v>
      </c>
      <c r="K297" s="686">
        <v>5.9441838703959728E-3</v>
      </c>
      <c r="L297" s="686">
        <v>1.0173965296178358</v>
      </c>
      <c r="M297" s="686">
        <v>-1.1420937915364563E-2</v>
      </c>
      <c r="N297" s="298">
        <v>-0.10894346827565493</v>
      </c>
      <c r="O297" s="686">
        <v>4.3064088290631197E-3</v>
      </c>
      <c r="P297" s="298">
        <v>-1.8420410803967772E-4</v>
      </c>
      <c r="Q297" s="686">
        <v>1.6531653901906408E-2</v>
      </c>
      <c r="R297" s="298">
        <v>-5.3279225610920224E-2</v>
      </c>
    </row>
    <row r="298" spans="2:18" x14ac:dyDescent="0.2">
      <c r="B298" s="292" t="s">
        <v>419</v>
      </c>
      <c r="C298" s="298">
        <v>1</v>
      </c>
      <c r="D298" s="686">
        <v>-1.117475959970595</v>
      </c>
      <c r="E298" s="298">
        <v>-1.2548533408494786</v>
      </c>
      <c r="F298" s="298">
        <v>-1.267621574123502</v>
      </c>
      <c r="G298" s="298">
        <v>-1.1403324696125505</v>
      </c>
      <c r="H298" s="298">
        <v>-1.2847641148137905</v>
      </c>
      <c r="I298" s="686">
        <v>9.5174085199124601E-3</v>
      </c>
      <c r="J298" s="686">
        <v>0.89463640087177121</v>
      </c>
      <c r="K298" s="686">
        <v>1.6433155713783763E-2</v>
      </c>
      <c r="L298" s="686">
        <v>1.0070355492411931</v>
      </c>
      <c r="M298" s="686">
        <v>-2.2856509641955413E-2</v>
      </c>
      <c r="N298" s="298">
        <v>-0.18189158524433707</v>
      </c>
      <c r="O298" s="686">
        <v>1.8442444666789921E-2</v>
      </c>
      <c r="P298" s="298">
        <v>-4.3154602203495642E-4</v>
      </c>
      <c r="Q298" s="686">
        <v>7.1091320222643042E-2</v>
      </c>
      <c r="R298" s="298">
        <v>-0.12533799791985809</v>
      </c>
    </row>
    <row r="299" spans="2:18" x14ac:dyDescent="0.2">
      <c r="B299" s="292" t="s">
        <v>420</v>
      </c>
      <c r="C299" s="298">
        <v>1</v>
      </c>
      <c r="D299" s="686">
        <v>-1.2051665946673193</v>
      </c>
      <c r="E299" s="298">
        <v>-1.3533242608979879</v>
      </c>
      <c r="F299" s="298">
        <v>-1.3634152400237312</v>
      </c>
      <c r="G299" s="298">
        <v>-1.2232061012898297</v>
      </c>
      <c r="H299" s="298">
        <v>-1.3800385059227223</v>
      </c>
      <c r="I299" s="686">
        <v>4.2214087382966402E-3</v>
      </c>
      <c r="J299" s="686">
        <v>0.39681242139988421</v>
      </c>
      <c r="K299" s="686">
        <v>1.3912457893458663E-2</v>
      </c>
      <c r="L299" s="686">
        <v>0.99610568756072226</v>
      </c>
      <c r="M299" s="686">
        <v>-1.8039506622510332E-2</v>
      </c>
      <c r="N299" s="298">
        <v>-0.16759216552941097</v>
      </c>
      <c r="O299" s="686">
        <v>8.874531072558485E-3</v>
      </c>
      <c r="P299" s="298">
        <v>-3.082936734830334E-4</v>
      </c>
      <c r="Q299" s="686">
        <v>3.4256513752835289E-2</v>
      </c>
      <c r="R299" s="298">
        <v>-8.9664371092256709E-2</v>
      </c>
    </row>
    <row r="300" spans="2:18" x14ac:dyDescent="0.2">
      <c r="B300" s="292" t="s">
        <v>421</v>
      </c>
      <c r="C300" s="298">
        <v>1</v>
      </c>
      <c r="D300" s="686">
        <v>-0.72695973282256954</v>
      </c>
      <c r="E300" s="298">
        <v>-0.81632883576256066</v>
      </c>
      <c r="F300" s="298">
        <v>-0.82074263201473197</v>
      </c>
      <c r="G300" s="298">
        <v>-0.73484216061407759</v>
      </c>
      <c r="H300" s="298">
        <v>-0.82372046095106433</v>
      </c>
      <c r="I300" s="686">
        <v>2.0037929416310892E-4</v>
      </c>
      <c r="J300" s="686">
        <v>1.8835653651332239E-2</v>
      </c>
      <c r="K300" s="686">
        <v>3.6520241035023354E-3</v>
      </c>
      <c r="L300" s="686">
        <v>1.0180279113326167</v>
      </c>
      <c r="M300" s="686">
        <v>-7.8824277915080648E-3</v>
      </c>
      <c r="N300" s="298">
        <v>-8.5312530038909207E-2</v>
      </c>
      <c r="O300" s="686">
        <v>-4.8883666587361246E-3</v>
      </c>
      <c r="P300" s="298">
        <v>-4.0351228204473595E-5</v>
      </c>
      <c r="Q300" s="686">
        <v>-1.8748034540406092E-2</v>
      </c>
      <c r="R300" s="298">
        <v>-1.1660207394718495E-2</v>
      </c>
    </row>
    <row r="301" spans="2:18" x14ac:dyDescent="0.2">
      <c r="B301" s="292" t="s">
        <v>422</v>
      </c>
      <c r="C301" s="298">
        <v>1</v>
      </c>
      <c r="D301" s="686">
        <v>-0.26943872725525331</v>
      </c>
      <c r="E301" s="298">
        <v>-0.30256229141554231</v>
      </c>
      <c r="F301" s="298">
        <v>-0.30449266011954296</v>
      </c>
      <c r="G301" s="298">
        <v>-0.2728877709077821</v>
      </c>
      <c r="H301" s="298">
        <v>-0.30493542977533494</v>
      </c>
      <c r="I301" s="686">
        <v>2.1127396033542249E-3</v>
      </c>
      <c r="J301" s="686">
        <v>0.19859752271529713</v>
      </c>
      <c r="K301" s="686">
        <v>5.9342021094331706E-4</v>
      </c>
      <c r="L301" s="686">
        <v>1.0328753941221209</v>
      </c>
      <c r="M301" s="686">
        <v>-3.4490436525287903E-3</v>
      </c>
      <c r="N301" s="298">
        <v>-3.4281924618664299E-2</v>
      </c>
      <c r="O301" s="686">
        <v>5.6027471593696893E-4</v>
      </c>
      <c r="P301" s="298">
        <v>-4.8656776316332029E-5</v>
      </c>
      <c r="Q301" s="686">
        <v>2.1420569868532721E-3</v>
      </c>
      <c r="R301" s="298">
        <v>-1.4016218968305414E-2</v>
      </c>
    </row>
    <row r="302" spans="2:18" x14ac:dyDescent="0.2">
      <c r="B302" s="292" t="s">
        <v>423</v>
      </c>
      <c r="C302" s="298">
        <v>1</v>
      </c>
      <c r="D302" s="686">
        <v>-1.0391289184568964</v>
      </c>
      <c r="E302" s="298">
        <v>-1.166874672573049</v>
      </c>
      <c r="F302" s="298">
        <v>-1.1768498544666024</v>
      </c>
      <c r="G302" s="298">
        <v>-1.0569711180320656</v>
      </c>
      <c r="H302" s="298">
        <v>-1.1894014547145748</v>
      </c>
      <c r="I302" s="686">
        <v>6.354182902287041E-3</v>
      </c>
      <c r="J302" s="686">
        <v>0.59729319281498183</v>
      </c>
      <c r="K302" s="686">
        <v>1.1890252626711223E-2</v>
      </c>
      <c r="L302" s="686">
        <v>1.0086754199438339</v>
      </c>
      <c r="M302" s="686">
        <v>-1.7842199575169151E-2</v>
      </c>
      <c r="N302" s="298">
        <v>-0.15453295226853722</v>
      </c>
      <c r="O302" s="686">
        <v>1.1932516212908618E-2</v>
      </c>
      <c r="P302" s="298">
        <v>-3.2683551907879003E-4</v>
      </c>
      <c r="Q302" s="686">
        <v>4.5941329741508462E-2</v>
      </c>
      <c r="R302" s="298">
        <v>-9.4810911348614177E-2</v>
      </c>
    </row>
    <row r="303" spans="2:18" x14ac:dyDescent="0.2">
      <c r="B303" s="292" t="s">
        <v>424</v>
      </c>
      <c r="C303" s="298">
        <v>1</v>
      </c>
      <c r="D303" s="686">
        <v>0.50422012161283525</v>
      </c>
      <c r="E303" s="298">
        <v>0.566206636021097</v>
      </c>
      <c r="F303" s="298">
        <v>0.57080419399774285</v>
      </c>
      <c r="G303" s="298">
        <v>0.51244183018414446</v>
      </c>
      <c r="H303" s="298">
        <v>0.57334217219094119</v>
      </c>
      <c r="I303" s="686">
        <v>5.5178634461573771E-3</v>
      </c>
      <c r="J303" s="686">
        <v>0.51867916393879343</v>
      </c>
      <c r="K303" s="686">
        <v>2.6563556517329159E-3</v>
      </c>
      <c r="L303" s="686">
        <v>1.0312554914455085</v>
      </c>
      <c r="M303" s="686">
        <v>8.2217085713092303E-3</v>
      </c>
      <c r="N303" s="298">
        <v>7.2622741589699225E-2</v>
      </c>
      <c r="O303" s="686">
        <v>-5.0234988107983099E-3</v>
      </c>
      <c r="P303" s="298">
        <v>1.4766117482840069E-4</v>
      </c>
      <c r="Q303" s="686">
        <v>-1.9230111434807427E-2</v>
      </c>
      <c r="R303" s="298">
        <v>4.2589188176760606E-2</v>
      </c>
    </row>
    <row r="304" spans="2:18" x14ac:dyDescent="0.2">
      <c r="B304" s="292" t="s">
        <v>425</v>
      </c>
      <c r="C304" s="298">
        <v>1</v>
      </c>
      <c r="D304" s="686">
        <v>-0.52546242294386381</v>
      </c>
      <c r="E304" s="298">
        <v>-0.59006036867166245</v>
      </c>
      <c r="F304" s="298">
        <v>-0.59328820227629242</v>
      </c>
      <c r="G304" s="298">
        <v>-0.53122706838445533</v>
      </c>
      <c r="H304" s="298">
        <v>-0.594443861124623</v>
      </c>
      <c r="I304" s="686">
        <v>3.2524992257236616E-4</v>
      </c>
      <c r="J304" s="686">
        <v>3.0573492721802421E-2</v>
      </c>
      <c r="K304" s="686">
        <v>1.9307781071534679E-3</v>
      </c>
      <c r="L304" s="686">
        <v>1.0252624695859387</v>
      </c>
      <c r="M304" s="686">
        <v>-5.764645440591497E-3</v>
      </c>
      <c r="N304" s="298">
        <v>-6.1923721498363053E-2</v>
      </c>
      <c r="O304" s="686">
        <v>-2.9698957981573325E-3</v>
      </c>
      <c r="P304" s="298">
        <v>-3.7164223968539419E-5</v>
      </c>
      <c r="Q304" s="686">
        <v>-1.1370460279279493E-2</v>
      </c>
      <c r="R304" s="298">
        <v>-1.072060876654171E-2</v>
      </c>
    </row>
    <row r="305" spans="2:18" x14ac:dyDescent="0.2">
      <c r="B305" s="292" t="s">
        <v>426</v>
      </c>
      <c r="C305" s="298">
        <v>1</v>
      </c>
      <c r="D305" s="686">
        <v>-0.65082035620025258</v>
      </c>
      <c r="E305" s="298">
        <v>-0.73082923259684673</v>
      </c>
      <c r="F305" s="298">
        <v>-0.73597486257520273</v>
      </c>
      <c r="G305" s="298">
        <v>-0.6600172246408087</v>
      </c>
      <c r="H305" s="298">
        <v>-0.73931738244199574</v>
      </c>
      <c r="I305" s="686">
        <v>3.4079697067286043E-3</v>
      </c>
      <c r="J305" s="686">
        <v>0.32034915243248879</v>
      </c>
      <c r="K305" s="686">
        <v>3.8271440804990703E-3</v>
      </c>
      <c r="L305" s="686">
        <v>1.0242611014278573</v>
      </c>
      <c r="M305" s="686">
        <v>-9.1968684405561076E-3</v>
      </c>
      <c r="N305" s="298">
        <v>-8.7271666561866787E-2</v>
      </c>
      <c r="O305" s="686">
        <v>3.5973325413145227E-3</v>
      </c>
      <c r="P305" s="298">
        <v>-1.4946496474147933E-4</v>
      </c>
      <c r="Q305" s="686">
        <v>1.3786766404215688E-2</v>
      </c>
      <c r="R305" s="298">
        <v>-4.3159736054172351E-2</v>
      </c>
    </row>
    <row r="306" spans="2:18" x14ac:dyDescent="0.2">
      <c r="B306" s="292" t="s">
        <v>427</v>
      </c>
      <c r="C306" s="298">
        <v>1</v>
      </c>
      <c r="D306" s="686">
        <v>-0.1078407859894645</v>
      </c>
      <c r="E306" s="298">
        <v>-0.12109823873282613</v>
      </c>
      <c r="F306" s="298">
        <v>-0.12366411527496263</v>
      </c>
      <c r="G306" s="298">
        <v>-0.11245914583725164</v>
      </c>
      <c r="H306" s="298">
        <v>-0.12561390376119491</v>
      </c>
      <c r="I306" s="686">
        <v>3.0540685150322829E-2</v>
      </c>
      <c r="J306" s="686">
        <v>2.8708244041303459</v>
      </c>
      <c r="K306" s="686">
        <v>3.2746291094486814E-4</v>
      </c>
      <c r="L306" s="686">
        <v>1.0652686271470229</v>
      </c>
      <c r="M306" s="686">
        <v>-4.6183598477871259E-3</v>
      </c>
      <c r="N306" s="298">
        <v>-2.5455650915089983E-2</v>
      </c>
      <c r="O306" s="686">
        <v>-6.5624241270425734E-3</v>
      </c>
      <c r="P306" s="298">
        <v>7.6237814872762646E-5</v>
      </c>
      <c r="Q306" s="686">
        <v>-2.5079184503209673E-2</v>
      </c>
      <c r="R306" s="298">
        <v>2.1952151966303735E-2</v>
      </c>
    </row>
    <row r="307" spans="2:18" x14ac:dyDescent="0.2">
      <c r="B307" s="292" t="s">
        <v>428</v>
      </c>
      <c r="C307" s="298">
        <v>1</v>
      </c>
      <c r="D307" s="686">
        <v>-0.26819922370971339</v>
      </c>
      <c r="E307" s="298">
        <v>-0.30117040897615949</v>
      </c>
      <c r="F307" s="298">
        <v>-0.31057998907279888</v>
      </c>
      <c r="G307" s="298">
        <v>-0.28521992394553164</v>
      </c>
      <c r="H307" s="298">
        <v>-0.31872228046406736</v>
      </c>
      <c r="I307" s="686">
        <v>4.9149389891833054E-2</v>
      </c>
      <c r="J307" s="686">
        <v>4.6200426498323068</v>
      </c>
      <c r="K307" s="686">
        <v>3.0608133834101495E-3</v>
      </c>
      <c r="L307" s="686">
        <v>1.084454198799669</v>
      </c>
      <c r="M307" s="686">
        <v>-1.7020700235818236E-2</v>
      </c>
      <c r="N307" s="298">
        <v>-7.7859427462483699E-2</v>
      </c>
      <c r="O307" s="686">
        <v>-2.0307551071119246E-2</v>
      </c>
      <c r="P307" s="298">
        <v>2.4528737576873201E-4</v>
      </c>
      <c r="Q307" s="686">
        <v>-7.7641926303705644E-2</v>
      </c>
      <c r="R307" s="298">
        <v>7.0659651271386986E-2</v>
      </c>
    </row>
    <row r="308" spans="2:18" x14ac:dyDescent="0.2">
      <c r="B308" s="292" t="s">
        <v>429</v>
      </c>
      <c r="C308" s="298">
        <v>1</v>
      </c>
      <c r="D308" s="686">
        <v>0.35976395079434631</v>
      </c>
      <c r="E308" s="298">
        <v>0.40399168460265783</v>
      </c>
      <c r="F308" s="298">
        <v>0.41352146072170959</v>
      </c>
      <c r="G308" s="298">
        <v>0.3769371115119714</v>
      </c>
      <c r="H308" s="298">
        <v>0.42138178460218362</v>
      </c>
      <c r="I308" s="686">
        <v>3.5033434612231476E-2</v>
      </c>
      <c r="J308" s="686">
        <v>3.2931428535497589</v>
      </c>
      <c r="K308" s="686">
        <v>4.0813017119730715E-3</v>
      </c>
      <c r="L308" s="686">
        <v>1.0667015932769532</v>
      </c>
      <c r="M308" s="686">
        <v>1.7173160717625122E-2</v>
      </c>
      <c r="N308" s="298">
        <v>8.9942804710160668E-2</v>
      </c>
      <c r="O308" s="686">
        <v>2.3276273439376678E-2</v>
      </c>
      <c r="P308" s="298">
        <v>-2.7368218483190827E-4</v>
      </c>
      <c r="Q308" s="686">
        <v>8.9027974669538976E-2</v>
      </c>
      <c r="R308" s="298">
        <v>-7.8870958094641633E-2</v>
      </c>
    </row>
    <row r="309" spans="2:18" x14ac:dyDescent="0.2">
      <c r="B309" s="292" t="s">
        <v>430</v>
      </c>
      <c r="C309" s="298">
        <v>1</v>
      </c>
      <c r="D309" s="686">
        <v>-0.36273230488475827</v>
      </c>
      <c r="E309" s="298">
        <v>-0.40732495456157097</v>
      </c>
      <c r="F309" s="298">
        <v>-0.41628331482534969</v>
      </c>
      <c r="G309" s="298">
        <v>-0.37886301261213162</v>
      </c>
      <c r="H309" s="298">
        <v>-0.42353999708967227</v>
      </c>
      <c r="I309" s="686">
        <v>3.2050307397249192E-2</v>
      </c>
      <c r="J309" s="686">
        <v>3.0127288953414242</v>
      </c>
      <c r="K309" s="686">
        <v>3.8531436416108715E-3</v>
      </c>
      <c r="L309" s="686">
        <v>1.0633254728675485</v>
      </c>
      <c r="M309" s="686">
        <v>-1.6130707727373364E-2</v>
      </c>
      <c r="N309" s="298">
        <v>-8.7393681837383233E-2</v>
      </c>
      <c r="O309" s="686">
        <v>-2.2550550705577446E-2</v>
      </c>
      <c r="P309" s="298">
        <v>2.6310831877885587E-4</v>
      </c>
      <c r="Q309" s="686">
        <v>-8.6253267529067326E-2</v>
      </c>
      <c r="R309" s="298">
        <v>7.5824670006340314E-2</v>
      </c>
    </row>
    <row r="310" spans="2:18" x14ac:dyDescent="0.2">
      <c r="B310" s="292" t="s">
        <v>431</v>
      </c>
      <c r="C310" s="298">
        <v>1</v>
      </c>
      <c r="D310" s="686">
        <v>0.72452360596463772</v>
      </c>
      <c r="E310" s="298">
        <v>0.81359322261658362</v>
      </c>
      <c r="F310" s="298">
        <v>0.82838465020167873</v>
      </c>
      <c r="G310" s="298">
        <v>0.75110729741502802</v>
      </c>
      <c r="H310" s="298">
        <v>0.84201031670019921</v>
      </c>
      <c r="I310" s="686">
        <v>2.4866352530857408E-2</v>
      </c>
      <c r="J310" s="686">
        <v>2.3374371379005963</v>
      </c>
      <c r="K310" s="686">
        <v>1.2589162452159979E-2</v>
      </c>
      <c r="L310" s="686">
        <v>1.0437748907863489</v>
      </c>
      <c r="M310" s="686">
        <v>2.6583691450390363E-2</v>
      </c>
      <c r="N310" s="298">
        <v>0.15840688935486852</v>
      </c>
      <c r="O310" s="686">
        <v>4.032143751809205E-2</v>
      </c>
      <c r="P310" s="298">
        <v>-4.5945639022413671E-4</v>
      </c>
      <c r="Q310" s="686">
        <v>0.15465274093525258</v>
      </c>
      <c r="R310" s="298">
        <v>-0.13277718467233424</v>
      </c>
    </row>
    <row r="311" spans="2:18" x14ac:dyDescent="0.2">
      <c r="B311" s="292" t="s">
        <v>432</v>
      </c>
      <c r="C311" s="298">
        <v>1</v>
      </c>
      <c r="D311" s="686">
        <v>-0.44141648888426588</v>
      </c>
      <c r="E311" s="298">
        <v>-0.49568221207822966</v>
      </c>
      <c r="F311" s="298">
        <v>-0.50920258359665815</v>
      </c>
      <c r="G311" s="298">
        <v>-0.46582530885761891</v>
      </c>
      <c r="H311" s="298">
        <v>-0.52099860672453713</v>
      </c>
      <c r="I311" s="686">
        <v>4.1872769252111461E-2</v>
      </c>
      <c r="J311" s="686">
        <v>3.9360403096984773</v>
      </c>
      <c r="K311" s="686">
        <v>7.1688490145352234E-3</v>
      </c>
      <c r="L311" s="686">
        <v>1.072357842648352</v>
      </c>
      <c r="M311" s="686">
        <v>-2.4408819973353039E-2</v>
      </c>
      <c r="N311" s="298">
        <v>-0.11926099098300361</v>
      </c>
      <c r="O311" s="686">
        <v>-3.0990627779595849E-2</v>
      </c>
      <c r="P311" s="298">
        <v>3.6976448349678706E-4</v>
      </c>
      <c r="Q311" s="686">
        <v>-0.11859053775569728</v>
      </c>
      <c r="R311" s="298">
        <v>0.10661109495755602</v>
      </c>
    </row>
    <row r="312" spans="2:18" x14ac:dyDescent="0.2">
      <c r="B312" s="292" t="s">
        <v>433</v>
      </c>
      <c r="C312" s="298">
        <v>1</v>
      </c>
      <c r="D312" s="686">
        <v>-0.39636072724814325</v>
      </c>
      <c r="E312" s="298">
        <v>-0.44508750128454599</v>
      </c>
      <c r="F312" s="298">
        <v>-0.45886798443789878</v>
      </c>
      <c r="G312" s="298">
        <v>-0.42128435797865765</v>
      </c>
      <c r="H312" s="298">
        <v>-0.47105840041779651</v>
      </c>
      <c r="I312" s="686">
        <v>4.8634747892309239E-2</v>
      </c>
      <c r="J312" s="686">
        <v>4.5716663018770687</v>
      </c>
      <c r="K312" s="686">
        <v>6.620125327256701E-3</v>
      </c>
      <c r="L312" s="686">
        <v>1.0812003361847469</v>
      </c>
      <c r="M312" s="686">
        <v>-2.4923630730514401E-2</v>
      </c>
      <c r="N312" s="298">
        <v>-0.11457575820850348</v>
      </c>
      <c r="O312" s="686">
        <v>-2.9861112528033171E-2</v>
      </c>
      <c r="P312" s="298">
        <v>3.6040013120574969E-4</v>
      </c>
      <c r="Q312" s="686">
        <v>-0.11423826167718944</v>
      </c>
      <c r="R312" s="298">
        <v>0.10388386220126603</v>
      </c>
    </row>
    <row r="313" spans="2:18" x14ac:dyDescent="0.2">
      <c r="B313" s="292" t="s">
        <v>434</v>
      </c>
      <c r="C313" s="298">
        <v>1</v>
      </c>
      <c r="D313" s="686">
        <v>-0.42273483162050773</v>
      </c>
      <c r="E313" s="298">
        <v>-0.47470391735889744</v>
      </c>
      <c r="F313" s="298">
        <v>-0.48835924544247966</v>
      </c>
      <c r="G313" s="298">
        <v>-0.44740540893608488</v>
      </c>
      <c r="H313" s="298">
        <v>-0.50034093114685663</v>
      </c>
      <c r="I313" s="686">
        <v>4.4615121535217864E-2</v>
      </c>
      <c r="J313" s="686">
        <v>4.193821424310479</v>
      </c>
      <c r="K313" s="686">
        <v>6.9592127185835505E-3</v>
      </c>
      <c r="L313" s="686">
        <v>1.0759525442342337</v>
      </c>
      <c r="M313" s="686">
        <v>-2.4670577315577112E-2</v>
      </c>
      <c r="N313" s="298">
        <v>-0.11749112806485315</v>
      </c>
      <c r="O313" s="686">
        <v>-3.0572648158068084E-2</v>
      </c>
      <c r="P313" s="298">
        <v>3.6658825108639565E-4</v>
      </c>
      <c r="Q313" s="686">
        <v>-0.11697796011227068</v>
      </c>
      <c r="R313" s="298">
        <v>0.10568347200084195</v>
      </c>
    </row>
    <row r="314" spans="2:18" x14ac:dyDescent="0.2">
      <c r="B314" s="292" t="s">
        <v>435</v>
      </c>
      <c r="C314" s="298">
        <v>1</v>
      </c>
      <c r="D314" s="686">
        <v>-7.245336119032697E-2</v>
      </c>
      <c r="E314" s="298">
        <v>-8.136044586395233E-2</v>
      </c>
      <c r="F314" s="298">
        <v>-8.2344408788285597E-2</v>
      </c>
      <c r="G314" s="298">
        <v>-7.4216441888830906E-2</v>
      </c>
      <c r="H314" s="298">
        <v>-8.2894016604883602E-2</v>
      </c>
      <c r="I314" s="686">
        <v>1.322961555987417E-2</v>
      </c>
      <c r="J314" s="686">
        <v>1.2435838626281719</v>
      </c>
      <c r="K314" s="686">
        <v>8.2499608798550496E-5</v>
      </c>
      <c r="L314" s="686">
        <v>1.0465705344786882</v>
      </c>
      <c r="M314" s="686">
        <v>-1.7630806985039313E-3</v>
      </c>
      <c r="N314" s="298">
        <v>-1.2776421017513542E-2</v>
      </c>
      <c r="O314" s="686">
        <v>-3.1174382110513051E-3</v>
      </c>
      <c r="P314" s="298">
        <v>3.3113875612405234E-5</v>
      </c>
      <c r="Q314" s="686">
        <v>-1.1913163217240265E-2</v>
      </c>
      <c r="R314" s="298">
        <v>9.5344752526936635E-3</v>
      </c>
    </row>
    <row r="315" spans="2:18" x14ac:dyDescent="0.2">
      <c r="B315" s="292" t="s">
        <v>436</v>
      </c>
      <c r="C315" s="298">
        <v>1</v>
      </c>
      <c r="D315" s="686">
        <v>-0.21613909310780061</v>
      </c>
      <c r="E315" s="298">
        <v>-0.24271024414846204</v>
      </c>
      <c r="F315" s="298">
        <v>-0.24723352456642581</v>
      </c>
      <c r="G315" s="298">
        <v>-0.22427033463863116</v>
      </c>
      <c r="H315" s="298">
        <v>-0.25056581538218847</v>
      </c>
      <c r="I315" s="686">
        <v>2.573011350570039E-2</v>
      </c>
      <c r="J315" s="686">
        <v>2.4186306695358368</v>
      </c>
      <c r="K315" s="686">
        <v>1.1497628219250531E-3</v>
      </c>
      <c r="L315" s="686">
        <v>1.0589066586725204</v>
      </c>
      <c r="M315" s="686">
        <v>-8.1312415308305575E-3</v>
      </c>
      <c r="N315" s="298">
        <v>-4.7710540355736498E-2</v>
      </c>
      <c r="O315" s="686">
        <v>-1.2206093207082961E-2</v>
      </c>
      <c r="P315" s="298">
        <v>1.3954971494015082E-4</v>
      </c>
      <c r="Q315" s="686">
        <v>-4.6658723613197714E-2</v>
      </c>
      <c r="R315" s="298">
        <v>4.0192282574265624E-2</v>
      </c>
    </row>
    <row r="316" spans="2:18" x14ac:dyDescent="0.2">
      <c r="B316" s="292" t="s">
        <v>437</v>
      </c>
      <c r="C316" s="298">
        <v>1</v>
      </c>
      <c r="D316" s="686">
        <v>-2.9196497772613461E-2</v>
      </c>
      <c r="E316" s="298">
        <v>-3.2785781603778236E-2</v>
      </c>
      <c r="F316" s="298">
        <v>-3.3199293286073621E-2</v>
      </c>
      <c r="G316" s="298">
        <v>-2.9937625691195957E-2</v>
      </c>
      <c r="H316" s="298">
        <v>-3.343698799695629E-2</v>
      </c>
      <c r="I316" s="686">
        <v>1.422941889126448E-2</v>
      </c>
      <c r="J316" s="686">
        <v>1.337565375778861</v>
      </c>
      <c r="K316" s="686">
        <v>1.3989110366702572E-5</v>
      </c>
      <c r="L316" s="686">
        <v>1.0477714078433471</v>
      </c>
      <c r="M316" s="686">
        <v>-7.4112791858249745E-4</v>
      </c>
      <c r="N316" s="298">
        <v>-5.2609607177460087E-3</v>
      </c>
      <c r="O316" s="686">
        <v>-1.2924816016458484E-3</v>
      </c>
      <c r="P316" s="298">
        <v>1.385310761465706E-5</v>
      </c>
      <c r="Q316" s="686">
        <v>-4.9390150334082204E-3</v>
      </c>
      <c r="R316" s="298">
        <v>3.9886022649937075E-3</v>
      </c>
    </row>
    <row r="317" spans="2:18" x14ac:dyDescent="0.2">
      <c r="B317" s="292" t="s">
        <v>438</v>
      </c>
      <c r="C317" s="298">
        <v>1</v>
      </c>
      <c r="D317" s="686">
        <v>0.25028157604155699</v>
      </c>
      <c r="E317" s="298">
        <v>0.2810500476959566</v>
      </c>
      <c r="F317" s="298">
        <v>0.28462189860783549</v>
      </c>
      <c r="G317" s="298">
        <v>0.25668363277962847</v>
      </c>
      <c r="H317" s="298">
        <v>0.28681022612449586</v>
      </c>
      <c r="I317" s="686">
        <v>1.441511373894463E-2</v>
      </c>
      <c r="J317" s="686">
        <v>1.3550206914607952</v>
      </c>
      <c r="K317" s="686">
        <v>1.0360894814002448E-3</v>
      </c>
      <c r="L317" s="686">
        <v>1.0461708282510123</v>
      </c>
      <c r="M317" s="686">
        <v>6.402056738071509E-3</v>
      </c>
      <c r="N317" s="298">
        <v>4.5295525519083946E-2</v>
      </c>
      <c r="O317" s="686">
        <v>1.1136170297544297E-2</v>
      </c>
      <c r="P317" s="298">
        <v>-1.1954832220890879E-4</v>
      </c>
      <c r="Q317" s="686">
        <v>4.2573416317827031E-2</v>
      </c>
      <c r="R317" s="298">
        <v>-3.4435283960246067E-2</v>
      </c>
    </row>
    <row r="318" spans="2:18" x14ac:dyDescent="0.2">
      <c r="B318" s="292" t="s">
        <v>439</v>
      </c>
      <c r="C318" s="298">
        <v>1</v>
      </c>
      <c r="D318" s="686">
        <v>-0.99054967647264991</v>
      </c>
      <c r="E318" s="298">
        <v>-1.1123233208809098</v>
      </c>
      <c r="F318" s="298">
        <v>-1.1189212089228151</v>
      </c>
      <c r="G318" s="298">
        <v>-1.0023356723709556</v>
      </c>
      <c r="H318" s="298">
        <v>-1.1271028385113586</v>
      </c>
      <c r="I318" s="686">
        <v>1.2322160309360445E-3</v>
      </c>
      <c r="J318" s="686">
        <v>0.11582830690798818</v>
      </c>
      <c r="K318" s="686">
        <v>7.448332252681409E-3</v>
      </c>
      <c r="L318" s="686">
        <v>1.0063629247490371</v>
      </c>
      <c r="M318" s="686">
        <v>-1.1785995898305663E-2</v>
      </c>
      <c r="N318" s="298">
        <v>-0.12221938467810098</v>
      </c>
      <c r="O318" s="686">
        <v>-9.2159072996238732E-4</v>
      </c>
      <c r="P318" s="298">
        <v>-1.3648750211486528E-4</v>
      </c>
      <c r="Q318" s="686">
        <v>-3.5456399945575558E-3</v>
      </c>
      <c r="R318" s="298">
        <v>-3.9564617442932486E-2</v>
      </c>
    </row>
    <row r="319" spans="2:18" x14ac:dyDescent="0.2">
      <c r="B319" s="292" t="s">
        <v>440</v>
      </c>
      <c r="C319" s="298">
        <v>1</v>
      </c>
      <c r="D319" s="686">
        <v>-0.51505869621883782</v>
      </c>
      <c r="E319" s="298">
        <v>-0.57837765539116615</v>
      </c>
      <c r="F319" s="298">
        <v>-0.58463554292640052</v>
      </c>
      <c r="G319" s="298">
        <v>-0.52626457985943864</v>
      </c>
      <c r="H319" s="298">
        <v>-0.58885844009929433</v>
      </c>
      <c r="I319" s="686">
        <v>1.0766934924062527E-2</v>
      </c>
      <c r="J319" s="686">
        <v>1.0120918828618775</v>
      </c>
      <c r="K319" s="686">
        <v>3.7181749295029654E-3</v>
      </c>
      <c r="L319" s="686">
        <v>1.036428847713901</v>
      </c>
      <c r="M319" s="686">
        <v>-1.1205883640600824E-2</v>
      </c>
      <c r="N319" s="298">
        <v>-8.592744292071372E-2</v>
      </c>
      <c r="O319" s="686">
        <v>9.4051274423225823E-3</v>
      </c>
      <c r="P319" s="298">
        <v>-2.1182950753261467E-4</v>
      </c>
      <c r="Q319" s="686">
        <v>3.6006228335294571E-2</v>
      </c>
      <c r="R319" s="298">
        <v>-6.1102214188376705E-2</v>
      </c>
    </row>
    <row r="320" spans="2:18" x14ac:dyDescent="0.2">
      <c r="B320" s="292" t="s">
        <v>441</v>
      </c>
      <c r="C320" s="298">
        <v>1</v>
      </c>
      <c r="D320" s="686">
        <v>0.82979518282083897</v>
      </c>
      <c r="E320" s="298">
        <v>0.93180640540216486</v>
      </c>
      <c r="F320" s="298">
        <v>0.93705553414260234</v>
      </c>
      <c r="G320" s="298">
        <v>0.8391704568407522</v>
      </c>
      <c r="H320" s="298">
        <v>0.9417104183650975</v>
      </c>
      <c r="I320" s="686">
        <v>6.4575770702266085E-4</v>
      </c>
      <c r="J320" s="686">
        <v>6.070122446013012E-2</v>
      </c>
      <c r="K320" s="686">
        <v>4.9603660332803853E-3</v>
      </c>
      <c r="L320" s="686">
        <v>1.0139806076193787</v>
      </c>
      <c r="M320" s="686">
        <v>9.3752740199132979E-3</v>
      </c>
      <c r="N320" s="298">
        <v>9.9536935831672224E-2</v>
      </c>
      <c r="O320" s="686">
        <v>1.4669484832252569E-2</v>
      </c>
      <c r="P320" s="298">
        <v>-8.2722043942801097E-5</v>
      </c>
      <c r="Q320" s="686">
        <v>5.6323318471826728E-2</v>
      </c>
      <c r="R320" s="298">
        <v>-2.39305221190724E-2</v>
      </c>
    </row>
    <row r="321" spans="2:18" x14ac:dyDescent="0.2">
      <c r="B321" s="292" t="s">
        <v>442</v>
      </c>
      <c r="C321" s="298">
        <v>1</v>
      </c>
      <c r="D321" s="686">
        <v>0.16706673589309717</v>
      </c>
      <c r="E321" s="298">
        <v>0.1876051558959595</v>
      </c>
      <c r="F321" s="298">
        <v>0.19073437453477093</v>
      </c>
      <c r="G321" s="298">
        <v>0.17268649987967358</v>
      </c>
      <c r="H321" s="298">
        <v>0.19290814665749542</v>
      </c>
      <c r="I321" s="686">
        <v>2.2016841842953869E-2</v>
      </c>
      <c r="J321" s="686">
        <v>2.0695831332376637</v>
      </c>
      <c r="K321" s="686">
        <v>6.1186559367637245E-4</v>
      </c>
      <c r="L321" s="686">
        <v>1.0554041610064262</v>
      </c>
      <c r="M321" s="686">
        <v>5.6197639865763985E-3</v>
      </c>
      <c r="N321" s="298">
        <v>3.4800093719208364E-2</v>
      </c>
      <c r="O321" s="686">
        <v>8.8302789049040011E-3</v>
      </c>
      <c r="P321" s="298">
        <v>-9.9396746697449012E-5</v>
      </c>
      <c r="Q321" s="686">
        <v>3.3749922960618274E-2</v>
      </c>
      <c r="R321" s="298">
        <v>-2.8623852148975774E-2</v>
      </c>
    </row>
    <row r="322" spans="2:18" x14ac:dyDescent="0.2">
      <c r="B322" s="292" t="s">
        <v>443</v>
      </c>
      <c r="C322" s="298">
        <v>1</v>
      </c>
      <c r="D322" s="686">
        <v>1.3858154937493019</v>
      </c>
      <c r="E322" s="298">
        <v>1.5561813089724459</v>
      </c>
      <c r="F322" s="298">
        <v>1.5660542521459331</v>
      </c>
      <c r="G322" s="298">
        <v>1.403455442790045</v>
      </c>
      <c r="H322" s="298">
        <v>1.5885802363984163</v>
      </c>
      <c r="I322" s="686">
        <v>2.0426254842693939E-3</v>
      </c>
      <c r="J322" s="686">
        <v>0.19200679552132302</v>
      </c>
      <c r="K322" s="686">
        <v>1.5609015939263012E-2</v>
      </c>
      <c r="L322" s="686">
        <v>0.98100278718568812</v>
      </c>
      <c r="M322" s="686">
        <v>1.7639949040743164E-2</v>
      </c>
      <c r="N322" s="298">
        <v>0.17809777906299976</v>
      </c>
      <c r="O322" s="686">
        <v>3.2132491068028929E-2</v>
      </c>
      <c r="P322" s="298">
        <v>-2.460533451152082E-4</v>
      </c>
      <c r="Q322" s="686">
        <v>0.12444031585810465</v>
      </c>
      <c r="R322" s="298">
        <v>-7.179654211771605E-2</v>
      </c>
    </row>
    <row r="323" spans="2:18" x14ac:dyDescent="0.2">
      <c r="B323" s="292" t="s">
        <v>444</v>
      </c>
      <c r="C323" s="298">
        <v>1</v>
      </c>
      <c r="D323" s="686">
        <v>0.39681984306867446</v>
      </c>
      <c r="E323" s="298">
        <v>0.44560305870311062</v>
      </c>
      <c r="F323" s="298">
        <v>0.44977184396106662</v>
      </c>
      <c r="G323" s="298">
        <v>0.40427937360014105</v>
      </c>
      <c r="H323" s="298">
        <v>0.45202417424466496</v>
      </c>
      <c r="I323" s="686">
        <v>7.925109186870857E-3</v>
      </c>
      <c r="J323" s="686">
        <v>0.74496026356586054</v>
      </c>
      <c r="K323" s="686">
        <v>1.9013963188119732E-3</v>
      </c>
      <c r="L323" s="686">
        <v>1.0365422826822703</v>
      </c>
      <c r="M323" s="686">
        <v>7.4595305314665676E-3</v>
      </c>
      <c r="N323" s="298">
        <v>6.140116584953955E-2</v>
      </c>
      <c r="O323" s="686">
        <v>-5.5941233677460483E-3</v>
      </c>
      <c r="P323" s="298">
        <v>1.3961127164933279E-4</v>
      </c>
      <c r="Q323" s="686">
        <v>-2.1400223067136504E-2</v>
      </c>
      <c r="R323" s="298">
        <v>4.0240585277249594E-2</v>
      </c>
    </row>
    <row r="324" spans="2:18" x14ac:dyDescent="0.2">
      <c r="B324" s="292" t="s">
        <v>445</v>
      </c>
      <c r="C324" s="298">
        <v>1</v>
      </c>
      <c r="D324" s="686">
        <v>5.3107400789790038E-2</v>
      </c>
      <c r="E324" s="298">
        <v>5.9636181620098448E-2</v>
      </c>
      <c r="F324" s="298">
        <v>6.020915687241294E-2</v>
      </c>
      <c r="G324" s="298">
        <v>5.4132798633781024E-2</v>
      </c>
      <c r="H324" s="298">
        <v>6.0461117037643328E-2</v>
      </c>
      <c r="I324" s="686">
        <v>8.4159497107455829E-3</v>
      </c>
      <c r="J324" s="686">
        <v>0.79109927281008474</v>
      </c>
      <c r="K324" s="686">
        <v>3.49971314871062E-5</v>
      </c>
      <c r="L324" s="686">
        <v>1.0415061004605848</v>
      </c>
      <c r="M324" s="686">
        <v>1.0253978439909871E-3</v>
      </c>
      <c r="N324" s="298">
        <v>8.3213181429828975E-3</v>
      </c>
      <c r="O324" s="686">
        <v>-7.8927867900803386E-4</v>
      </c>
      <c r="P324" s="298">
        <v>1.9264081985127611E-5</v>
      </c>
      <c r="Q324" s="686">
        <v>-3.0161451697648003E-3</v>
      </c>
      <c r="R324" s="298">
        <v>5.5466113050177774E-3</v>
      </c>
    </row>
    <row r="325" spans="2:18" x14ac:dyDescent="0.2">
      <c r="B325" s="292" t="s">
        <v>446</v>
      </c>
      <c r="C325" s="298">
        <v>1</v>
      </c>
      <c r="D325" s="686">
        <v>0.30815533092154568</v>
      </c>
      <c r="E325" s="298">
        <v>0.3460385371669682</v>
      </c>
      <c r="F325" s="298">
        <v>0.34927585864457378</v>
      </c>
      <c r="G325" s="298">
        <v>0.31394812112494697</v>
      </c>
      <c r="H325" s="298">
        <v>0.35087315488253412</v>
      </c>
      <c r="I325" s="686">
        <v>7.925109186870857E-3</v>
      </c>
      <c r="J325" s="686">
        <v>0.74496026356586054</v>
      </c>
      <c r="K325" s="686">
        <v>1.1466351663720828E-3</v>
      </c>
      <c r="L325" s="686">
        <v>1.0383369711219608</v>
      </c>
      <c r="M325" s="686">
        <v>5.7927902034012879E-3</v>
      </c>
      <c r="N325" s="298">
        <v>4.7661213719584455E-2</v>
      </c>
      <c r="O325" s="686">
        <v>-4.3441853216634636E-3</v>
      </c>
      <c r="P325" s="298">
        <v>1.084168505354519E-4</v>
      </c>
      <c r="Q325" s="686">
        <v>-1.6611420827886813E-2</v>
      </c>
      <c r="R325" s="298">
        <v>3.1235809753187915E-2</v>
      </c>
    </row>
    <row r="326" spans="2:18" x14ac:dyDescent="0.2">
      <c r="B326" s="292" t="s">
        <v>447</v>
      </c>
      <c r="C326" s="298">
        <v>1</v>
      </c>
      <c r="D326" s="686">
        <v>-0.23034909089813382</v>
      </c>
      <c r="E326" s="298">
        <v>-0.25866715404129997</v>
      </c>
      <c r="F326" s="298">
        <v>-0.26141261358852075</v>
      </c>
      <c r="G326" s="298">
        <v>-0.23526483131161258</v>
      </c>
      <c r="H326" s="298">
        <v>-0.26285960546807824</v>
      </c>
      <c r="I326" s="686">
        <v>1.0368181641669263E-2</v>
      </c>
      <c r="J326" s="686">
        <v>0.9746090743169108</v>
      </c>
      <c r="K326" s="686">
        <v>7.2916450760894611E-4</v>
      </c>
      <c r="L326" s="686">
        <v>1.0421309063108541</v>
      </c>
      <c r="M326" s="686">
        <v>-4.9157404134787678E-3</v>
      </c>
      <c r="N326" s="298">
        <v>-3.7996169514336278E-2</v>
      </c>
      <c r="O326" s="686">
        <v>4.0796483758013752E-3</v>
      </c>
      <c r="P326" s="298">
        <v>-9.2927570137191554E-5</v>
      </c>
      <c r="Q326" s="686">
        <v>1.559537264839898E-2</v>
      </c>
      <c r="R326" s="298">
        <v>-2.676548702705606E-2</v>
      </c>
    </row>
    <row r="327" spans="2:18" x14ac:dyDescent="0.2">
      <c r="B327" s="292" t="s">
        <v>448</v>
      </c>
      <c r="C327" s="298">
        <v>1</v>
      </c>
      <c r="D327" s="686">
        <v>-0.45970971173349051</v>
      </c>
      <c r="E327" s="298">
        <v>-0.51622432003360574</v>
      </c>
      <c r="F327" s="298">
        <v>-0.51985916365092677</v>
      </c>
      <c r="G327" s="298">
        <v>-0.4662063283463046</v>
      </c>
      <c r="H327" s="298">
        <v>-0.5214555860374599</v>
      </c>
      <c r="I327" s="686">
        <v>3.4087516212549765E-3</v>
      </c>
      <c r="J327" s="686">
        <v>0.3204226523979678</v>
      </c>
      <c r="K327" s="686">
        <v>1.9096112807669944E-3</v>
      </c>
      <c r="L327" s="686">
        <v>1.0302840479672597</v>
      </c>
      <c r="M327" s="686">
        <v>-6.496616612814054E-3</v>
      </c>
      <c r="N327" s="298">
        <v>-6.1556208376187499E-2</v>
      </c>
      <c r="O327" s="686">
        <v>-1.2356717567221433E-2</v>
      </c>
      <c r="P327" s="298">
        <v>1.0558740458391675E-4</v>
      </c>
      <c r="Q327" s="686">
        <v>-4.7287729632886827E-2</v>
      </c>
      <c r="R327" s="298">
        <v>3.0444931616440969E-2</v>
      </c>
    </row>
    <row r="328" spans="2:18" x14ac:dyDescent="0.2">
      <c r="B328" s="292" t="s">
        <v>449</v>
      </c>
      <c r="C328" s="298">
        <v>1</v>
      </c>
      <c r="D328" s="686">
        <v>-0.94032662992815985</v>
      </c>
      <c r="E328" s="298">
        <v>-1.055926082818043</v>
      </c>
      <c r="F328" s="298">
        <v>-1.0619642815453512</v>
      </c>
      <c r="G328" s="298">
        <v>-0.95111169020916442</v>
      </c>
      <c r="H328" s="298">
        <v>-1.0687794188286326</v>
      </c>
      <c r="I328" s="686">
        <v>8.1310984478877172E-4</v>
      </c>
      <c r="J328" s="686">
        <v>7.6432325410144539E-2</v>
      </c>
      <c r="K328" s="686">
        <v>6.4674587185199412E-3</v>
      </c>
      <c r="L328" s="686">
        <v>1.0086620083973254</v>
      </c>
      <c r="M328" s="686">
        <v>-1.078506028100449E-2</v>
      </c>
      <c r="N328" s="298">
        <v>-0.11381083527936225</v>
      </c>
      <c r="O328" s="686">
        <v>-1.7434108449972528E-2</v>
      </c>
      <c r="P328" s="298">
        <v>1.0520645836974747E-4</v>
      </c>
      <c r="Q328" s="686">
        <v>-6.7028961210012478E-2</v>
      </c>
      <c r="R328" s="298">
        <v>3.0476331705632017E-2</v>
      </c>
    </row>
    <row r="329" spans="2:18" x14ac:dyDescent="0.2">
      <c r="B329" s="292" t="s">
        <v>450</v>
      </c>
      <c r="C329" s="298">
        <v>1</v>
      </c>
      <c r="D329" s="686">
        <v>-1.0149435481228291</v>
      </c>
      <c r="E329" s="298">
        <v>-1.1397160634838792</v>
      </c>
      <c r="F329" s="298">
        <v>-1.1457634069767204</v>
      </c>
      <c r="G329" s="298">
        <v>-1.0257427214191106</v>
      </c>
      <c r="H329" s="298">
        <v>-1.1538058130318301</v>
      </c>
      <c r="I329" s="686">
        <v>1.8342726987654158E-6</v>
      </c>
      <c r="J329" s="686">
        <v>1.7242163368394909E-4</v>
      </c>
      <c r="K329" s="686">
        <v>6.9840690286340403E-3</v>
      </c>
      <c r="L329" s="686">
        <v>1.003780075220142</v>
      </c>
      <c r="M329" s="686">
        <v>-1.0799173296281547E-2</v>
      </c>
      <c r="N329" s="298">
        <v>-0.11838829224977006</v>
      </c>
      <c r="O329" s="686">
        <v>-1.0417094530922866E-2</v>
      </c>
      <c r="P329" s="298">
        <v>-5.3889811757218665E-6</v>
      </c>
      <c r="Q329" s="686">
        <v>-4.0091016439282853E-2</v>
      </c>
      <c r="R329" s="298">
        <v>-1.5626606412389981E-3</v>
      </c>
    </row>
    <row r="330" spans="2:18" x14ac:dyDescent="0.2">
      <c r="B330" s="292" t="s">
        <v>451</v>
      </c>
      <c r="C330" s="298">
        <v>1</v>
      </c>
      <c r="D330" s="686">
        <v>-0.13274751850368038</v>
      </c>
      <c r="E330" s="298">
        <v>-0.14906689096757358</v>
      </c>
      <c r="F330" s="298">
        <v>-0.14995527847914014</v>
      </c>
      <c r="G330" s="298">
        <v>-0.13433449266962638</v>
      </c>
      <c r="H330" s="298">
        <v>-0.15005389456343754</v>
      </c>
      <c r="I330" s="686">
        <v>1.2872857242410406E-3</v>
      </c>
      <c r="J330" s="686">
        <v>0.12100485807865782</v>
      </c>
      <c r="K330" s="686">
        <v>1.3441166637433936E-4</v>
      </c>
      <c r="L330" s="686">
        <v>1.0335734097399218</v>
      </c>
      <c r="M330" s="686">
        <v>-1.5869741659459977E-3</v>
      </c>
      <c r="N330" s="298">
        <v>-1.6309416759697857E-2</v>
      </c>
      <c r="O330" s="686">
        <v>-9.4990120777150092E-5</v>
      </c>
      <c r="P330" s="298">
        <v>-1.8696541919409119E-5</v>
      </c>
      <c r="Q330" s="686">
        <v>-3.6303153783637552E-4</v>
      </c>
      <c r="R330" s="298">
        <v>-5.3837483081160655E-3</v>
      </c>
    </row>
    <row r="331" spans="2:18" x14ac:dyDescent="0.2">
      <c r="B331" s="292" t="s">
        <v>452</v>
      </c>
      <c r="C331" s="298">
        <v>1</v>
      </c>
      <c r="D331" s="686">
        <v>-1.2029687526362889</v>
      </c>
      <c r="E331" s="298">
        <v>-1.3508562262251251</v>
      </c>
      <c r="F331" s="298">
        <v>-1.3608595957505618</v>
      </c>
      <c r="G331" s="298">
        <v>-1.220851184378545</v>
      </c>
      <c r="H331" s="298">
        <v>-1.3773290490535277</v>
      </c>
      <c r="I331" s="686">
        <v>4.1211956935569283E-3</v>
      </c>
      <c r="J331" s="686">
        <v>0.38739239519435126</v>
      </c>
      <c r="K331" s="686">
        <v>1.3764767294607268E-2</v>
      </c>
      <c r="L331" s="686">
        <v>0.99615655644083934</v>
      </c>
      <c r="M331" s="686">
        <v>-1.7882431742256264E-2</v>
      </c>
      <c r="N331" s="298">
        <v>-0.16669387054616977</v>
      </c>
      <c r="O331" s="686">
        <v>8.5982263629386657E-3</v>
      </c>
      <c r="P331" s="298">
        <v>-3.0402592543277764E-4</v>
      </c>
      <c r="Q331" s="686">
        <v>3.3188684305448239E-2</v>
      </c>
      <c r="R331" s="298">
        <v>-8.8419758806996623E-2</v>
      </c>
    </row>
    <row r="332" spans="2:18" x14ac:dyDescent="0.2">
      <c r="B332" s="292" t="s">
        <v>453</v>
      </c>
      <c r="C332" s="298">
        <v>1</v>
      </c>
      <c r="D332" s="686">
        <v>-0.18415036758682568</v>
      </c>
      <c r="E332" s="298">
        <v>-0.20678897109434763</v>
      </c>
      <c r="F332" s="298">
        <v>-0.20803034724279709</v>
      </c>
      <c r="G332" s="298">
        <v>-0.18636795228193173</v>
      </c>
      <c r="H332" s="298">
        <v>-0.20819942506285166</v>
      </c>
      <c r="I332" s="686">
        <v>1.3726435968019533E-3</v>
      </c>
      <c r="J332" s="686">
        <v>0.1290284980993836</v>
      </c>
      <c r="K332" s="686">
        <v>2.6057396285098514E-4</v>
      </c>
      <c r="L332" s="686">
        <v>1.0332004875468979</v>
      </c>
      <c r="M332" s="686">
        <v>-2.2175846951060616E-3</v>
      </c>
      <c r="N332" s="298">
        <v>-2.2710882845337451E-2</v>
      </c>
      <c r="O332" s="686">
        <v>-3.851449938414791E-3</v>
      </c>
      <c r="P332" s="298">
        <v>2.6784676119815239E-5</v>
      </c>
      <c r="Q332" s="686">
        <v>-1.4721048140053337E-2</v>
      </c>
      <c r="R332" s="298">
        <v>7.71362319596692E-3</v>
      </c>
    </row>
    <row r="333" spans="2:18" x14ac:dyDescent="0.2">
      <c r="B333" s="292" t="s">
        <v>454</v>
      </c>
      <c r="C333" s="298">
        <v>1</v>
      </c>
      <c r="D333" s="686">
        <v>0.3346976584255108</v>
      </c>
      <c r="E333" s="298">
        <v>0.37584385695491968</v>
      </c>
      <c r="F333" s="298">
        <v>0.38125193580489464</v>
      </c>
      <c r="G333" s="298">
        <v>0.34439899583152545</v>
      </c>
      <c r="H333" s="298">
        <v>0.38495392392241246</v>
      </c>
      <c r="I333" s="686">
        <v>1.7642574141786035E-2</v>
      </c>
      <c r="J333" s="686">
        <v>1.6584019693278873</v>
      </c>
      <c r="K333" s="686">
        <v>2.1065562224797259E-3</v>
      </c>
      <c r="L333" s="686">
        <v>1.0481919838172997</v>
      </c>
      <c r="M333" s="686">
        <v>9.7013374060146151E-3</v>
      </c>
      <c r="N333" s="298">
        <v>6.4609088970948844E-2</v>
      </c>
      <c r="O333" s="686">
        <v>1.6144593194738106E-2</v>
      </c>
      <c r="P333" s="298">
        <v>-1.7745127482025585E-4</v>
      </c>
      <c r="Q333" s="686">
        <v>6.174192471806917E-2</v>
      </c>
      <c r="R333" s="298">
        <v>-5.1131640460168652E-2</v>
      </c>
    </row>
    <row r="334" spans="2:18" x14ac:dyDescent="0.2">
      <c r="B334" s="292" t="s">
        <v>455</v>
      </c>
      <c r="C334" s="298">
        <v>1</v>
      </c>
      <c r="D334" s="686">
        <v>0.48833616958757076</v>
      </c>
      <c r="E334" s="298">
        <v>0.54836998361980471</v>
      </c>
      <c r="F334" s="298">
        <v>0.55255106948384891</v>
      </c>
      <c r="G334" s="298">
        <v>0.49581126613818488</v>
      </c>
      <c r="H334" s="298">
        <v>0.55467381582619346</v>
      </c>
      <c r="I334" s="686">
        <v>4.5501801700408174E-3</v>
      </c>
      <c r="J334" s="686">
        <v>0.42771693598383681</v>
      </c>
      <c r="K334" s="686">
        <v>2.3367527699750981E-3</v>
      </c>
      <c r="L334" s="686">
        <v>1.0306982327389007</v>
      </c>
      <c r="M334" s="686">
        <v>7.4750965506141138E-3</v>
      </c>
      <c r="N334" s="298">
        <v>6.8106391836963251E-2</v>
      </c>
      <c r="O334" s="686">
        <v>-3.9340568764519562E-3</v>
      </c>
      <c r="P334" s="298">
        <v>1.2973792844059667E-4</v>
      </c>
      <c r="Q334" s="686">
        <v>-1.5058027698258031E-2</v>
      </c>
      <c r="R334" s="298">
        <v>3.7415535177187327E-2</v>
      </c>
    </row>
    <row r="335" spans="2:18" x14ac:dyDescent="0.2">
      <c r="B335" s="292" t="s">
        <v>456</v>
      </c>
      <c r="C335" s="298">
        <v>1</v>
      </c>
      <c r="D335" s="686">
        <v>-7.8394524615979178E-2</v>
      </c>
      <c r="E335" s="298">
        <v>-8.8031988734018699E-2</v>
      </c>
      <c r="F335" s="298">
        <v>-8.8582021988024881E-2</v>
      </c>
      <c r="G335" s="298">
        <v>-7.9377219747791647E-2</v>
      </c>
      <c r="H335" s="298">
        <v>-8.8658713947270026E-2</v>
      </c>
      <c r="I335" s="686">
        <v>1.8537491074176312E-3</v>
      </c>
      <c r="J335" s="686">
        <v>0.17425241609725733</v>
      </c>
      <c r="K335" s="686">
        <v>4.9180649138266875E-5</v>
      </c>
      <c r="L335" s="686">
        <v>1.0344919261283991</v>
      </c>
      <c r="M335" s="686">
        <v>-9.8269513181246351E-4</v>
      </c>
      <c r="N335" s="298">
        <v>-9.8646774144501691E-3</v>
      </c>
      <c r="O335" s="686">
        <v>9.9769764726799015E-5</v>
      </c>
      <c r="P335" s="298">
        <v>-1.3257377789825629E-5</v>
      </c>
      <c r="Q335" s="686">
        <v>3.8126828006247628E-4</v>
      </c>
      <c r="R335" s="298">
        <v>-3.8172174873944598E-3</v>
      </c>
    </row>
    <row r="336" spans="2:18" x14ac:dyDescent="0.2">
      <c r="B336" s="292" t="s">
        <v>457</v>
      </c>
      <c r="C336" s="298">
        <v>1</v>
      </c>
      <c r="D336" s="686">
        <v>0.24021453496293077</v>
      </c>
      <c r="E336" s="298">
        <v>0.26974541065453383</v>
      </c>
      <c r="F336" s="298">
        <v>0.27180934579626431</v>
      </c>
      <c r="G336" s="298">
        <v>0.24390456221431819</v>
      </c>
      <c r="H336" s="298">
        <v>0.27252083968062868</v>
      </c>
      <c r="I336" s="686">
        <v>4.6026642422528977E-3</v>
      </c>
      <c r="J336" s="686">
        <v>0.43265043877177239</v>
      </c>
      <c r="K336" s="686">
        <v>5.6745191519905213E-4</v>
      </c>
      <c r="L336" s="686">
        <v>1.0359065812844741</v>
      </c>
      <c r="M336" s="686">
        <v>3.6900272513874337E-3</v>
      </c>
      <c r="N336" s="298">
        <v>3.352004115969117E-2</v>
      </c>
      <c r="O336" s="686">
        <v>-1.9611753404203134E-3</v>
      </c>
      <c r="P336" s="298">
        <v>6.4189034436707722E-5</v>
      </c>
      <c r="Q336" s="686">
        <v>-7.4972570564836938E-3</v>
      </c>
      <c r="R336" s="298">
        <v>1.8488614441771897E-2</v>
      </c>
    </row>
    <row r="337" spans="2:18" x14ac:dyDescent="0.2">
      <c r="B337" s="292" t="s">
        <v>458</v>
      </c>
      <c r="C337" s="298">
        <v>1</v>
      </c>
      <c r="D337" s="686">
        <v>-4.1883340480811437E-2</v>
      </c>
      <c r="E337" s="298">
        <v>-4.7032286698736159E-2</v>
      </c>
      <c r="F337" s="298">
        <v>-4.7283426505306515E-2</v>
      </c>
      <c r="G337" s="298">
        <v>-4.2331826316833757E-2</v>
      </c>
      <c r="H337" s="298">
        <v>-4.7280215515970003E-2</v>
      </c>
      <c r="I337" s="686">
        <v>6.8214970092883188E-5</v>
      </c>
      <c r="J337" s="686">
        <v>6.41220718873102E-3</v>
      </c>
      <c r="K337" s="686">
        <v>1.1970031855995369E-5</v>
      </c>
      <c r="L337" s="686">
        <v>1.0327496454074061</v>
      </c>
      <c r="M337" s="686">
        <v>-4.4848583602232476E-4</v>
      </c>
      <c r="N337" s="298">
        <v>-4.8665401485176911E-3</v>
      </c>
      <c r="O337" s="686">
        <v>-3.4991282055638008E-4</v>
      </c>
      <c r="P337" s="298">
        <v>-1.3562605320025409E-6</v>
      </c>
      <c r="Q337" s="686">
        <v>-1.3371449244253507E-3</v>
      </c>
      <c r="R337" s="298">
        <v>-3.9049843171348601E-4</v>
      </c>
    </row>
    <row r="338" spans="2:18" x14ac:dyDescent="0.2">
      <c r="B338" s="292" t="s">
        <v>459</v>
      </c>
      <c r="C338" s="298">
        <v>1</v>
      </c>
      <c r="D338" s="686">
        <v>5.1370903701919657E-2</v>
      </c>
      <c r="E338" s="298">
        <v>5.7686207526564587E-2</v>
      </c>
      <c r="F338" s="298">
        <v>5.8159073999025222E-2</v>
      </c>
      <c r="G338" s="298">
        <v>5.221655262765397E-2</v>
      </c>
      <c r="H338" s="298">
        <v>5.8320778906322604E-2</v>
      </c>
      <c r="I338" s="686">
        <v>5.6687197534597174E-3</v>
      </c>
      <c r="J338" s="686">
        <v>0.53285965682521341</v>
      </c>
      <c r="K338" s="686">
        <v>2.7840553567670616E-5</v>
      </c>
      <c r="L338" s="686">
        <v>1.0386031629837966</v>
      </c>
      <c r="M338" s="686">
        <v>8.4564892573430861E-4</v>
      </c>
      <c r="N338" s="298">
        <v>7.4218858124252933E-3</v>
      </c>
      <c r="O338" s="686">
        <v>-5.2629514766291518E-4</v>
      </c>
      <c r="P338" s="298">
        <v>1.5250601082672561E-5</v>
      </c>
      <c r="Q338" s="686">
        <v>-2.0111787365594178E-3</v>
      </c>
      <c r="R338" s="298">
        <v>4.3910239831590672E-3</v>
      </c>
    </row>
    <row r="339" spans="2:18" x14ac:dyDescent="0.2">
      <c r="B339" s="292" t="s">
        <v>460</v>
      </c>
      <c r="C339" s="298">
        <v>1</v>
      </c>
      <c r="D339" s="686">
        <v>8.4095876712519946E-2</v>
      </c>
      <c r="E339" s="298">
        <v>9.4434238967564324E-2</v>
      </c>
      <c r="F339" s="298">
        <v>9.5312360537786384E-2</v>
      </c>
      <c r="G339" s="298">
        <v>8.5667123417232371E-2</v>
      </c>
      <c r="H339" s="298">
        <v>9.5684726144326396E-2</v>
      </c>
      <c r="I339" s="686">
        <v>7.8149876421805282E-3</v>
      </c>
      <c r="J339" s="686">
        <v>0.7346088383649696</v>
      </c>
      <c r="K339" s="686">
        <v>8.4866859777438071E-5</v>
      </c>
      <c r="L339" s="686">
        <v>1.0407462966898182</v>
      </c>
      <c r="M339" s="686">
        <v>1.5712467047124291E-3</v>
      </c>
      <c r="N339" s="298">
        <v>1.2958589008266075E-2</v>
      </c>
      <c r="O339" s="686">
        <v>-1.170847684180177E-3</v>
      </c>
      <c r="P339" s="298">
        <v>2.9377484346396039E-5</v>
      </c>
      <c r="Q339" s="686">
        <v>-4.4744021871138944E-3</v>
      </c>
      <c r="R339" s="298">
        <v>8.4587612293096914E-3</v>
      </c>
    </row>
    <row r="340" spans="2:18" x14ac:dyDescent="0.2">
      <c r="B340" s="292" t="s">
        <v>461</v>
      </c>
      <c r="C340" s="298">
        <v>1</v>
      </c>
      <c r="D340" s="686">
        <v>-0.81119094414620518</v>
      </c>
      <c r="E340" s="298">
        <v>-0.91091504675903168</v>
      </c>
      <c r="F340" s="298">
        <v>-0.91980157566320142</v>
      </c>
      <c r="G340" s="298">
        <v>-0.82709546626587394</v>
      </c>
      <c r="H340" s="298">
        <v>-0.92799860438639059</v>
      </c>
      <c r="I340" s="686">
        <v>8.7030510349796527E-3</v>
      </c>
      <c r="J340" s="686">
        <v>0.81808679728808731</v>
      </c>
      <c r="K340" s="686">
        <v>8.2938434483015751E-3</v>
      </c>
      <c r="L340" s="686">
        <v>1.0230219312514581</v>
      </c>
      <c r="M340" s="686">
        <v>-1.5904522119668762E-2</v>
      </c>
      <c r="N340" s="298">
        <v>-0.12868555952533955</v>
      </c>
      <c r="O340" s="686">
        <v>1.2410624405214246E-2</v>
      </c>
      <c r="P340" s="298">
        <v>-2.993144452947464E-4</v>
      </c>
      <c r="Q340" s="686">
        <v>4.7642166046086197E-2</v>
      </c>
      <c r="R340" s="298">
        <v>-8.6573123770427876E-2</v>
      </c>
    </row>
    <row r="341" spans="2:18" x14ac:dyDescent="0.2">
      <c r="B341" s="292" t="s">
        <v>462</v>
      </c>
      <c r="C341" s="298">
        <v>1</v>
      </c>
      <c r="D341" s="686">
        <v>7.8701028411396257E-2</v>
      </c>
      <c r="E341" s="298">
        <v>8.8376172703463818E-2</v>
      </c>
      <c r="F341" s="298">
        <v>8.9058609472306802E-2</v>
      </c>
      <c r="G341" s="298">
        <v>7.9921172734957593E-2</v>
      </c>
      <c r="H341" s="298">
        <v>8.9266311415501579E-2</v>
      </c>
      <c r="I341" s="686">
        <v>4.7405313025690819E-3</v>
      </c>
      <c r="J341" s="686">
        <v>0.44560994244149371</v>
      </c>
      <c r="K341" s="686">
        <v>6.1482656022504649E-5</v>
      </c>
      <c r="L341" s="686">
        <v>1.0375226888830302</v>
      </c>
      <c r="M341" s="686">
        <v>1.2201443235613349E-3</v>
      </c>
      <c r="N341" s="298">
        <v>1.1029663617502104E-2</v>
      </c>
      <c r="O341" s="686">
        <v>-6.6468631353858534E-4</v>
      </c>
      <c r="P341" s="298">
        <v>2.1345760329557422E-5</v>
      </c>
      <c r="Q341" s="686">
        <v>-2.5400874062214297E-3</v>
      </c>
      <c r="R341" s="298">
        <v>6.1461208991991619E-3</v>
      </c>
    </row>
    <row r="342" spans="2:18" x14ac:dyDescent="0.2">
      <c r="B342" s="292" t="s">
        <v>463</v>
      </c>
      <c r="C342" s="298">
        <v>1</v>
      </c>
      <c r="D342" s="686">
        <v>-0.54615362037118376</v>
      </c>
      <c r="E342" s="298">
        <v>-0.61329524722648321</v>
      </c>
      <c r="F342" s="298">
        <v>-0.61780578717900403</v>
      </c>
      <c r="G342" s="298">
        <v>-0.55421664244690405</v>
      </c>
      <c r="H342" s="298">
        <v>-0.62026863194049886</v>
      </c>
      <c r="I342" s="686">
        <v>4.0221864715221482E-3</v>
      </c>
      <c r="J342" s="686">
        <v>0.37808552832308195</v>
      </c>
      <c r="K342" s="686">
        <v>2.8174549503532662E-3</v>
      </c>
      <c r="L342" s="686">
        <v>1.0284492176496478</v>
      </c>
      <c r="M342" s="686">
        <v>-8.0630220757203011E-3</v>
      </c>
      <c r="N342" s="298">
        <v>-7.4815048469945661E-2</v>
      </c>
      <c r="O342" s="686">
        <v>3.7855690087425248E-3</v>
      </c>
      <c r="P342" s="298">
        <v>-1.363474232964652E-4</v>
      </c>
      <c r="Q342" s="686">
        <v>1.4495647067465809E-2</v>
      </c>
      <c r="R342" s="298">
        <v>-3.9337877099878987E-2</v>
      </c>
    </row>
    <row r="343" spans="2:18" x14ac:dyDescent="0.2">
      <c r="B343" s="292" t="s">
        <v>464</v>
      </c>
      <c r="C343" s="298">
        <v>1</v>
      </c>
      <c r="D343" s="686">
        <v>-0.8035042944390014</v>
      </c>
      <c r="E343" s="298">
        <v>-0.90228343551141421</v>
      </c>
      <c r="F343" s="298">
        <v>-0.90843456826133906</v>
      </c>
      <c r="G343" s="298">
        <v>-0.81449709004055904</v>
      </c>
      <c r="H343" s="298">
        <v>-0.91376023957896202</v>
      </c>
      <c r="I343" s="686">
        <v>2.9701051750386509E-3</v>
      </c>
      <c r="J343" s="686">
        <v>0.27918988645363318</v>
      </c>
      <c r="K343" s="686">
        <v>5.6451730386903078E-3</v>
      </c>
      <c r="L343" s="686">
        <v>1.0175355356266937</v>
      </c>
      <c r="M343" s="686">
        <v>-1.0992795601557692E-2</v>
      </c>
      <c r="N343" s="298">
        <v>-0.10615527130043494</v>
      </c>
      <c r="O343" s="686">
        <v>3.5746057539013804E-3</v>
      </c>
      <c r="P343" s="298">
        <v>-1.72191505383677E-4</v>
      </c>
      <c r="Q343" s="686">
        <v>1.3720724778073172E-2</v>
      </c>
      <c r="R343" s="298">
        <v>-4.9798718957011816E-2</v>
      </c>
    </row>
    <row r="344" spans="2:18" x14ac:dyDescent="0.2">
      <c r="B344" s="292" t="s">
        <v>465</v>
      </c>
      <c r="C344" s="298">
        <v>1</v>
      </c>
      <c r="D344" s="686">
        <v>0.53107009628888502</v>
      </c>
      <c r="E344" s="298">
        <v>0.59635742371665657</v>
      </c>
      <c r="F344" s="298">
        <v>0.59996385645055361</v>
      </c>
      <c r="G344" s="298">
        <v>0.53751274203767518</v>
      </c>
      <c r="H344" s="298">
        <v>0.60150339781225037</v>
      </c>
      <c r="I344" s="686">
        <v>1.4597177403855833E-3</v>
      </c>
      <c r="J344" s="686">
        <v>0.13721346759624484</v>
      </c>
      <c r="K344" s="686">
        <v>2.1833963746822663E-3</v>
      </c>
      <c r="L344" s="686">
        <v>1.026263211340517</v>
      </c>
      <c r="M344" s="686">
        <v>6.4426457487901699E-3</v>
      </c>
      <c r="N344" s="298">
        <v>6.5853040123791201E-2</v>
      </c>
      <c r="O344" s="686">
        <v>3.7698941343283776E-5</v>
      </c>
      <c r="P344" s="298">
        <v>7.9663517505558276E-5</v>
      </c>
      <c r="Q344" s="686">
        <v>1.4433932129854634E-4</v>
      </c>
      <c r="R344" s="298">
        <v>2.2981190777437915E-2</v>
      </c>
    </row>
    <row r="345" spans="2:18" x14ac:dyDescent="0.2">
      <c r="B345" s="292" t="s">
        <v>466</v>
      </c>
      <c r="C345" s="298">
        <v>1</v>
      </c>
      <c r="D345" s="686">
        <v>-0.8264565549265761</v>
      </c>
      <c r="E345" s="298">
        <v>-0.92805734187235145</v>
      </c>
      <c r="F345" s="298">
        <v>-0.93298120400799822</v>
      </c>
      <c r="G345" s="298">
        <v>-0.83524944532560408</v>
      </c>
      <c r="H345" s="298">
        <v>-0.93727153164768096</v>
      </c>
      <c r="I345" s="686">
        <v>9.4699200614488521E-7</v>
      </c>
      <c r="J345" s="686">
        <v>8.9017248577619214E-5</v>
      </c>
      <c r="K345" s="686">
        <v>4.6304950527482156E-3</v>
      </c>
      <c r="L345" s="686">
        <v>1.0134874504666875</v>
      </c>
      <c r="M345" s="686">
        <v>-8.7928903990279039E-3</v>
      </c>
      <c r="N345" s="298">
        <v>-9.6166355624346986E-2</v>
      </c>
      <c r="O345" s="686">
        <v>-9.0145471428129606E-3</v>
      </c>
      <c r="P345" s="298">
        <v>3.1530120026323959E-6</v>
      </c>
      <c r="Q345" s="686">
        <v>-3.4609818973211394E-2</v>
      </c>
      <c r="R345" s="298">
        <v>9.120918657887331E-4</v>
      </c>
    </row>
    <row r="346" spans="2:18" x14ac:dyDescent="0.2">
      <c r="B346" s="292" t="s">
        <v>467</v>
      </c>
      <c r="C346" s="298">
        <v>1</v>
      </c>
      <c r="D346" s="686">
        <v>-0.41832338451200146</v>
      </c>
      <c r="E346" s="298">
        <v>-0.46975014712992935</v>
      </c>
      <c r="F346" s="298">
        <v>-0.47443920255208222</v>
      </c>
      <c r="G346" s="298">
        <v>-0.42671649144316176</v>
      </c>
      <c r="H346" s="298">
        <v>-0.4771697001127076</v>
      </c>
      <c r="I346" s="686">
        <v>9.1427316916177174E-3</v>
      </c>
      <c r="J346" s="686">
        <v>0.85941677901206548</v>
      </c>
      <c r="K346" s="686">
        <v>2.2580926259084155E-3</v>
      </c>
      <c r="L346" s="686">
        <v>1.0373198527796013</v>
      </c>
      <c r="M346" s="686">
        <v>-8.3931069311602817E-3</v>
      </c>
      <c r="N346" s="298">
        <v>-6.6921323729518145E-2</v>
      </c>
      <c r="O346" s="686">
        <v>6.6747204038951347E-3</v>
      </c>
      <c r="P346" s="298">
        <v>-1.5827549721696865E-4</v>
      </c>
      <c r="Q346" s="686">
        <v>2.5537165591349151E-2</v>
      </c>
      <c r="R346" s="298">
        <v>-4.5625837142069386E-2</v>
      </c>
    </row>
    <row r="347" spans="2:18" x14ac:dyDescent="0.2">
      <c r="B347" s="292" t="s">
        <v>468</v>
      </c>
      <c r="C347" s="298">
        <v>1</v>
      </c>
      <c r="D347" s="686">
        <v>0.62221836322549451</v>
      </c>
      <c r="E347" s="298">
        <v>0.69871104149028107</v>
      </c>
      <c r="F347" s="298">
        <v>0.70287511950535586</v>
      </c>
      <c r="G347" s="298">
        <v>0.6296568786805965</v>
      </c>
      <c r="H347" s="298">
        <v>0.70512769955350385</v>
      </c>
      <c r="I347" s="686">
        <v>1.2872857242410406E-3</v>
      </c>
      <c r="J347" s="686">
        <v>0.12100485807865782</v>
      </c>
      <c r="K347" s="686">
        <v>2.9530431344608303E-3</v>
      </c>
      <c r="L347" s="686">
        <v>1.0231162063488441</v>
      </c>
      <c r="M347" s="686">
        <v>7.4385154551019836E-3</v>
      </c>
      <c r="N347" s="298">
        <v>7.6640606725227114E-2</v>
      </c>
      <c r="O347" s="686">
        <v>4.4524069556081246E-4</v>
      </c>
      <c r="P347" s="298">
        <v>8.763502204938811E-5</v>
      </c>
      <c r="Q347" s="686">
        <v>1.7059443467607816E-3</v>
      </c>
      <c r="R347" s="298">
        <v>2.5299110499741383E-2</v>
      </c>
    </row>
    <row r="348" spans="2:18" x14ac:dyDescent="0.2">
      <c r="B348" s="292" t="s">
        <v>469</v>
      </c>
      <c r="C348" s="298">
        <v>1</v>
      </c>
      <c r="D348" s="686">
        <v>0.18798086089029875</v>
      </c>
      <c r="E348" s="298">
        <v>0.21109036771597267</v>
      </c>
      <c r="F348" s="298">
        <v>0.21290173047319852</v>
      </c>
      <c r="G348" s="298">
        <v>0.19122082349996192</v>
      </c>
      <c r="H348" s="298">
        <v>0.2136231263871908</v>
      </c>
      <c r="I348" s="686">
        <v>6.4172500333344517E-3</v>
      </c>
      <c r="J348" s="686">
        <v>0.60322150313343847</v>
      </c>
      <c r="K348" s="686">
        <v>3.9062024789081849E-4</v>
      </c>
      <c r="L348" s="686">
        <v>1.038456594962738</v>
      </c>
      <c r="M348" s="686">
        <v>3.2399626096631814E-3</v>
      </c>
      <c r="N348" s="298">
        <v>2.7806778265605792E-2</v>
      </c>
      <c r="O348" s="686">
        <v>6.2051113372097923E-3</v>
      </c>
      <c r="P348" s="298">
        <v>-5.9421818187306839E-5</v>
      </c>
      <c r="Q348" s="686">
        <v>2.3717496444011197E-2</v>
      </c>
      <c r="R348" s="298">
        <v>-1.7112865900515088E-2</v>
      </c>
    </row>
    <row r="349" spans="2:18" x14ac:dyDescent="0.2">
      <c r="B349" s="292" t="s">
        <v>487</v>
      </c>
      <c r="C349" s="298">
        <v>1</v>
      </c>
      <c r="D349" s="686">
        <v>3.1299199940823419E-2</v>
      </c>
      <c r="E349" s="298">
        <v>3.5146980354451261E-2</v>
      </c>
      <c r="F349" s="298">
        <v>3.5530220023375352E-2</v>
      </c>
      <c r="G349" s="298">
        <v>3.198548887071679E-2</v>
      </c>
      <c r="H349" s="298">
        <v>3.5724253474853432E-2</v>
      </c>
      <c r="I349" s="686">
        <v>1.0929943099277417E-2</v>
      </c>
      <c r="J349" s="686">
        <v>1.0274146513320772</v>
      </c>
      <c r="K349" s="686">
        <v>1.3840110429054577E-5</v>
      </c>
      <c r="L349" s="686">
        <v>1.0442349109605333</v>
      </c>
      <c r="M349" s="686">
        <v>6.8628892989336648E-4</v>
      </c>
      <c r="N349" s="298">
        <v>5.2328726121710616E-3</v>
      </c>
      <c r="O349" s="686">
        <v>1.2518567675234371E-3</v>
      </c>
      <c r="P349" s="298">
        <v>-1.2971739395185103E-5</v>
      </c>
      <c r="Q349" s="686">
        <v>4.7837777435977332E-3</v>
      </c>
      <c r="R349" s="298">
        <v>-3.7348409566777528E-3</v>
      </c>
    </row>
    <row r="350" spans="2:18" x14ac:dyDescent="0.2">
      <c r="B350" s="292" t="s">
        <v>488</v>
      </c>
      <c r="C350" s="298">
        <v>1</v>
      </c>
      <c r="D350" s="686">
        <v>1.6874636708354804</v>
      </c>
      <c r="E350" s="298">
        <v>1.8949127325886701</v>
      </c>
      <c r="F350" s="298">
        <v>1.9151024979115769</v>
      </c>
      <c r="G350" s="298">
        <v>1.7236141440369239</v>
      </c>
      <c r="H350" s="298">
        <v>1.9641935788644584</v>
      </c>
      <c r="I350" s="686">
        <v>1.044733038679546E-2</v>
      </c>
      <c r="J350" s="686">
        <v>0.98204905635877326</v>
      </c>
      <c r="K350" s="686">
        <v>3.928561937074794E-2</v>
      </c>
      <c r="L350" s="686">
        <v>0.96304769404302071</v>
      </c>
      <c r="M350" s="686">
        <v>3.6150473201443441E-2</v>
      </c>
      <c r="N350" s="298">
        <v>0.28446003266116054</v>
      </c>
      <c r="O350" s="686">
        <v>-3.0071598388921046E-2</v>
      </c>
      <c r="P350" s="298">
        <v>6.8340631156206891E-4</v>
      </c>
      <c r="Q350" s="686">
        <v>-0.11724840233636148</v>
      </c>
      <c r="R350" s="298">
        <v>0.20076451384902969</v>
      </c>
    </row>
    <row r="351" spans="2:18" x14ac:dyDescent="0.2">
      <c r="B351" s="292" t="s">
        <v>489</v>
      </c>
      <c r="C351" s="298">
        <v>1</v>
      </c>
      <c r="D351" s="686">
        <v>3.0876464822015146</v>
      </c>
      <c r="E351" s="298">
        <v>3.4672276114599052</v>
      </c>
      <c r="F351" s="298">
        <v>3.5043121455914839</v>
      </c>
      <c r="G351" s="298">
        <v>3.1540489777306577</v>
      </c>
      <c r="H351" s="298">
        <v>3.7811778055056267</v>
      </c>
      <c r="I351" s="686">
        <v>1.0526780087597876E-2</v>
      </c>
      <c r="J351" s="686">
        <v>0.98951732823420036</v>
      </c>
      <c r="K351" s="686">
        <v>0.13204817492204035</v>
      </c>
      <c r="L351" s="686">
        <v>0.78636707878196666</v>
      </c>
      <c r="M351" s="686">
        <v>6.6402495529143096E-2</v>
      </c>
      <c r="N351" s="298">
        <v>0.54863698883163192</v>
      </c>
      <c r="O351" s="686">
        <v>-5.5362992574012365E-2</v>
      </c>
      <c r="P351" s="298">
        <v>1.2553143103418089E-3</v>
      </c>
      <c r="Q351" s="686">
        <v>-0.22708288732186227</v>
      </c>
      <c r="R351" s="298">
        <v>0.38794921299469715</v>
      </c>
    </row>
    <row r="352" spans="2:18" x14ac:dyDescent="0.2">
      <c r="B352" s="292" t="s">
        <v>490</v>
      </c>
      <c r="C352" s="298">
        <v>1</v>
      </c>
      <c r="D352" s="686">
        <v>-0.18342188707511831</v>
      </c>
      <c r="E352" s="298">
        <v>-0.20597093452210333</v>
      </c>
      <c r="F352" s="298">
        <v>-0.20755581915241439</v>
      </c>
      <c r="G352" s="298">
        <v>-0.18625550012639136</v>
      </c>
      <c r="H352" s="298">
        <v>-0.20807357934867166</v>
      </c>
      <c r="I352" s="686">
        <v>4.6872647455987989E-3</v>
      </c>
      <c r="J352" s="686">
        <v>0.44060288608628712</v>
      </c>
      <c r="K352" s="686">
        <v>3.3275854701432267E-4</v>
      </c>
      <c r="L352" s="686">
        <v>1.036682460715548</v>
      </c>
      <c r="M352" s="686">
        <v>-2.8336130512730583E-3</v>
      </c>
      <c r="N352" s="298">
        <v>-2.5664491096819626E-2</v>
      </c>
      <c r="O352" s="686">
        <v>1.5292713393571817E-3</v>
      </c>
      <c r="P352" s="298">
        <v>-4.9465809417576416E-5</v>
      </c>
      <c r="Q352" s="686">
        <v>5.8451890809518422E-3</v>
      </c>
      <c r="R352" s="298">
        <v>-1.4245466642376832E-2</v>
      </c>
    </row>
    <row r="353" spans="2:18" x14ac:dyDescent="0.2">
      <c r="B353" s="292" t="s">
        <v>491</v>
      </c>
      <c r="C353" s="298">
        <v>1</v>
      </c>
      <c r="D353" s="686">
        <v>1.1536379361380353</v>
      </c>
      <c r="E353" s="298">
        <v>1.2954609048874788</v>
      </c>
      <c r="F353" s="298">
        <v>1.3041822458959487</v>
      </c>
      <c r="G353" s="298">
        <v>1.1692233346561189</v>
      </c>
      <c r="H353" s="298">
        <v>1.3179923856446218</v>
      </c>
      <c r="I353" s="686">
        <v>2.8033861212971535E-3</v>
      </c>
      <c r="J353" s="686">
        <v>0.26351829540193245</v>
      </c>
      <c r="K353" s="686">
        <v>1.1489336641744641E-2</v>
      </c>
      <c r="L353" s="686">
        <v>0.99812599368584187</v>
      </c>
      <c r="M353" s="686">
        <v>1.5585398518083517E-2</v>
      </c>
      <c r="N353" s="298">
        <v>0.15216792551814667</v>
      </c>
      <c r="O353" s="686">
        <v>-4.6348876061246894E-3</v>
      </c>
      <c r="P353" s="298">
        <v>2.40145915964468E-4</v>
      </c>
      <c r="Q353" s="686">
        <v>-1.7875607801330202E-2</v>
      </c>
      <c r="R353" s="298">
        <v>6.9783759176016188E-2</v>
      </c>
    </row>
    <row r="354" spans="2:18" x14ac:dyDescent="0.2">
      <c r="B354" s="292" t="s">
        <v>492</v>
      </c>
      <c r="C354" s="298">
        <v>1</v>
      </c>
      <c r="D354" s="686">
        <v>-0.56319235564653047</v>
      </c>
      <c r="E354" s="298">
        <v>-0.63242864664626253</v>
      </c>
      <c r="F354" s="298">
        <v>-0.63929769332532915</v>
      </c>
      <c r="G354" s="298">
        <v>-0.57549288546965882</v>
      </c>
      <c r="H354" s="298">
        <v>-0.64417455733367557</v>
      </c>
      <c r="I354" s="686">
        <v>1.0847588447569879E-2</v>
      </c>
      <c r="J354" s="686">
        <v>1.0196733140715686</v>
      </c>
      <c r="K354" s="686">
        <v>4.4631691460531933E-3</v>
      </c>
      <c r="L354" s="686">
        <v>1.0350179982604801</v>
      </c>
      <c r="M354" s="686">
        <v>-1.2300529823128369E-2</v>
      </c>
      <c r="N354" s="298">
        <v>-9.4177139957190167E-2</v>
      </c>
      <c r="O354" s="686">
        <v>1.034600646017543E-2</v>
      </c>
      <c r="P354" s="298">
        <v>-2.3251063945897124E-4</v>
      </c>
      <c r="Q354" s="686">
        <v>3.9622560494044931E-2</v>
      </c>
      <c r="R354" s="298">
        <v>-6.7091911841576701E-2</v>
      </c>
    </row>
    <row r="355" spans="2:18" ht="16" thickBot="1" x14ac:dyDescent="0.25">
      <c r="B355" s="296" t="s">
        <v>493</v>
      </c>
      <c r="C355" s="299">
        <v>1</v>
      </c>
      <c r="D355" s="687">
        <v>0.36390742336383952</v>
      </c>
      <c r="E355" s="299">
        <v>0.40864453672905482</v>
      </c>
      <c r="F355" s="299">
        <v>0.41293214969165049</v>
      </c>
      <c r="G355" s="299">
        <v>0.37158392245526478</v>
      </c>
      <c r="H355" s="299">
        <v>0.41539631105302088</v>
      </c>
      <c r="I355" s="687">
        <v>1.0132541140348087E-2</v>
      </c>
      <c r="J355" s="687">
        <v>0.95245886719272022</v>
      </c>
      <c r="K355" s="687">
        <v>1.7984554592594016E-3</v>
      </c>
      <c r="L355" s="687">
        <v>1.0395903668084441</v>
      </c>
      <c r="M355" s="687">
        <v>7.6764990914253029E-3</v>
      </c>
      <c r="N355" s="299">
        <v>5.9705697937004538E-2</v>
      </c>
      <c r="O355" s="687">
        <v>-6.3251660704250791E-3</v>
      </c>
      <c r="P355" s="299">
        <v>1.4509497577047027E-4</v>
      </c>
      <c r="Q355" s="687">
        <v>-2.4192671947334547E-2</v>
      </c>
      <c r="R355" s="299">
        <v>4.1814010438116951E-2</v>
      </c>
    </row>
    <row r="374" spans="7:7" x14ac:dyDescent="0.2">
      <c r="G374" t="s">
        <v>337</v>
      </c>
    </row>
    <row r="393" spans="2:9" x14ac:dyDescent="0.2">
      <c r="G393" t="s">
        <v>337</v>
      </c>
    </row>
    <row r="396" spans="2:9" x14ac:dyDescent="0.2">
      <c r="B396" t="s">
        <v>720</v>
      </c>
    </row>
    <row r="398" spans="2:9" x14ac:dyDescent="0.2">
      <c r="B398" s="739" t="s">
        <v>712</v>
      </c>
      <c r="C398" s="739"/>
      <c r="D398" s="739"/>
      <c r="E398" s="739"/>
      <c r="F398" s="739"/>
      <c r="G398" s="739"/>
      <c r="H398" s="739"/>
      <c r="I398" s="739"/>
    </row>
    <row r="399" spans="2:9" x14ac:dyDescent="0.2">
      <c r="B399" s="739"/>
      <c r="C399" s="739"/>
      <c r="D399" s="739"/>
      <c r="E399" s="739"/>
      <c r="F399" s="739"/>
      <c r="G399" s="739"/>
      <c r="H399" s="739"/>
      <c r="I399" s="739"/>
    </row>
    <row r="401" spans="2:9" x14ac:dyDescent="0.2">
      <c r="B401" s="739" t="s">
        <v>727</v>
      </c>
      <c r="C401" s="739"/>
      <c r="D401" s="739"/>
      <c r="E401" s="739"/>
      <c r="F401" s="739"/>
      <c r="G401" s="739"/>
      <c r="H401" s="739"/>
      <c r="I401" s="739"/>
    </row>
    <row r="402" spans="2:9" x14ac:dyDescent="0.2">
      <c r="B402" s="739"/>
      <c r="C402" s="739"/>
      <c r="D402" s="739"/>
      <c r="E402" s="739"/>
      <c r="F402" s="739"/>
      <c r="G402" s="739"/>
      <c r="H402" s="739"/>
      <c r="I402" s="739"/>
    </row>
    <row r="404" spans="2:9" x14ac:dyDescent="0.2">
      <c r="B404" s="739" t="s">
        <v>728</v>
      </c>
      <c r="C404" s="739"/>
      <c r="D404" s="739"/>
      <c r="E404" s="739"/>
      <c r="F404" s="739"/>
      <c r="G404" s="739"/>
      <c r="H404" s="739"/>
      <c r="I404" s="739"/>
    </row>
    <row r="405" spans="2:9" x14ac:dyDescent="0.2">
      <c r="B405" s="739"/>
      <c r="C405" s="739"/>
      <c r="D405" s="739"/>
      <c r="E405" s="739"/>
      <c r="F405" s="739"/>
      <c r="G405" s="739"/>
      <c r="H405" s="739"/>
      <c r="I405" s="739"/>
    </row>
    <row r="406" spans="2:9" x14ac:dyDescent="0.2">
      <c r="B406" s="739"/>
      <c r="C406" s="739"/>
      <c r="D406" s="739"/>
      <c r="E406" s="739"/>
      <c r="F406" s="739"/>
      <c r="G406" s="739"/>
      <c r="H406" s="739"/>
      <c r="I406" s="739"/>
    </row>
  </sheetData>
  <mergeCells count="3">
    <mergeCell ref="B398:I399"/>
    <mergeCell ref="B401:I402"/>
    <mergeCell ref="B404:I406"/>
  </mergeCells>
  <pageMargins left="0.7" right="0.7" top="0.75" bottom="0.75" header="0.3" footer="0.3"/>
  <ignoredErrors>
    <ignoredError sqref="A1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3ECA9-D5AC-48BA-B3D0-C176801AA51E}">
  <sheetPr>
    <tabColor rgb="FF007800"/>
  </sheetPr>
  <dimension ref="B1:R411"/>
  <sheetViews>
    <sheetView topLeftCell="A198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722</v>
      </c>
    </row>
    <row r="2" spans="2:9" x14ac:dyDescent="0.2">
      <c r="B2" t="s">
        <v>555</v>
      </c>
    </row>
    <row r="3" spans="2:9" x14ac:dyDescent="0.2">
      <c r="B3" t="s">
        <v>716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554</v>
      </c>
      <c r="C16" s="304">
        <v>95</v>
      </c>
      <c r="D16" s="304">
        <v>0</v>
      </c>
      <c r="E16" s="304">
        <v>95</v>
      </c>
      <c r="F16" s="306">
        <v>0</v>
      </c>
      <c r="G16" s="306">
        <v>4.3994084153738067</v>
      </c>
      <c r="H16" s="306">
        <v>1.021106809992028</v>
      </c>
      <c r="I16" s="306">
        <v>0.93272201232369245</v>
      </c>
    </row>
    <row r="17" spans="2:10" ht="16" thickBot="1" x14ac:dyDescent="0.25">
      <c r="B17" s="296" t="s">
        <v>308</v>
      </c>
      <c r="C17" s="305">
        <v>95</v>
      </c>
      <c r="D17" s="305">
        <v>0</v>
      </c>
      <c r="E17" s="305">
        <v>95</v>
      </c>
      <c r="F17" s="299">
        <v>0.25409999999999999</v>
      </c>
      <c r="G17" s="299">
        <v>5.5</v>
      </c>
      <c r="H17" s="299">
        <v>1.3735242105263157</v>
      </c>
      <c r="I17" s="299">
        <v>0.99457231153147507</v>
      </c>
    </row>
    <row r="20" spans="2:10" x14ac:dyDescent="0.2">
      <c r="B20" t="s">
        <v>351</v>
      </c>
    </row>
    <row r="21" spans="2:10" ht="16" thickBot="1" x14ac:dyDescent="0.25"/>
    <row r="22" spans="2:10" ht="32" x14ac:dyDescent="0.2">
      <c r="B22" s="293"/>
      <c r="C22" s="294" t="s">
        <v>308</v>
      </c>
      <c r="D22" s="307" t="s">
        <v>554</v>
      </c>
    </row>
    <row r="23" spans="2:10" x14ac:dyDescent="0.2">
      <c r="B23" s="295" t="s">
        <v>308</v>
      </c>
      <c r="C23" s="310">
        <v>1</v>
      </c>
      <c r="D23" s="306">
        <v>0.18983270851815645</v>
      </c>
    </row>
    <row r="24" spans="2:10" ht="16" thickBot="1" x14ac:dyDescent="0.25">
      <c r="B24" s="308" t="s">
        <v>554</v>
      </c>
      <c r="C24" s="309">
        <v>0.18983270851815645</v>
      </c>
      <c r="D24" s="311">
        <v>1</v>
      </c>
    </row>
    <row r="27" spans="2:10" x14ac:dyDescent="0.2">
      <c r="B27" s="290" t="s">
        <v>557</v>
      </c>
    </row>
    <row r="29" spans="2:10" x14ac:dyDescent="0.2">
      <c r="B29" t="s">
        <v>717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308</v>
      </c>
      <c r="D32" s="680">
        <v>0.84763711904797834</v>
      </c>
      <c r="E32" s="680">
        <v>3.6036457223339369E-2</v>
      </c>
      <c r="F32" s="681">
        <v>2.5671257838644095E-2</v>
      </c>
      <c r="G32" s="680">
        <v>2</v>
      </c>
      <c r="H32" s="680">
        <v>-13.725105593105834</v>
      </c>
      <c r="I32" s="680">
        <v>-8.6173518099047524</v>
      </c>
      <c r="J32" s="680">
        <v>0.98425751209827461</v>
      </c>
    </row>
    <row r="33" spans="2:3" x14ac:dyDescent="0.2">
      <c r="B33" s="301" t="s">
        <v>691</v>
      </c>
    </row>
    <row r="36" spans="2:3" x14ac:dyDescent="0.2">
      <c r="B36" t="s">
        <v>558</v>
      </c>
    </row>
    <row r="37" spans="2:3" ht="16" thickBot="1" x14ac:dyDescent="0.25"/>
    <row r="38" spans="2:3" x14ac:dyDescent="0.2">
      <c r="B38" s="312" t="s">
        <v>315</v>
      </c>
      <c r="C38" s="682">
        <v>95</v>
      </c>
    </row>
    <row r="39" spans="2:3" x14ac:dyDescent="0.2">
      <c r="B39" s="292" t="s">
        <v>352</v>
      </c>
      <c r="C39" s="298">
        <v>95</v>
      </c>
    </row>
    <row r="40" spans="2:3" x14ac:dyDescent="0.2">
      <c r="B40" s="292" t="s">
        <v>353</v>
      </c>
      <c r="C40" s="298">
        <v>93</v>
      </c>
    </row>
    <row r="41" spans="2:3" x14ac:dyDescent="0.2">
      <c r="B41" s="292" t="s">
        <v>354</v>
      </c>
      <c r="C41" s="298">
        <v>3.6036457223339369E-2</v>
      </c>
    </row>
    <row r="42" spans="2:3" x14ac:dyDescent="0.2">
      <c r="B42" s="292" t="s">
        <v>355</v>
      </c>
      <c r="C42" s="298">
        <v>2.5671257838644095E-2</v>
      </c>
    </row>
    <row r="43" spans="2:3" x14ac:dyDescent="0.2">
      <c r="B43" s="292" t="s">
        <v>356</v>
      </c>
      <c r="C43" s="298">
        <v>0.84763711904797834</v>
      </c>
    </row>
    <row r="44" spans="2:3" x14ac:dyDescent="0.2">
      <c r="B44" s="292" t="s">
        <v>357</v>
      </c>
      <c r="C44" s="298">
        <v>0.92067210180822701</v>
      </c>
    </row>
    <row r="45" spans="2:3" x14ac:dyDescent="0.2">
      <c r="B45" s="292" t="s">
        <v>358</v>
      </c>
      <c r="C45" s="298">
        <v>318.95529095365646</v>
      </c>
    </row>
    <row r="46" spans="2:3" x14ac:dyDescent="0.2">
      <c r="B46" s="292" t="s">
        <v>359</v>
      </c>
      <c r="C46" s="298">
        <v>1.3703156597843806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-13.725105593105834</v>
      </c>
    </row>
    <row r="49" spans="2:7" x14ac:dyDescent="0.2">
      <c r="B49" s="292" t="s">
        <v>362</v>
      </c>
      <c r="C49" s="298">
        <v>-8.6173518099047524</v>
      </c>
    </row>
    <row r="50" spans="2:7" x14ac:dyDescent="0.2">
      <c r="B50" s="292" t="s">
        <v>363</v>
      </c>
      <c r="C50" s="298">
        <v>1.0054243403154417</v>
      </c>
    </row>
    <row r="51" spans="2:7" x14ac:dyDescent="0.2">
      <c r="B51" s="292" t="s">
        <v>692</v>
      </c>
      <c r="C51" s="298">
        <v>81.85216578642094</v>
      </c>
    </row>
    <row r="52" spans="2:7" ht="16" thickBot="1" x14ac:dyDescent="0.25">
      <c r="B52" s="296" t="s">
        <v>693</v>
      </c>
      <c r="C52" s="299">
        <v>-9.165471638150624E-4</v>
      </c>
    </row>
    <row r="55" spans="2:7" x14ac:dyDescent="0.2">
      <c r="B55" t="s">
        <v>559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2.9469610422149231</v>
      </c>
      <c r="E58" s="297">
        <v>2.9469610422149231</v>
      </c>
      <c r="F58" s="297">
        <v>3.4766776678265288</v>
      </c>
      <c r="G58" s="297">
        <v>6.539346852884198E-2</v>
      </c>
    </row>
    <row r="59" spans="2:7" x14ac:dyDescent="0.2">
      <c r="B59" s="292" t="s">
        <v>370</v>
      </c>
      <c r="C59">
        <v>93</v>
      </c>
      <c r="D59" s="298">
        <v>78.830252071461985</v>
      </c>
      <c r="E59" s="298">
        <v>0.84763711904797834</v>
      </c>
      <c r="F59" s="298"/>
      <c r="G59" s="298"/>
    </row>
    <row r="60" spans="2:7" ht="16" thickBot="1" x14ac:dyDescent="0.25">
      <c r="B60" s="296" t="s">
        <v>371</v>
      </c>
      <c r="C60" s="305">
        <v>94</v>
      </c>
      <c r="D60" s="299">
        <v>81.777213113676908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560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0.77658183397059</v>
      </c>
      <c r="D67" s="297">
        <v>0.12766684292461777</v>
      </c>
      <c r="E67" s="297">
        <v>6.0828780298822842</v>
      </c>
      <c r="F67" s="683" t="s">
        <v>694</v>
      </c>
      <c r="G67" s="297">
        <v>0.52306078565908964</v>
      </c>
      <c r="H67" s="297">
        <v>1.0301028822820903</v>
      </c>
    </row>
    <row r="68" spans="2:8" ht="16" thickBot="1" x14ac:dyDescent="0.25">
      <c r="B68" s="296" t="s">
        <v>308</v>
      </c>
      <c r="C68" s="299">
        <v>0.17802742328636448</v>
      </c>
      <c r="D68" s="299">
        <v>8.2604019680946314E-2</v>
      </c>
      <c r="E68" s="299">
        <v>2.1551908003264981</v>
      </c>
      <c r="F68" s="300">
        <v>3.372929027870164E-2</v>
      </c>
      <c r="G68" s="299">
        <v>1.3992211131688914E-2</v>
      </c>
      <c r="H68" s="299">
        <v>0.34206263544104004</v>
      </c>
    </row>
    <row r="71" spans="2:8" x14ac:dyDescent="0.2">
      <c r="B71" t="s">
        <v>561</v>
      </c>
    </row>
    <row r="73" spans="2:8" x14ac:dyDescent="0.2">
      <c r="B73" t="s">
        <v>718</v>
      </c>
    </row>
    <row r="76" spans="2:8" x14ac:dyDescent="0.2">
      <c r="B76" t="s">
        <v>562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308</v>
      </c>
      <c r="C79" s="315">
        <v>0.18983270851815645</v>
      </c>
      <c r="D79" s="315">
        <v>8.8081625297118937E-2</v>
      </c>
      <c r="E79" s="315">
        <v>2.1551908003264977</v>
      </c>
      <c r="F79" s="688">
        <v>3.372929027870164E-2</v>
      </c>
      <c r="G79" s="315">
        <v>1.49200571926148E-2</v>
      </c>
      <c r="H79" s="315">
        <v>0.3647453598436981</v>
      </c>
    </row>
    <row r="98" spans="2:15" x14ac:dyDescent="0.2">
      <c r="G98" t="s">
        <v>337</v>
      </c>
    </row>
    <row r="101" spans="2:15" x14ac:dyDescent="0.2">
      <c r="B101" t="s">
        <v>563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308</v>
      </c>
      <c r="E103" s="294" t="s">
        <v>554</v>
      </c>
      <c r="F103" s="294" t="s">
        <v>564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1.28</v>
      </c>
      <c r="E104" s="297">
        <v>0.80083106525084269</v>
      </c>
      <c r="F104" s="297">
        <v>1.0044569357771365</v>
      </c>
      <c r="G104" s="297">
        <v>-0.20362587052629377</v>
      </c>
      <c r="H104" s="297">
        <v>-0.22117089257550718</v>
      </c>
      <c r="I104" s="297">
        <v>9.4880095637742481E-2</v>
      </c>
      <c r="J104" s="297">
        <v>0.81604386971440879</v>
      </c>
      <c r="K104" s="297">
        <v>1.1928700018398641</v>
      </c>
      <c r="L104" s="297">
        <v>0.92554813575319006</v>
      </c>
      <c r="M104" s="297">
        <v>-0.83349823146587876</v>
      </c>
      <c r="N104" s="297">
        <v>2.8424121030201519</v>
      </c>
      <c r="O104" s="297">
        <v>1.0066427349476954</v>
      </c>
    </row>
    <row r="105" spans="2:15" x14ac:dyDescent="0.2">
      <c r="B105" s="292" t="s">
        <v>383</v>
      </c>
      <c r="C105">
        <v>1</v>
      </c>
      <c r="D105" s="298">
        <v>1.88</v>
      </c>
      <c r="E105" s="298">
        <v>0.7059407984357986</v>
      </c>
      <c r="F105" s="298">
        <v>1.1112733897489551</v>
      </c>
      <c r="G105" s="298">
        <v>-0.40533259131315647</v>
      </c>
      <c r="H105" s="298">
        <v>-0.44025727565446088</v>
      </c>
      <c r="I105" s="298">
        <v>0.10611757093146444</v>
      </c>
      <c r="J105" s="298">
        <v>0.90054492485928872</v>
      </c>
      <c r="K105" s="298">
        <v>1.3220018546386214</v>
      </c>
      <c r="L105" s="298">
        <v>0.92676753175128701</v>
      </c>
      <c r="M105" s="298">
        <v>-0.72910325627948702</v>
      </c>
      <c r="N105" s="298">
        <v>2.9516500357773969</v>
      </c>
      <c r="O105" s="298">
        <v>1.1167307732051397</v>
      </c>
    </row>
    <row r="106" spans="2:15" x14ac:dyDescent="0.2">
      <c r="B106" s="292" t="s">
        <v>384</v>
      </c>
      <c r="C106">
        <v>1</v>
      </c>
      <c r="D106" s="298">
        <v>1.42</v>
      </c>
      <c r="E106" s="298">
        <v>0.36205560724837899</v>
      </c>
      <c r="F106" s="298">
        <v>1.0293807750372275</v>
      </c>
      <c r="G106" s="298">
        <v>-0.66732516778884854</v>
      </c>
      <c r="H106" s="298">
        <v>-0.72482392643179083</v>
      </c>
      <c r="I106" s="298">
        <v>9.4563136425841757E-2</v>
      </c>
      <c r="J106" s="298">
        <v>0.84159712715256585</v>
      </c>
      <c r="K106" s="298">
        <v>1.217164422921889</v>
      </c>
      <c r="L106" s="298">
        <v>0.92551569722975024</v>
      </c>
      <c r="M106" s="298">
        <v>-0.80850997572708616</v>
      </c>
      <c r="N106" s="298">
        <v>2.8672715258015411</v>
      </c>
      <c r="O106" s="298">
        <v>1.0364958130057396</v>
      </c>
    </row>
    <row r="107" spans="2:15" x14ac:dyDescent="0.2">
      <c r="B107" s="292" t="s">
        <v>385</v>
      </c>
      <c r="C107">
        <v>1</v>
      </c>
      <c r="D107" s="298">
        <v>1.42</v>
      </c>
      <c r="E107" s="298">
        <v>0.91153505600178719</v>
      </c>
      <c r="F107" s="298">
        <v>1.0293807750372275</v>
      </c>
      <c r="G107" s="298">
        <v>-0.11784571903544028</v>
      </c>
      <c r="H107" s="298">
        <v>-0.12799966329379139</v>
      </c>
      <c r="I107" s="298">
        <v>9.4563136425841757E-2</v>
      </c>
      <c r="J107" s="298">
        <v>0.84159712715256585</v>
      </c>
      <c r="K107" s="298">
        <v>1.217164422921889</v>
      </c>
      <c r="L107" s="298">
        <v>0.92551569722975024</v>
      </c>
      <c r="M107" s="298">
        <v>-0.80850997572708616</v>
      </c>
      <c r="N107" s="298">
        <v>2.8672715258015411</v>
      </c>
      <c r="O107" s="298">
        <v>1.0306372491009017</v>
      </c>
    </row>
    <row r="108" spans="2:15" x14ac:dyDescent="0.2">
      <c r="B108" s="292" t="s">
        <v>386</v>
      </c>
      <c r="C108">
        <v>1</v>
      </c>
      <c r="D108" s="298">
        <v>1.08</v>
      </c>
      <c r="E108" s="298">
        <v>0.33478562483994556</v>
      </c>
      <c r="F108" s="298">
        <v>0.96885145111986359</v>
      </c>
      <c r="G108" s="298">
        <v>-0.63406582627991803</v>
      </c>
      <c r="H108" s="298">
        <v>-0.6886988592731268</v>
      </c>
      <c r="I108" s="298">
        <v>9.8528713904798865E-2</v>
      </c>
      <c r="J108" s="298">
        <v>0.77319295228256024</v>
      </c>
      <c r="K108" s="298">
        <v>1.1645099499571669</v>
      </c>
      <c r="L108" s="298">
        <v>0.9259292772732225</v>
      </c>
      <c r="M108" s="298">
        <v>-0.86986058764515439</v>
      </c>
      <c r="N108" s="298">
        <v>2.8075634898848816</v>
      </c>
      <c r="O108" s="298">
        <v>0.97619748021437791</v>
      </c>
    </row>
    <row r="109" spans="2:15" x14ac:dyDescent="0.2">
      <c r="B109" s="292" t="s">
        <v>387</v>
      </c>
      <c r="C109">
        <v>1</v>
      </c>
      <c r="D109" s="298">
        <v>1.79</v>
      </c>
      <c r="E109" s="298">
        <v>0.21005947215067219</v>
      </c>
      <c r="F109" s="298">
        <v>1.0952509216531825</v>
      </c>
      <c r="G109" s="298">
        <v>-0.88519144950251027</v>
      </c>
      <c r="H109" s="298">
        <v>-0.96146222717509122</v>
      </c>
      <c r="I109" s="298">
        <v>0.10248757793548627</v>
      </c>
      <c r="J109" s="298">
        <v>0.89173090344099193</v>
      </c>
      <c r="K109" s="298">
        <v>1.2987709398653731</v>
      </c>
      <c r="L109" s="298">
        <v>0.92635890597492543</v>
      </c>
      <c r="M109" s="298">
        <v>-0.74431427456717225</v>
      </c>
      <c r="N109" s="298">
        <v>2.9348161178735372</v>
      </c>
      <c r="O109" s="298">
        <v>1.1063576203837693</v>
      </c>
    </row>
    <row r="110" spans="2:15" x14ac:dyDescent="0.2">
      <c r="B110" s="292" t="s">
        <v>388</v>
      </c>
      <c r="C110">
        <v>1</v>
      </c>
      <c r="D110" s="298">
        <v>1.08</v>
      </c>
      <c r="E110" s="298">
        <v>1.6777263886315388</v>
      </c>
      <c r="F110" s="298">
        <v>0.96885145111986359</v>
      </c>
      <c r="G110" s="298">
        <v>0.70887493751167518</v>
      </c>
      <c r="H110" s="298">
        <v>0.76995375022163048</v>
      </c>
      <c r="I110" s="298">
        <v>9.8528713904798865E-2</v>
      </c>
      <c r="J110" s="298">
        <v>0.77319295228256024</v>
      </c>
      <c r="K110" s="298">
        <v>1.1645099499571669</v>
      </c>
      <c r="L110" s="298">
        <v>0.9259292772732225</v>
      </c>
      <c r="M110" s="298">
        <v>-0.86986058764515439</v>
      </c>
      <c r="N110" s="298">
        <v>2.8075634898848816</v>
      </c>
      <c r="O110" s="298">
        <v>0.96063871405140366</v>
      </c>
    </row>
    <row r="111" spans="2:15" x14ac:dyDescent="0.2">
      <c r="B111" s="292" t="s">
        <v>389</v>
      </c>
      <c r="C111">
        <v>1</v>
      </c>
      <c r="D111" s="298">
        <v>1.33</v>
      </c>
      <c r="E111" s="298">
        <v>3.4443803114923432</v>
      </c>
      <c r="F111" s="298">
        <v>1.0133583069414547</v>
      </c>
      <c r="G111" s="298">
        <v>2.4310220045508886</v>
      </c>
      <c r="H111" s="298">
        <v>2.6404862271554554</v>
      </c>
      <c r="I111" s="298">
        <v>9.4550331300338797E-2</v>
      </c>
      <c r="J111" s="298">
        <v>0.82560008749824976</v>
      </c>
      <c r="K111" s="298">
        <v>1.2011165263846597</v>
      </c>
      <c r="L111" s="298">
        <v>0.92551438897349525</v>
      </c>
      <c r="M111" s="298">
        <v>-0.82452984588521416</v>
      </c>
      <c r="N111" s="298">
        <v>2.8512464597681237</v>
      </c>
      <c r="O111" s="298">
        <v>0.98744578236782488</v>
      </c>
    </row>
    <row r="112" spans="2:15" x14ac:dyDescent="0.2">
      <c r="B112" s="292" t="s">
        <v>390</v>
      </c>
      <c r="C112">
        <v>1</v>
      </c>
      <c r="D112" s="298">
        <v>1.23</v>
      </c>
      <c r="E112" s="298">
        <v>3.4602815645827176</v>
      </c>
      <c r="F112" s="298">
        <v>0.99555556461281824</v>
      </c>
      <c r="G112" s="298">
        <v>2.4647259999698994</v>
      </c>
      <c r="H112" s="298">
        <v>2.6770942609525208</v>
      </c>
      <c r="I112" s="298">
        <v>9.5447789284570733E-2</v>
      </c>
      <c r="J112" s="298">
        <v>0.80601517147622648</v>
      </c>
      <c r="K112" s="298">
        <v>1.18509595774941</v>
      </c>
      <c r="L112" s="298">
        <v>0.92560650361116747</v>
      </c>
      <c r="M112" s="298">
        <v>-0.842515509628468</v>
      </c>
      <c r="N112" s="298">
        <v>2.8336266388541045</v>
      </c>
      <c r="O112" s="298">
        <v>0.96877723846799668</v>
      </c>
    </row>
    <row r="113" spans="2:15" x14ac:dyDescent="0.2">
      <c r="B113" s="292" t="s">
        <v>391</v>
      </c>
      <c r="C113">
        <v>1</v>
      </c>
      <c r="D113" s="298">
        <v>2.09</v>
      </c>
      <c r="E113" s="298">
        <v>0.70418654538461545</v>
      </c>
      <c r="F113" s="298">
        <v>1.1486591486390918</v>
      </c>
      <c r="G113" s="298">
        <v>-0.44447260325447635</v>
      </c>
      <c r="H113" s="298">
        <v>-0.48276970963008342</v>
      </c>
      <c r="I113" s="298">
        <v>0.11662819454820979</v>
      </c>
      <c r="J113" s="298">
        <v>0.91705866830138727</v>
      </c>
      <c r="K113" s="298">
        <v>1.3802596289767963</v>
      </c>
      <c r="L113" s="298">
        <v>0.92802977043387647</v>
      </c>
      <c r="M113" s="298">
        <v>-0.69422405325537384</v>
      </c>
      <c r="N113" s="298">
        <v>2.9915423505335577</v>
      </c>
      <c r="O113" s="298">
        <v>1.1559079773019483</v>
      </c>
    </row>
    <row r="114" spans="2:15" x14ac:dyDescent="0.2">
      <c r="B114" s="292" t="s">
        <v>392</v>
      </c>
      <c r="C114">
        <v>1</v>
      </c>
      <c r="D114" s="298">
        <v>2.15</v>
      </c>
      <c r="E114" s="298">
        <v>0.36272855510204094</v>
      </c>
      <c r="F114" s="298">
        <v>1.1593407940362737</v>
      </c>
      <c r="G114" s="298">
        <v>-0.79661223893423272</v>
      </c>
      <c r="H114" s="298">
        <v>-0.8652507634038904</v>
      </c>
      <c r="I114" s="298">
        <v>0.12007801667130634</v>
      </c>
      <c r="J114" s="298">
        <v>0.92088965066735384</v>
      </c>
      <c r="K114" s="298">
        <v>1.3977919374051935</v>
      </c>
      <c r="L114" s="298">
        <v>0.92846962747076056</v>
      </c>
      <c r="M114" s="298">
        <v>-0.68441587676008897</v>
      </c>
      <c r="N114" s="298">
        <v>3.0030974648326363</v>
      </c>
      <c r="O114" s="298">
        <v>1.1731260597120536</v>
      </c>
    </row>
    <row r="115" spans="2:15" x14ac:dyDescent="0.2">
      <c r="B115" s="292" t="s">
        <v>393</v>
      </c>
      <c r="C115">
        <v>1</v>
      </c>
      <c r="D115" s="298">
        <v>0.34599999999999997</v>
      </c>
      <c r="E115" s="298">
        <v>9.84731906614786E-3</v>
      </c>
      <c r="F115" s="298">
        <v>0.83817932242767212</v>
      </c>
      <c r="G115" s="298">
        <v>-0.82833200336152424</v>
      </c>
      <c r="H115" s="298">
        <v>-0.89970359885420215</v>
      </c>
      <c r="I115" s="298">
        <v>0.13618860386899762</v>
      </c>
      <c r="J115" s="298">
        <v>0.5677357457714014</v>
      </c>
      <c r="K115" s="298">
        <v>1.1086228990839428</v>
      </c>
      <c r="L115" s="298">
        <v>0.9306903109368686</v>
      </c>
      <c r="M115" s="298">
        <v>-1.0099871856247755</v>
      </c>
      <c r="N115" s="298">
        <v>2.6863458304801195</v>
      </c>
      <c r="O115" s="298">
        <v>0.85670970616993791</v>
      </c>
    </row>
    <row r="116" spans="2:15" x14ac:dyDescent="0.2">
      <c r="B116" s="292" t="s">
        <v>394</v>
      </c>
      <c r="C116">
        <v>1</v>
      </c>
      <c r="D116" s="298">
        <v>1.52</v>
      </c>
      <c r="E116" s="298">
        <v>0.23387856159695827</v>
      </c>
      <c r="F116" s="298">
        <v>1.0471835173658639</v>
      </c>
      <c r="G116" s="298">
        <v>-0.8133049557689056</v>
      </c>
      <c r="H116" s="298">
        <v>-0.88338177530474837</v>
      </c>
      <c r="I116" s="298">
        <v>9.5488656302884556E-2</v>
      </c>
      <c r="J116" s="298">
        <v>0.85756197043015758</v>
      </c>
      <c r="K116" s="298">
        <v>1.2368050643015702</v>
      </c>
      <c r="L116" s="298">
        <v>0.92561071867740852</v>
      </c>
      <c r="M116" s="298">
        <v>-0.79089592716161139</v>
      </c>
      <c r="N116" s="298">
        <v>2.8852629618933392</v>
      </c>
      <c r="O116" s="298">
        <v>1.0560274221180748</v>
      </c>
    </row>
    <row r="117" spans="2:15" x14ac:dyDescent="0.2">
      <c r="B117" s="292" t="s">
        <v>395</v>
      </c>
      <c r="C117">
        <v>1</v>
      </c>
      <c r="D117" s="298">
        <v>1.58</v>
      </c>
      <c r="E117" s="298">
        <v>1.9196654244063343</v>
      </c>
      <c r="F117" s="298">
        <v>1.0578651627630458</v>
      </c>
      <c r="G117" s="298">
        <v>0.86180026164328849</v>
      </c>
      <c r="H117" s="298">
        <v>0.93605558368792485</v>
      </c>
      <c r="I117" s="298">
        <v>9.6494228484438324E-2</v>
      </c>
      <c r="J117" s="298">
        <v>0.86624674876475438</v>
      </c>
      <c r="K117" s="298">
        <v>1.249483576761337</v>
      </c>
      <c r="L117" s="298">
        <v>0.92571499673430013</v>
      </c>
      <c r="M117" s="298">
        <v>-0.78042135731900131</v>
      </c>
      <c r="N117" s="298">
        <v>2.8961516828450931</v>
      </c>
      <c r="O117" s="298">
        <v>1.0482933020343552</v>
      </c>
    </row>
    <row r="118" spans="2:15" x14ac:dyDescent="0.2">
      <c r="B118" s="292" t="s">
        <v>396</v>
      </c>
      <c r="C118">
        <v>1</v>
      </c>
      <c r="D118" s="298">
        <v>1.31</v>
      </c>
      <c r="E118" s="298">
        <v>1.2410429911009841</v>
      </c>
      <c r="F118" s="298">
        <v>1.0097977584757274</v>
      </c>
      <c r="G118" s="298">
        <v>0.23124523262525676</v>
      </c>
      <c r="H118" s="298">
        <v>0.25117002260748894</v>
      </c>
      <c r="I118" s="298">
        <v>9.4653486173884818E-2</v>
      </c>
      <c r="J118" s="298">
        <v>0.82183469389747621</v>
      </c>
      <c r="K118" s="298">
        <v>1.1977608230539787</v>
      </c>
      <c r="L118" s="298">
        <v>0.92552493293959837</v>
      </c>
      <c r="M118" s="298">
        <v>-0.82811133257795944</v>
      </c>
      <c r="N118" s="298">
        <v>2.8477068495294144</v>
      </c>
      <c r="O118" s="298">
        <v>1.0073274519257049</v>
      </c>
    </row>
    <row r="119" spans="2:15" x14ac:dyDescent="0.2">
      <c r="B119" s="292" t="s">
        <v>397</v>
      </c>
      <c r="C119">
        <v>1</v>
      </c>
      <c r="D119" s="298">
        <v>2.0699999999999998</v>
      </c>
      <c r="E119" s="298">
        <v>1.7575429920451644</v>
      </c>
      <c r="F119" s="298">
        <v>1.1450986001733645</v>
      </c>
      <c r="G119" s="298">
        <v>0.61244439187179989</v>
      </c>
      <c r="H119" s="298">
        <v>0.66521445655727063</v>
      </c>
      <c r="I119" s="298">
        <v>0.11551849819714681</v>
      </c>
      <c r="J119" s="298">
        <v>0.91570175686297361</v>
      </c>
      <c r="K119" s="298">
        <v>1.3744954434837553</v>
      </c>
      <c r="L119" s="298">
        <v>0.92789096475485877</v>
      </c>
      <c r="M119" s="298">
        <v>-0.69750896115186611</v>
      </c>
      <c r="N119" s="298">
        <v>2.9877061614985951</v>
      </c>
      <c r="O119" s="298">
        <v>1.1353025423188763</v>
      </c>
    </row>
    <row r="120" spans="2:15" x14ac:dyDescent="0.2">
      <c r="B120" s="292" t="s">
        <v>398</v>
      </c>
      <c r="C120">
        <v>1</v>
      </c>
      <c r="D120" s="298">
        <v>0.45300000000000001</v>
      </c>
      <c r="E120" s="298">
        <v>0.85679478000115727</v>
      </c>
      <c r="F120" s="298">
        <v>0.85722825671931313</v>
      </c>
      <c r="G120" s="298">
        <v>-4.3347671815585631E-4</v>
      </c>
      <c r="H120" s="298">
        <v>-4.7082638575068729E-4</v>
      </c>
      <c r="I120" s="298">
        <v>0.12902388866000963</v>
      </c>
      <c r="J120" s="298">
        <v>0.60101238452432137</v>
      </c>
      <c r="K120" s="298">
        <v>1.1134441289143049</v>
      </c>
      <c r="L120" s="298">
        <v>0.92966891036160226</v>
      </c>
      <c r="M120" s="298">
        <v>-0.98890995221759692</v>
      </c>
      <c r="N120" s="298">
        <v>2.7033664656562233</v>
      </c>
      <c r="O120" s="298">
        <v>0.85723694052819066</v>
      </c>
    </row>
    <row r="121" spans="2:15" x14ac:dyDescent="0.2">
      <c r="B121" s="292" t="s">
        <v>399</v>
      </c>
      <c r="C121">
        <v>1</v>
      </c>
      <c r="D121" s="298">
        <v>1.71</v>
      </c>
      <c r="E121" s="298">
        <v>4.0992949620369608</v>
      </c>
      <c r="F121" s="298">
        <v>1.0810087277902731</v>
      </c>
      <c r="G121" s="298">
        <v>3.0182862342466876</v>
      </c>
      <c r="H121" s="298">
        <v>3.2783509224605427</v>
      </c>
      <c r="I121" s="298">
        <v>9.9772665074831415E-2</v>
      </c>
      <c r="J121" s="298">
        <v>0.88287998846256166</v>
      </c>
      <c r="K121" s="298">
        <v>1.2791374671179847</v>
      </c>
      <c r="L121" s="298">
        <v>0.92606247291644039</v>
      </c>
      <c r="M121" s="298">
        <v>-0.7579678111247099</v>
      </c>
      <c r="N121" s="298">
        <v>2.9199852667052562</v>
      </c>
      <c r="O121" s="298">
        <v>1.045140979897889</v>
      </c>
    </row>
    <row r="122" spans="2:15" x14ac:dyDescent="0.2">
      <c r="B122" s="292" t="s">
        <v>400</v>
      </c>
      <c r="C122">
        <v>1</v>
      </c>
      <c r="D122" s="298">
        <v>0.44779999999999998</v>
      </c>
      <c r="E122" s="298">
        <v>0.52811803701972304</v>
      </c>
      <c r="F122" s="298">
        <v>0.856302514118224</v>
      </c>
      <c r="G122" s="298">
        <v>-0.32818447709850096</v>
      </c>
      <c r="H122" s="298">
        <v>-0.35646184613820386</v>
      </c>
      <c r="I122" s="298">
        <v>0.12936260259182114</v>
      </c>
      <c r="J122" s="298">
        <v>0.59941402318289683</v>
      </c>
      <c r="K122" s="298">
        <v>1.1131910050535512</v>
      </c>
      <c r="L122" s="298">
        <v>0.92971597920940774</v>
      </c>
      <c r="M122" s="298">
        <v>-0.98992916422205723</v>
      </c>
      <c r="N122" s="298">
        <v>2.7025341924585051</v>
      </c>
      <c r="O122" s="298">
        <v>0.86291227109393087</v>
      </c>
    </row>
    <row r="123" spans="2:15" x14ac:dyDescent="0.2">
      <c r="B123" s="292" t="s">
        <v>401</v>
      </c>
      <c r="C123">
        <v>1</v>
      </c>
      <c r="D123" s="298">
        <v>0.53695000000000004</v>
      </c>
      <c r="E123" s="298">
        <v>0</v>
      </c>
      <c r="F123" s="298">
        <v>0.8721736589042034</v>
      </c>
      <c r="G123" s="298">
        <v>-0.8721736589042034</v>
      </c>
      <c r="H123" s="298">
        <v>-0.94732278429120287</v>
      </c>
      <c r="I123" s="298">
        <v>0.12370311825607516</v>
      </c>
      <c r="J123" s="298">
        <v>0.62652378223106198</v>
      </c>
      <c r="K123" s="298">
        <v>1.1178235355773447</v>
      </c>
      <c r="L123" s="298">
        <v>0.92894541309716094</v>
      </c>
      <c r="M123" s="298">
        <v>-0.97252782785230474</v>
      </c>
      <c r="N123" s="298">
        <v>2.7168751456607114</v>
      </c>
      <c r="O123" s="298">
        <v>0.8882085598730759</v>
      </c>
    </row>
    <row r="124" spans="2:15" x14ac:dyDescent="0.2">
      <c r="B124" s="292" t="s">
        <v>402</v>
      </c>
      <c r="C124">
        <v>1</v>
      </c>
      <c r="D124" s="298">
        <v>0.27100000000000002</v>
      </c>
      <c r="E124" s="298">
        <v>0.10347170368735979</v>
      </c>
      <c r="F124" s="298">
        <v>0.8248272656811948</v>
      </c>
      <c r="G124" s="298">
        <v>-0.72135556199383499</v>
      </c>
      <c r="H124" s="298">
        <v>-0.78350974312903754</v>
      </c>
      <c r="I124" s="298">
        <v>0.14143432017235405</v>
      </c>
      <c r="J124" s="298">
        <v>0.54396673607217583</v>
      </c>
      <c r="K124" s="298">
        <v>1.1056877952902138</v>
      </c>
      <c r="L124" s="298">
        <v>0.93147237531265215</v>
      </c>
      <c r="M124" s="298">
        <v>-1.0248922672276191</v>
      </c>
      <c r="N124" s="298">
        <v>2.6745467985900087</v>
      </c>
      <c r="O124" s="298">
        <v>0.84226222599828382</v>
      </c>
    </row>
    <row r="125" spans="2:15" x14ac:dyDescent="0.2">
      <c r="B125" s="292" t="s">
        <v>403</v>
      </c>
      <c r="C125">
        <v>1</v>
      </c>
      <c r="D125" s="298">
        <v>0.4869</v>
      </c>
      <c r="E125" s="298">
        <v>0.48800000000000004</v>
      </c>
      <c r="F125" s="298">
        <v>0.86326338636872091</v>
      </c>
      <c r="G125" s="298">
        <v>-0.37526338636872086</v>
      </c>
      <c r="H125" s="298">
        <v>-0.40759721689371553</v>
      </c>
      <c r="I125" s="298">
        <v>0.126841199594704</v>
      </c>
      <c r="J125" s="298">
        <v>0.61138190207976573</v>
      </c>
      <c r="K125" s="298">
        <v>1.1151448706576761</v>
      </c>
      <c r="L125" s="298">
        <v>0.92936850009164929</v>
      </c>
      <c r="M125" s="298">
        <v>-0.98227826730906842</v>
      </c>
      <c r="N125" s="298">
        <v>2.70880504004651</v>
      </c>
      <c r="O125" s="298">
        <v>0.87052393313674292</v>
      </c>
    </row>
    <row r="126" spans="2:15" x14ac:dyDescent="0.2">
      <c r="B126" s="292" t="s">
        <v>404</v>
      </c>
      <c r="C126">
        <v>1</v>
      </c>
      <c r="D126" s="298">
        <v>0.74460000000000004</v>
      </c>
      <c r="E126" s="298">
        <v>2.2497724667390795</v>
      </c>
      <c r="F126" s="298">
        <v>0.90914105334961703</v>
      </c>
      <c r="G126" s="298">
        <v>1.3406314133894623</v>
      </c>
      <c r="H126" s="298">
        <v>1.4561442784639862</v>
      </c>
      <c r="I126" s="298">
        <v>0.11193003316894809</v>
      </c>
      <c r="J126" s="298">
        <v>0.68687019040293951</v>
      </c>
      <c r="K126" s="298">
        <v>1.1314119162962946</v>
      </c>
      <c r="L126" s="298">
        <v>0.92745105066153233</v>
      </c>
      <c r="M126" s="298">
        <v>-0.93259292577092967</v>
      </c>
      <c r="N126" s="298">
        <v>2.7508750324701636</v>
      </c>
      <c r="O126" s="298">
        <v>0.8890288522333285</v>
      </c>
    </row>
    <row r="127" spans="2:15" x14ac:dyDescent="0.2">
      <c r="B127" s="292" t="s">
        <v>405</v>
      </c>
      <c r="C127">
        <v>1</v>
      </c>
      <c r="D127" s="298">
        <v>0.81710000000000005</v>
      </c>
      <c r="E127" s="298">
        <v>2.9100004590258131</v>
      </c>
      <c r="F127" s="298">
        <v>0.92204804153787845</v>
      </c>
      <c r="G127" s="298">
        <v>1.9879524174879346</v>
      </c>
      <c r="H127" s="298">
        <v>2.1592404218434966</v>
      </c>
      <c r="I127" s="298">
        <v>0.10837395701389586</v>
      </c>
      <c r="J127" s="298">
        <v>0.70683884107185524</v>
      </c>
      <c r="K127" s="298">
        <v>1.1372572420039015</v>
      </c>
      <c r="L127" s="298">
        <v>0.92702860452460045</v>
      </c>
      <c r="M127" s="298">
        <v>-0.91884704327748556</v>
      </c>
      <c r="N127" s="298">
        <v>2.7629431263532425</v>
      </c>
      <c r="O127" s="298">
        <v>0.89411581395510753</v>
      </c>
    </row>
    <row r="128" spans="2:15" x14ac:dyDescent="0.2">
      <c r="B128" s="292" t="s">
        <v>406</v>
      </c>
      <c r="C128">
        <v>1</v>
      </c>
      <c r="D128" s="298">
        <v>0.25409999999999999</v>
      </c>
      <c r="E128" s="298">
        <v>0</v>
      </c>
      <c r="F128" s="298">
        <v>0.82181860222765524</v>
      </c>
      <c r="G128" s="298">
        <v>-0.82181860222765524</v>
      </c>
      <c r="H128" s="298">
        <v>-0.89262898334116936</v>
      </c>
      <c r="I128" s="298">
        <v>0.14263935354424445</v>
      </c>
      <c r="J128" s="298">
        <v>0.53856511516238914</v>
      </c>
      <c r="K128" s="298">
        <v>1.1050720892929213</v>
      </c>
      <c r="L128" s="298">
        <v>0.93165610835087553</v>
      </c>
      <c r="M128" s="298">
        <v>-1.0282657880818178</v>
      </c>
      <c r="N128" s="298">
        <v>2.6719029925371283</v>
      </c>
      <c r="O128" s="298">
        <v>0.84202999869577733</v>
      </c>
    </row>
    <row r="129" spans="2:15" x14ac:dyDescent="0.2">
      <c r="B129" s="292" t="s">
        <v>407</v>
      </c>
      <c r="C129">
        <v>1</v>
      </c>
      <c r="D129" s="298">
        <v>0.41139999999999999</v>
      </c>
      <c r="E129" s="298">
        <v>0.69372802201825678</v>
      </c>
      <c r="F129" s="298">
        <v>0.84982231591060031</v>
      </c>
      <c r="G129" s="298">
        <v>-0.15609429389234353</v>
      </c>
      <c r="H129" s="298">
        <v>-0.16954385126449445</v>
      </c>
      <c r="I129" s="298">
        <v>0.13176160538220091</v>
      </c>
      <c r="J129" s="298">
        <v>0.58816988088151645</v>
      </c>
      <c r="K129" s="298">
        <v>1.1114747509396841</v>
      </c>
      <c r="L129" s="298">
        <v>0.93005281554375885</v>
      </c>
      <c r="M129" s="298">
        <v>-0.99707825263357297</v>
      </c>
      <c r="N129" s="298">
        <v>2.6967228844547737</v>
      </c>
      <c r="O129" s="298">
        <v>0.85308625690700601</v>
      </c>
    </row>
    <row r="130" spans="2:15" x14ac:dyDescent="0.2">
      <c r="B130" s="292" t="s">
        <v>408</v>
      </c>
      <c r="C130">
        <v>1</v>
      </c>
      <c r="D130" s="298">
        <v>0.47110000000000002</v>
      </c>
      <c r="E130" s="298">
        <v>1.1882095950007758</v>
      </c>
      <c r="F130" s="298">
        <v>0.86045055308079632</v>
      </c>
      <c r="G130" s="298">
        <v>0.32775904191997951</v>
      </c>
      <c r="H130" s="298">
        <v>0.35599975417551061</v>
      </c>
      <c r="I130" s="298">
        <v>0.12785294120537238</v>
      </c>
      <c r="J130" s="298">
        <v>0.60655995046572686</v>
      </c>
      <c r="K130" s="298">
        <v>1.1143411556958658</v>
      </c>
      <c r="L130" s="298">
        <v>0.92950712403017266</v>
      </c>
      <c r="M130" s="298">
        <v>-0.9853663802656244</v>
      </c>
      <c r="N130" s="298">
        <v>2.7062674864272172</v>
      </c>
      <c r="O130" s="298">
        <v>0.85400554920562577</v>
      </c>
    </row>
    <row r="131" spans="2:15" x14ac:dyDescent="0.2">
      <c r="B131" s="292" t="s">
        <v>409</v>
      </c>
      <c r="C131">
        <v>1</v>
      </c>
      <c r="D131" s="298">
        <v>1.17</v>
      </c>
      <c r="E131" s="298">
        <v>1.6900471451873833</v>
      </c>
      <c r="F131" s="298">
        <v>0.98487391921563638</v>
      </c>
      <c r="G131" s="298">
        <v>0.70517322597174692</v>
      </c>
      <c r="H131" s="298">
        <v>0.76593308799817661</v>
      </c>
      <c r="I131" s="298">
        <v>9.6437048371828274E-2</v>
      </c>
      <c r="J131" s="298">
        <v>0.79336905358871057</v>
      </c>
      <c r="K131" s="298">
        <v>1.1763787848425622</v>
      </c>
      <c r="L131" s="298">
        <v>0.92570903816839156</v>
      </c>
      <c r="M131" s="298">
        <v>-0.85340076833541856</v>
      </c>
      <c r="N131" s="298">
        <v>2.8231486067666913</v>
      </c>
      <c r="O131" s="298">
        <v>0.97705106941324738</v>
      </c>
    </row>
    <row r="132" spans="2:15" x14ac:dyDescent="0.2">
      <c r="B132" s="292" t="s">
        <v>410</v>
      </c>
      <c r="C132">
        <v>1</v>
      </c>
      <c r="D132" s="298">
        <v>1.52</v>
      </c>
      <c r="E132" s="298">
        <v>0.89409464622260182</v>
      </c>
      <c r="F132" s="298">
        <v>1.0471835173658639</v>
      </c>
      <c r="G132" s="298">
        <v>-0.15308887114326208</v>
      </c>
      <c r="H132" s="298">
        <v>-0.16627947218406103</v>
      </c>
      <c r="I132" s="298">
        <v>9.5488656302884556E-2</v>
      </c>
      <c r="J132" s="298">
        <v>0.85756197043015758</v>
      </c>
      <c r="K132" s="298">
        <v>1.2368050643015702</v>
      </c>
      <c r="L132" s="298">
        <v>0.92561071867740852</v>
      </c>
      <c r="M132" s="298">
        <v>-0.79089592716161139</v>
      </c>
      <c r="N132" s="298">
        <v>2.8852629618933392</v>
      </c>
      <c r="O132" s="298">
        <v>1.0488482107695019</v>
      </c>
    </row>
    <row r="133" spans="2:15" x14ac:dyDescent="0.2">
      <c r="B133" s="292" t="s">
        <v>411</v>
      </c>
      <c r="C133">
        <v>1</v>
      </c>
      <c r="D133" s="298">
        <v>2.3199999999999998</v>
      </c>
      <c r="E133" s="298">
        <v>0.08</v>
      </c>
      <c r="F133" s="298">
        <v>1.1896054559949556</v>
      </c>
      <c r="G133" s="298">
        <v>-1.1096054559949555</v>
      </c>
      <c r="H133" s="298">
        <v>-1.2052124245055953</v>
      </c>
      <c r="I133" s="298">
        <v>0.13072434266526323</v>
      </c>
      <c r="J133" s="298">
        <v>0.93001281915111988</v>
      </c>
      <c r="K133" s="298">
        <v>1.4491980928387913</v>
      </c>
      <c r="L133" s="298">
        <v>0.92990643228942316</v>
      </c>
      <c r="M133" s="298">
        <v>-0.657004424417168</v>
      </c>
      <c r="N133" s="298">
        <v>3.0362153364070794</v>
      </c>
      <c r="O133" s="298">
        <v>1.2124360200539674</v>
      </c>
    </row>
    <row r="134" spans="2:15" x14ac:dyDescent="0.2">
      <c r="B134" s="292" t="s">
        <v>412</v>
      </c>
      <c r="C134">
        <v>1</v>
      </c>
      <c r="D134" s="298">
        <v>1.65</v>
      </c>
      <c r="E134" s="298">
        <v>0.41173472218216878</v>
      </c>
      <c r="F134" s="298">
        <v>1.0703270823930913</v>
      </c>
      <c r="G134" s="298">
        <v>-0.65859236021092249</v>
      </c>
      <c r="H134" s="298">
        <v>-0.71533867369004422</v>
      </c>
      <c r="I134" s="298">
        <v>9.807813613874701E-2</v>
      </c>
      <c r="J134" s="298">
        <v>0.8755633417011176</v>
      </c>
      <c r="K134" s="298">
        <v>1.265090823085065</v>
      </c>
      <c r="L134" s="298">
        <v>0.92588143940594736</v>
      </c>
      <c r="M134" s="298">
        <v>-0.76828995984829729</v>
      </c>
      <c r="N134" s="298">
        <v>2.9089441246344796</v>
      </c>
      <c r="O134" s="298">
        <v>1.077886839709522</v>
      </c>
    </row>
    <row r="135" spans="2:15" x14ac:dyDescent="0.2">
      <c r="B135" s="292" t="s">
        <v>413</v>
      </c>
      <c r="C135">
        <v>1</v>
      </c>
      <c r="D135" s="298">
        <v>2.35</v>
      </c>
      <c r="E135" s="298">
        <v>1.0201218685566951</v>
      </c>
      <c r="F135" s="298">
        <v>1.1949462786935465</v>
      </c>
      <c r="G135" s="298">
        <v>-0.17482441013685146</v>
      </c>
      <c r="H135" s="298">
        <v>-0.1898878110822422</v>
      </c>
      <c r="I135" s="298">
        <v>0.13272056622670464</v>
      </c>
      <c r="J135" s="298">
        <v>0.93138953747956066</v>
      </c>
      <c r="K135" s="298">
        <v>1.4585030199075324</v>
      </c>
      <c r="L135" s="298">
        <v>0.93018915697158899</v>
      </c>
      <c r="M135" s="298">
        <v>-0.65222503690538236</v>
      </c>
      <c r="N135" s="298">
        <v>3.0421175942924754</v>
      </c>
      <c r="O135" s="298">
        <v>1.1986564052649697</v>
      </c>
    </row>
    <row r="136" spans="2:15" x14ac:dyDescent="0.2">
      <c r="B136" s="292" t="s">
        <v>414</v>
      </c>
      <c r="C136">
        <v>1</v>
      </c>
      <c r="D136" s="298">
        <v>2.9</v>
      </c>
      <c r="E136" s="298">
        <v>0.85680474418062658</v>
      </c>
      <c r="F136" s="298">
        <v>1.2928613615010469</v>
      </c>
      <c r="G136" s="298">
        <v>-0.43605661732042034</v>
      </c>
      <c r="H136" s="298">
        <v>-0.47362857684510301</v>
      </c>
      <c r="I136" s="298">
        <v>0.17367842053809734</v>
      </c>
      <c r="J136" s="298">
        <v>0.9479704388837884</v>
      </c>
      <c r="K136" s="298">
        <v>1.6377522841183054</v>
      </c>
      <c r="L136" s="298">
        <v>0.93691051483510768</v>
      </c>
      <c r="M136" s="298">
        <v>-0.56765723873812446</v>
      </c>
      <c r="N136" s="298">
        <v>3.1533799617402183</v>
      </c>
      <c r="O136" s="298">
        <v>1.3089515534677407</v>
      </c>
    </row>
    <row r="137" spans="2:15" x14ac:dyDescent="0.2">
      <c r="B137" s="292" t="s">
        <v>415</v>
      </c>
      <c r="C137">
        <v>1</v>
      </c>
      <c r="D137" s="298">
        <v>1.92</v>
      </c>
      <c r="E137" s="298">
        <v>2.9525634407422761</v>
      </c>
      <c r="F137" s="298">
        <v>1.1183944866804099</v>
      </c>
      <c r="G137" s="298">
        <v>1.8341689540618662</v>
      </c>
      <c r="H137" s="298">
        <v>1.9922065092007291</v>
      </c>
      <c r="I137" s="298">
        <v>0.10791149894397492</v>
      </c>
      <c r="J137" s="298">
        <v>0.9041036362886945</v>
      </c>
      <c r="K137" s="298">
        <v>1.3326853370721252</v>
      </c>
      <c r="L137" s="298">
        <v>0.92697465480579011</v>
      </c>
      <c r="M137" s="298">
        <v>-0.72239346468545729</v>
      </c>
      <c r="N137" s="298">
        <v>2.9591824380462768</v>
      </c>
      <c r="O137" s="298">
        <v>1.0928455665434369</v>
      </c>
    </row>
    <row r="138" spans="2:15" x14ac:dyDescent="0.2">
      <c r="B138" s="292" t="s">
        <v>416</v>
      </c>
      <c r="C138">
        <v>1</v>
      </c>
      <c r="D138" s="298">
        <v>1.69</v>
      </c>
      <c r="E138" s="298">
        <v>2.3639351627642977</v>
      </c>
      <c r="F138" s="298">
        <v>1.0774481793245458</v>
      </c>
      <c r="G138" s="298">
        <v>1.2864869834397519</v>
      </c>
      <c r="H138" s="298">
        <v>1.3973346003566891</v>
      </c>
      <c r="I138" s="298">
        <v>9.9174276781542725E-2</v>
      </c>
      <c r="J138" s="298">
        <v>0.88050772055533033</v>
      </c>
      <c r="K138" s="298">
        <v>1.2743886380937615</v>
      </c>
      <c r="L138" s="298">
        <v>0.92599819450316445</v>
      </c>
      <c r="M138" s="298">
        <v>-0.76140071540073051</v>
      </c>
      <c r="N138" s="298">
        <v>2.9162970740498224</v>
      </c>
      <c r="O138" s="298">
        <v>1.0623452112414913</v>
      </c>
    </row>
    <row r="139" spans="2:15" x14ac:dyDescent="0.2">
      <c r="B139" s="292" t="s">
        <v>417</v>
      </c>
      <c r="C139">
        <v>1</v>
      </c>
      <c r="D139" s="298">
        <v>3.14</v>
      </c>
      <c r="E139" s="298">
        <v>0.71462722752659402</v>
      </c>
      <c r="F139" s="298">
        <v>1.3355879430897746</v>
      </c>
      <c r="G139" s="298">
        <v>-0.62096071556318055</v>
      </c>
      <c r="H139" s="298">
        <v>-0.67446457250479896</v>
      </c>
      <c r="I139" s="298">
        <v>0.19330992993114496</v>
      </c>
      <c r="J139" s="298">
        <v>0.95171273350145635</v>
      </c>
      <c r="K139" s="298">
        <v>1.7194631526780928</v>
      </c>
      <c r="L139" s="298">
        <v>0.94074749431394322</v>
      </c>
      <c r="M139" s="298">
        <v>-0.53255013796007589</v>
      </c>
      <c r="N139" s="298">
        <v>3.203726024139625</v>
      </c>
      <c r="O139" s="298">
        <v>1.3642260005421187</v>
      </c>
    </row>
    <row r="140" spans="2:15" x14ac:dyDescent="0.2">
      <c r="B140" s="292" t="s">
        <v>418</v>
      </c>
      <c r="C140">
        <v>1</v>
      </c>
      <c r="D140" s="298">
        <v>2.1</v>
      </c>
      <c r="E140" s="298">
        <v>0.37</v>
      </c>
      <c r="F140" s="298">
        <v>1.1504394228719554</v>
      </c>
      <c r="G140" s="298">
        <v>-0.78043942287195545</v>
      </c>
      <c r="H140" s="298">
        <v>-0.84768444850142577</v>
      </c>
      <c r="I140" s="298">
        <v>0.11719077081584617</v>
      </c>
      <c r="J140" s="298">
        <v>0.91772177756127071</v>
      </c>
      <c r="K140" s="298">
        <v>1.3831570681826402</v>
      </c>
      <c r="L140" s="298">
        <v>0.92810063883847771</v>
      </c>
      <c r="M140" s="298">
        <v>-0.69258450962894713</v>
      </c>
      <c r="N140" s="298">
        <v>2.993463355372858</v>
      </c>
      <c r="O140" s="298">
        <v>1.163292592944712</v>
      </c>
    </row>
    <row r="141" spans="2:15" x14ac:dyDescent="0.2">
      <c r="B141" s="292" t="s">
        <v>419</v>
      </c>
      <c r="C141">
        <v>1</v>
      </c>
      <c r="D141" s="298">
        <v>3.6</v>
      </c>
      <c r="E141" s="298">
        <v>0.18</v>
      </c>
      <c r="F141" s="298">
        <v>1.4174805578015022</v>
      </c>
      <c r="G141" s="298">
        <v>-1.2374805578015022</v>
      </c>
      <c r="H141" s="298">
        <v>-1.344105632581952</v>
      </c>
      <c r="I141" s="298">
        <v>0.23262159792924908</v>
      </c>
      <c r="J141" s="298">
        <v>0.95554016657759089</v>
      </c>
      <c r="K141" s="298">
        <v>1.8794209490254135</v>
      </c>
      <c r="L141" s="298">
        <v>0.9496051426098826</v>
      </c>
      <c r="M141" s="298">
        <v>-0.46824705730526128</v>
      </c>
      <c r="N141" s="298">
        <v>3.3032081729082656</v>
      </c>
      <c r="O141" s="298">
        <v>1.5018680764470829</v>
      </c>
    </row>
    <row r="142" spans="2:15" x14ac:dyDescent="0.2">
      <c r="B142" s="292" t="s">
        <v>420</v>
      </c>
      <c r="C142">
        <v>1</v>
      </c>
      <c r="D142" s="298">
        <v>2.7</v>
      </c>
      <c r="E142" s="298">
        <v>0</v>
      </c>
      <c r="F142" s="298">
        <v>1.257255876843774</v>
      </c>
      <c r="G142" s="298">
        <v>-1.257255876843774</v>
      </c>
      <c r="H142" s="298">
        <v>-1.3655848530377825</v>
      </c>
      <c r="I142" s="298">
        <v>0.15799567002575571</v>
      </c>
      <c r="J142" s="298">
        <v>0.94350778864785534</v>
      </c>
      <c r="K142" s="298">
        <v>1.5710039650396928</v>
      </c>
      <c r="L142" s="298">
        <v>0.93413047846372399</v>
      </c>
      <c r="M142" s="298">
        <v>-0.59774212212515643</v>
      </c>
      <c r="N142" s="298">
        <v>3.1122538758127045</v>
      </c>
      <c r="O142" s="298">
        <v>1.2954051277926184</v>
      </c>
    </row>
    <row r="143" spans="2:15" x14ac:dyDescent="0.2">
      <c r="B143" s="292" t="s">
        <v>421</v>
      </c>
      <c r="C143">
        <v>1</v>
      </c>
      <c r="D143" s="298">
        <v>1.79</v>
      </c>
      <c r="E143" s="298">
        <v>0.33424820881226058</v>
      </c>
      <c r="F143" s="298">
        <v>1.0952509216531825</v>
      </c>
      <c r="G143" s="298">
        <v>-0.76100271284092191</v>
      </c>
      <c r="H143" s="298">
        <v>-0.82657301263532401</v>
      </c>
      <c r="I143" s="298">
        <v>0.10248757793548627</v>
      </c>
      <c r="J143" s="298">
        <v>0.89173090344099193</v>
      </c>
      <c r="K143" s="298">
        <v>1.2987709398653731</v>
      </c>
      <c r="L143" s="298">
        <v>0.92635890597492543</v>
      </c>
      <c r="M143" s="298">
        <v>-0.74431427456717225</v>
      </c>
      <c r="N143" s="298">
        <v>2.9348161178735372</v>
      </c>
      <c r="O143" s="298">
        <v>1.1047993960193025</v>
      </c>
    </row>
    <row r="144" spans="2:15" x14ac:dyDescent="0.2">
      <c r="B144" s="292" t="s">
        <v>422</v>
      </c>
      <c r="C144">
        <v>1</v>
      </c>
      <c r="D144" s="298">
        <v>1.82</v>
      </c>
      <c r="E144" s="298">
        <v>0.88188073765182218</v>
      </c>
      <c r="F144" s="298">
        <v>1.1005917443517734</v>
      </c>
      <c r="G144" s="298">
        <v>-0.21871100669995125</v>
      </c>
      <c r="H144" s="298">
        <v>-0.23755580979416713</v>
      </c>
      <c r="I144" s="298">
        <v>0.10363255464725504</v>
      </c>
      <c r="J144" s="298">
        <v>0.89479802930796881</v>
      </c>
      <c r="K144" s="298">
        <v>1.3063854593955779</v>
      </c>
      <c r="L144" s="298">
        <v>0.92648627913784809</v>
      </c>
      <c r="M144" s="298">
        <v>-0.73922638972661203</v>
      </c>
      <c r="N144" s="298">
        <v>2.9404098784301587</v>
      </c>
      <c r="O144" s="298">
        <v>1.1033984109265276</v>
      </c>
    </row>
    <row r="145" spans="2:15" x14ac:dyDescent="0.2">
      <c r="B145" s="292" t="s">
        <v>423</v>
      </c>
      <c r="C145">
        <v>1</v>
      </c>
      <c r="D145" s="298">
        <v>1.01</v>
      </c>
      <c r="E145" s="298">
        <v>0.2077966748</v>
      </c>
      <c r="F145" s="298">
        <v>0.95638953148981809</v>
      </c>
      <c r="G145" s="298">
        <v>-0.74859285668981812</v>
      </c>
      <c r="H145" s="298">
        <v>-0.81309388567282515</v>
      </c>
      <c r="I145" s="298">
        <v>0.10063393112959859</v>
      </c>
      <c r="J145" s="298">
        <v>0.75655048846791551</v>
      </c>
      <c r="K145" s="298">
        <v>1.1562285745117207</v>
      </c>
      <c r="L145" s="298">
        <v>0.92615566031989194</v>
      </c>
      <c r="M145" s="298">
        <v>-0.88277205914001322</v>
      </c>
      <c r="N145" s="298">
        <v>2.7955511221196492</v>
      </c>
      <c r="O145" s="298">
        <v>0.96544153241037944</v>
      </c>
    </row>
    <row r="146" spans="2:15" x14ac:dyDescent="0.2">
      <c r="B146" s="292" t="s">
        <v>424</v>
      </c>
      <c r="C146">
        <v>1</v>
      </c>
      <c r="D146" s="298">
        <v>2.69</v>
      </c>
      <c r="E146" s="298">
        <v>1.735760820652519</v>
      </c>
      <c r="F146" s="298">
        <v>1.2554756026109104</v>
      </c>
      <c r="G146" s="298">
        <v>0.48028521804160862</v>
      </c>
      <c r="H146" s="298">
        <v>0.52166804782974785</v>
      </c>
      <c r="I146" s="298">
        <v>0.15723135014870029</v>
      </c>
      <c r="J146" s="298">
        <v>0.94324530221358882</v>
      </c>
      <c r="K146" s="298">
        <v>1.5677059030082319</v>
      </c>
      <c r="L146" s="298">
        <v>0.93400150777049684</v>
      </c>
      <c r="M146" s="298">
        <v>-0.59926628612141219</v>
      </c>
      <c r="N146" s="298">
        <v>3.1102174913432332</v>
      </c>
      <c r="O146" s="298">
        <v>1.2410470653053833</v>
      </c>
    </row>
    <row r="147" spans="2:15" x14ac:dyDescent="0.2">
      <c r="B147" s="292" t="s">
        <v>425</v>
      </c>
      <c r="C147">
        <v>1</v>
      </c>
      <c r="D147" s="298">
        <v>2.0299999999999998</v>
      </c>
      <c r="E147" s="298">
        <v>0.54673472884611818</v>
      </c>
      <c r="F147" s="298">
        <v>1.1379775032419097</v>
      </c>
      <c r="G147" s="298">
        <v>-0.59124277439579154</v>
      </c>
      <c r="H147" s="298">
        <v>-0.64218604347256025</v>
      </c>
      <c r="I147" s="298">
        <v>0.11336303368080762</v>
      </c>
      <c r="J147" s="298">
        <v>0.91286098527882309</v>
      </c>
      <c r="K147" s="298">
        <v>1.3630940212049962</v>
      </c>
      <c r="L147" s="298">
        <v>0.92762508399314769</v>
      </c>
      <c r="M147" s="298">
        <v>-0.70410207158431559</v>
      </c>
      <c r="N147" s="298">
        <v>2.980057078068135</v>
      </c>
      <c r="O147" s="298">
        <v>1.1470794363295944</v>
      </c>
    </row>
    <row r="148" spans="2:15" x14ac:dyDescent="0.2">
      <c r="B148" s="292" t="s">
        <v>426</v>
      </c>
      <c r="C148">
        <v>1</v>
      </c>
      <c r="D148" s="298">
        <v>2.38</v>
      </c>
      <c r="E148" s="298">
        <v>0.53566458120330851</v>
      </c>
      <c r="F148" s="298">
        <v>1.2002871013921375</v>
      </c>
      <c r="G148" s="298">
        <v>-0.66462252018882895</v>
      </c>
      <c r="H148" s="298">
        <v>-0.72188841052475772</v>
      </c>
      <c r="I148" s="298">
        <v>0.13474810805825477</v>
      </c>
      <c r="J148" s="298">
        <v>0.9327040639303974</v>
      </c>
      <c r="K148" s="298">
        <v>1.4678701388538775</v>
      </c>
      <c r="L148" s="298">
        <v>0.93048061327104359</v>
      </c>
      <c r="M148" s="298">
        <v>-0.64746298865505092</v>
      </c>
      <c r="N148" s="298">
        <v>3.0480371914393256</v>
      </c>
      <c r="O148" s="298">
        <v>1.2148354752030452</v>
      </c>
    </row>
    <row r="149" spans="2:15" x14ac:dyDescent="0.2">
      <c r="B149" s="292" t="s">
        <v>427</v>
      </c>
      <c r="C149">
        <v>1</v>
      </c>
      <c r="D149" s="298">
        <v>0.80389999999999995</v>
      </c>
      <c r="E149" s="298">
        <v>0.41819262108947058</v>
      </c>
      <c r="F149" s="298">
        <v>0.91969807955049843</v>
      </c>
      <c r="G149" s="298">
        <v>-0.5015054584610279</v>
      </c>
      <c r="H149" s="298">
        <v>-0.54471668846710619</v>
      </c>
      <c r="I149" s="298">
        <v>0.10899731601151171</v>
      </c>
      <c r="J149" s="298">
        <v>0.703251011656021</v>
      </c>
      <c r="K149" s="298">
        <v>1.136145147444976</v>
      </c>
      <c r="L149" s="298">
        <v>0.9271016847928234</v>
      </c>
      <c r="M149" s="298">
        <v>-0.92134212819409578</v>
      </c>
      <c r="N149" s="298">
        <v>2.7607382872950925</v>
      </c>
      <c r="O149" s="298">
        <v>0.92682705965965928</v>
      </c>
    </row>
    <row r="150" spans="2:15" x14ac:dyDescent="0.2">
      <c r="B150" s="292" t="s">
        <v>428</v>
      </c>
      <c r="C150">
        <v>1</v>
      </c>
      <c r="D150" s="298">
        <v>0.27879999999999999</v>
      </c>
      <c r="E150" s="298">
        <v>0.12486474049188434</v>
      </c>
      <c r="F150" s="298">
        <v>0.82621587958282838</v>
      </c>
      <c r="G150" s="298">
        <v>-0.70135113909094404</v>
      </c>
      <c r="H150" s="298">
        <v>-0.76178167852970657</v>
      </c>
      <c r="I150" s="298">
        <v>0.14088090782651008</v>
      </c>
      <c r="J150" s="298">
        <v>0.54645431721426774</v>
      </c>
      <c r="K150" s="298">
        <v>1.105977441951389</v>
      </c>
      <c r="L150" s="298">
        <v>0.93138850606929868</v>
      </c>
      <c r="M150" s="298">
        <v>-1.0233371056303664</v>
      </c>
      <c r="N150" s="298">
        <v>2.6757688647960229</v>
      </c>
      <c r="O150" s="298">
        <v>0.84303176646709743</v>
      </c>
    </row>
    <row r="151" spans="2:15" x14ac:dyDescent="0.2">
      <c r="B151" s="292" t="s">
        <v>429</v>
      </c>
      <c r="C151">
        <v>1</v>
      </c>
      <c r="D151" s="298">
        <v>0.66159999999999997</v>
      </c>
      <c r="E151" s="298">
        <v>0.85063188537679546</v>
      </c>
      <c r="F151" s="298">
        <v>0.89436477721684871</v>
      </c>
      <c r="G151" s="298">
        <v>-4.3732891840053245E-2</v>
      </c>
      <c r="H151" s="298">
        <v>-4.7501050324171401E-2</v>
      </c>
      <c r="I151" s="298">
        <v>0.11637382705118832</v>
      </c>
      <c r="J151" s="298">
        <v>0.66326942031623992</v>
      </c>
      <c r="K151" s="298">
        <v>1.1254601341174575</v>
      </c>
      <c r="L151" s="298">
        <v>0.92799783764323407</v>
      </c>
      <c r="M151" s="298">
        <v>-0.94845501248402198</v>
      </c>
      <c r="N151" s="298">
        <v>2.7371845669177195</v>
      </c>
      <c r="O151" s="298">
        <v>0.89507485136485843</v>
      </c>
    </row>
    <row r="152" spans="2:15" x14ac:dyDescent="0.2">
      <c r="B152" s="292" t="s">
        <v>430</v>
      </c>
      <c r="C152">
        <v>1</v>
      </c>
      <c r="D152" s="298">
        <v>0.35759999999999997</v>
      </c>
      <c r="E152" s="298">
        <v>0.1512129710235097</v>
      </c>
      <c r="F152" s="298">
        <v>0.8402444405377939</v>
      </c>
      <c r="G152" s="298">
        <v>-0.68903146951428418</v>
      </c>
      <c r="H152" s="298">
        <v>-0.74840050889019683</v>
      </c>
      <c r="I152" s="298">
        <v>0.13539293786230194</v>
      </c>
      <c r="J152" s="298">
        <v>0.57138089888123278</v>
      </c>
      <c r="K152" s="298">
        <v>1.109107982194355</v>
      </c>
      <c r="L152" s="298">
        <v>0.93057421341393476</v>
      </c>
      <c r="M152" s="298">
        <v>-1.0076915208429709</v>
      </c>
      <c r="N152" s="298">
        <v>2.6881804019185584</v>
      </c>
      <c r="O152" s="298">
        <v>0.85547501700289497</v>
      </c>
    </row>
    <row r="153" spans="2:15" x14ac:dyDescent="0.2">
      <c r="B153" s="292" t="s">
        <v>431</v>
      </c>
      <c r="C153">
        <v>1</v>
      </c>
      <c r="D153" s="298">
        <v>1.0629999999999999</v>
      </c>
      <c r="E153" s="298">
        <v>1.298909537726241</v>
      </c>
      <c r="F153" s="298">
        <v>0.96582498492399549</v>
      </c>
      <c r="G153" s="298">
        <v>0.33308455280224547</v>
      </c>
      <c r="H153" s="298">
        <v>0.36178412721321485</v>
      </c>
      <c r="I153" s="298">
        <v>9.9002621924669479E-2</v>
      </c>
      <c r="J153" s="298">
        <v>0.76922539868100004</v>
      </c>
      <c r="K153" s="298">
        <v>1.1624245711669909</v>
      </c>
      <c r="L153" s="298">
        <v>0.92597982601995021</v>
      </c>
      <c r="M153" s="298">
        <v>-0.87298743363398734</v>
      </c>
      <c r="N153" s="298">
        <v>2.8046374034819781</v>
      </c>
      <c r="O153" s="298">
        <v>0.96192835577315705</v>
      </c>
    </row>
    <row r="154" spans="2:15" x14ac:dyDescent="0.2">
      <c r="B154" s="292" t="s">
        <v>432</v>
      </c>
      <c r="C154">
        <v>1</v>
      </c>
      <c r="D154" s="298">
        <v>0.44140000000000001</v>
      </c>
      <c r="E154" s="298">
        <v>0</v>
      </c>
      <c r="F154" s="298">
        <v>0.85516313860919124</v>
      </c>
      <c r="G154" s="298">
        <v>-0.85516313860919124</v>
      </c>
      <c r="H154" s="298">
        <v>-0.92884658602082737</v>
      </c>
      <c r="I154" s="298">
        <v>0.12978087513127867</v>
      </c>
      <c r="J154" s="298">
        <v>0.59744404130611828</v>
      </c>
      <c r="K154" s="298">
        <v>1.1128822359122643</v>
      </c>
      <c r="L154" s="298">
        <v>0.9297742707764175</v>
      </c>
      <c r="M154" s="298">
        <v>-0.99118429523061902</v>
      </c>
      <c r="N154" s="298">
        <v>2.7015105724490014</v>
      </c>
      <c r="O154" s="298">
        <v>0.87250026020239113</v>
      </c>
    </row>
    <row r="155" spans="2:15" x14ac:dyDescent="0.2">
      <c r="B155" s="292" t="s">
        <v>433</v>
      </c>
      <c r="C155">
        <v>1</v>
      </c>
      <c r="D155" s="298">
        <v>0.29975000000000002</v>
      </c>
      <c r="E155" s="298">
        <v>0</v>
      </c>
      <c r="F155" s="298">
        <v>0.82994555410067772</v>
      </c>
      <c r="G155" s="298">
        <v>-0.82994555410067772</v>
      </c>
      <c r="H155" s="298">
        <v>-0.90145617801456168</v>
      </c>
      <c r="I155" s="298">
        <v>0.13940331809312462</v>
      </c>
      <c r="J155" s="298">
        <v>0.55311819210553259</v>
      </c>
      <c r="K155" s="298">
        <v>1.1067729160958228</v>
      </c>
      <c r="L155" s="298">
        <v>0.93116615281234916</v>
      </c>
      <c r="M155" s="298">
        <v>-1.0191658816114408</v>
      </c>
      <c r="N155" s="298">
        <v>2.6790569898127963</v>
      </c>
      <c r="O155" s="298">
        <v>0.84941970757024332</v>
      </c>
    </row>
    <row r="156" spans="2:15" x14ac:dyDescent="0.2">
      <c r="B156" s="292" t="s">
        <v>434</v>
      </c>
      <c r="C156">
        <v>1</v>
      </c>
      <c r="D156" s="298">
        <v>0.59989999999999999</v>
      </c>
      <c r="E156" s="298">
        <v>0</v>
      </c>
      <c r="F156" s="298">
        <v>0.88338048520008006</v>
      </c>
      <c r="G156" s="298">
        <v>-0.88338048520008006</v>
      </c>
      <c r="H156" s="298">
        <v>-0.95949522470062343</v>
      </c>
      <c r="I156" s="298">
        <v>0.11991011124093948</v>
      </c>
      <c r="J156" s="298">
        <v>0.64526276873942123</v>
      </c>
      <c r="K156" s="298">
        <v>1.1214982016607389</v>
      </c>
      <c r="L156" s="298">
        <v>0.92844792736361514</v>
      </c>
      <c r="M156" s="298">
        <v>-0.96033309348414175</v>
      </c>
      <c r="N156" s="298">
        <v>2.727094063884302</v>
      </c>
      <c r="O156" s="298">
        <v>0.89862380510807305</v>
      </c>
    </row>
    <row r="157" spans="2:15" x14ac:dyDescent="0.2">
      <c r="B157" s="292" t="s">
        <v>435</v>
      </c>
      <c r="C157">
        <v>1</v>
      </c>
      <c r="D157" s="298">
        <v>0.44940000000000002</v>
      </c>
      <c r="E157" s="298">
        <v>0.62281388227794654</v>
      </c>
      <c r="F157" s="298">
        <v>0.85658735799548213</v>
      </c>
      <c r="G157" s="298">
        <v>-0.23377347571753559</v>
      </c>
      <c r="H157" s="298">
        <v>-0.25391610678589871</v>
      </c>
      <c r="I157" s="298">
        <v>0.12925827434003304</v>
      </c>
      <c r="J157" s="298">
        <v>0.5999060422918433</v>
      </c>
      <c r="K157" s="298">
        <v>1.1132686736991211</v>
      </c>
      <c r="L157" s="298">
        <v>0.92970146850122892</v>
      </c>
      <c r="M157" s="298">
        <v>-0.98961550495417017</v>
      </c>
      <c r="N157" s="298">
        <v>2.7027902209451344</v>
      </c>
      <c r="O157" s="298">
        <v>0.86128789857682464</v>
      </c>
    </row>
    <row r="158" spans="2:15" x14ac:dyDescent="0.2">
      <c r="B158" s="292" t="s">
        <v>436</v>
      </c>
      <c r="C158">
        <v>1</v>
      </c>
      <c r="D158" s="298">
        <v>0.54349999999999998</v>
      </c>
      <c r="E158" s="298">
        <v>0.35055439154519635</v>
      </c>
      <c r="F158" s="298">
        <v>0.87333973852672908</v>
      </c>
      <c r="G158" s="298">
        <v>-0.52278534698153267</v>
      </c>
      <c r="H158" s="298">
        <v>-0.56783011666669048</v>
      </c>
      <c r="I158" s="298">
        <v>0.12330023538782131</v>
      </c>
      <c r="J158" s="298">
        <v>0.62848990738433497</v>
      </c>
      <c r="K158" s="298">
        <v>1.1181895696691231</v>
      </c>
      <c r="L158" s="298">
        <v>0.92889184897633292</v>
      </c>
      <c r="M158" s="298">
        <v>-0.9712553805014551</v>
      </c>
      <c r="N158" s="298">
        <v>2.7179348575549134</v>
      </c>
      <c r="O158" s="298">
        <v>0.8828874946696228</v>
      </c>
    </row>
    <row r="159" spans="2:15" x14ac:dyDescent="0.2">
      <c r="B159" s="292" t="s">
        <v>437</v>
      </c>
      <c r="C159">
        <v>1</v>
      </c>
      <c r="D159" s="298">
        <v>0.60570000000000002</v>
      </c>
      <c r="E159" s="298">
        <v>0.65398261452499307</v>
      </c>
      <c r="F159" s="298">
        <v>0.884413044255141</v>
      </c>
      <c r="G159" s="298">
        <v>-0.23043042973014793</v>
      </c>
      <c r="H159" s="298">
        <v>-0.25028501382585161</v>
      </c>
      <c r="I159" s="298">
        <v>0.11956978352714019</v>
      </c>
      <c r="J159" s="298">
        <v>0.646971151186017</v>
      </c>
      <c r="K159" s="298">
        <v>1.121854937324265</v>
      </c>
      <c r="L159" s="298">
        <v>0.92840403498730306</v>
      </c>
      <c r="M159" s="298">
        <v>-0.95921337286856434</v>
      </c>
      <c r="N159" s="298">
        <v>2.7280394613788461</v>
      </c>
      <c r="O159" s="298">
        <v>0.88836634988143726</v>
      </c>
    </row>
    <row r="160" spans="2:15" x14ac:dyDescent="0.2">
      <c r="B160" s="292" t="s">
        <v>438</v>
      </c>
      <c r="C160">
        <v>1</v>
      </c>
      <c r="D160" s="298">
        <v>0.46229999999999999</v>
      </c>
      <c r="E160" s="298">
        <v>0.93126284630813316</v>
      </c>
      <c r="F160" s="298">
        <v>0.85888391175587631</v>
      </c>
      <c r="G160" s="298">
        <v>7.2378934552256857E-2</v>
      </c>
      <c r="H160" s="298">
        <v>7.8615322882166744E-2</v>
      </c>
      <c r="I160" s="298">
        <v>0.12842067045391334</v>
      </c>
      <c r="J160" s="298">
        <v>0.60386591136899703</v>
      </c>
      <c r="K160" s="298">
        <v>1.1139019121427556</v>
      </c>
      <c r="L160" s="298">
        <v>0.92958538480755548</v>
      </c>
      <c r="M160" s="298">
        <v>-0.98708843198426333</v>
      </c>
      <c r="N160" s="298">
        <v>2.7048562554960158</v>
      </c>
      <c r="O160" s="298">
        <v>0.85744774415774816</v>
      </c>
    </row>
    <row r="161" spans="2:15" x14ac:dyDescent="0.2">
      <c r="B161" s="292" t="s">
        <v>439</v>
      </c>
      <c r="C161">
        <v>1</v>
      </c>
      <c r="D161" s="298">
        <v>0.86</v>
      </c>
      <c r="E161" s="298">
        <v>0.13</v>
      </c>
      <c r="F161" s="298">
        <v>0.92968541799686344</v>
      </c>
      <c r="G161" s="298">
        <v>-0.79968541799686343</v>
      </c>
      <c r="H161" s="298">
        <v>-0.86858873688716953</v>
      </c>
      <c r="I161" s="298">
        <v>0.10642592776005351</v>
      </c>
      <c r="J161" s="298">
        <v>0.71834461755751899</v>
      </c>
      <c r="K161" s="298">
        <v>1.1410262184362079</v>
      </c>
      <c r="L161" s="298">
        <v>0.92680289012689554</v>
      </c>
      <c r="M161" s="298">
        <v>-0.91076144275801441</v>
      </c>
      <c r="N161" s="298">
        <v>2.7701322787517411</v>
      </c>
      <c r="O161" s="298">
        <v>0.94051586655271335</v>
      </c>
    </row>
    <row r="162" spans="2:15" x14ac:dyDescent="0.2">
      <c r="B162" s="292" t="s">
        <v>440</v>
      </c>
      <c r="C162">
        <v>1</v>
      </c>
      <c r="D162" s="298">
        <v>1.78</v>
      </c>
      <c r="E162" s="298">
        <v>0.79999999999999993</v>
      </c>
      <c r="F162" s="298">
        <v>1.0934706474203189</v>
      </c>
      <c r="G162" s="298">
        <v>-0.29347064742031892</v>
      </c>
      <c r="H162" s="298">
        <v>-0.31875696770211021</v>
      </c>
      <c r="I162" s="298">
        <v>0.10212092092100082</v>
      </c>
      <c r="J162" s="298">
        <v>0.89067873737273617</v>
      </c>
      <c r="K162" s="298">
        <v>1.2962625574679016</v>
      </c>
      <c r="L162" s="298">
        <v>0.92631841260860814</v>
      </c>
      <c r="M162" s="298">
        <v>-0.74601413699973396</v>
      </c>
      <c r="N162" s="298">
        <v>2.9329554318403717</v>
      </c>
      <c r="O162" s="298">
        <v>1.0971262629974752</v>
      </c>
    </row>
    <row r="163" spans="2:15" x14ac:dyDescent="0.2">
      <c r="B163" s="292" t="s">
        <v>441</v>
      </c>
      <c r="C163">
        <v>1</v>
      </c>
      <c r="D163" s="298">
        <v>0.83799999999999997</v>
      </c>
      <c r="E163" s="298">
        <v>1.7789131808731202</v>
      </c>
      <c r="F163" s="298">
        <v>0.9257688146845634</v>
      </c>
      <c r="G163" s="298">
        <v>0.85314436618855682</v>
      </c>
      <c r="H163" s="298">
        <v>0.92665387005097288</v>
      </c>
      <c r="I163" s="298">
        <v>0.1074098194463593</v>
      </c>
      <c r="J163" s="298">
        <v>0.71247420034943321</v>
      </c>
      <c r="K163" s="298">
        <v>1.1390634290196935</v>
      </c>
      <c r="L163" s="298">
        <v>0.92691638693113942</v>
      </c>
      <c r="M163" s="298">
        <v>-0.9149034282301044</v>
      </c>
      <c r="N163" s="298">
        <v>2.7664410575992311</v>
      </c>
      <c r="O163" s="298">
        <v>0.91399676335293001</v>
      </c>
    </row>
    <row r="164" spans="2:15" x14ac:dyDescent="0.2">
      <c r="B164" s="292" t="s">
        <v>442</v>
      </c>
      <c r="C164">
        <v>1</v>
      </c>
      <c r="D164" s="298">
        <v>0.41499999999999998</v>
      </c>
      <c r="E164" s="298">
        <v>0.76782677202706473</v>
      </c>
      <c r="F164" s="298">
        <v>0.85046321463443131</v>
      </c>
      <c r="G164" s="298">
        <v>-8.2636442607366578E-2</v>
      </c>
      <c r="H164" s="298">
        <v>-8.975664891448995E-2</v>
      </c>
      <c r="I164" s="298">
        <v>0.13152219906076199</v>
      </c>
      <c r="J164" s="298">
        <v>0.58928619311282671</v>
      </c>
      <c r="K164" s="298">
        <v>1.111640236156036</v>
      </c>
      <c r="L164" s="298">
        <v>0.93001892878250436</v>
      </c>
      <c r="M164" s="298">
        <v>-0.99637006151776042</v>
      </c>
      <c r="N164" s="298">
        <v>2.697296490786623</v>
      </c>
      <c r="O164" s="298">
        <v>0.85218474340054651</v>
      </c>
    </row>
    <row r="165" spans="2:15" x14ac:dyDescent="0.2">
      <c r="B165" s="292" t="s">
        <v>443</v>
      </c>
      <c r="C165">
        <v>1</v>
      </c>
      <c r="D165" s="298">
        <v>0.76400000000000001</v>
      </c>
      <c r="E165" s="298">
        <v>2.2788885200103088</v>
      </c>
      <c r="F165" s="298">
        <v>0.91259478536137251</v>
      </c>
      <c r="G165" s="298">
        <v>1.3662937346489363</v>
      </c>
      <c r="H165" s="298">
        <v>1.4840177430873547</v>
      </c>
      <c r="I165" s="298">
        <v>0.11094732836292172</v>
      </c>
      <c r="J165" s="298">
        <v>0.69227537940146844</v>
      </c>
      <c r="K165" s="298">
        <v>1.1329141913212766</v>
      </c>
      <c r="L165" s="298">
        <v>0.92733296540069587</v>
      </c>
      <c r="M165" s="298">
        <v>-0.92890469983395785</v>
      </c>
      <c r="N165" s="298">
        <v>2.7540942705567026</v>
      </c>
      <c r="O165" s="298">
        <v>0.89246121325666272</v>
      </c>
    </row>
    <row r="166" spans="2:15" x14ac:dyDescent="0.2">
      <c r="B166" s="292" t="s">
        <v>444</v>
      </c>
      <c r="C166">
        <v>1</v>
      </c>
      <c r="D166" s="298">
        <v>1.88</v>
      </c>
      <c r="E166" s="298">
        <v>1.6701195406979352</v>
      </c>
      <c r="F166" s="298">
        <v>1.1112733897489551</v>
      </c>
      <c r="G166" s="298">
        <v>0.55884615094898016</v>
      </c>
      <c r="H166" s="298">
        <v>0.60699802877853026</v>
      </c>
      <c r="I166" s="298">
        <v>0.10611757093146444</v>
      </c>
      <c r="J166" s="298">
        <v>0.90054492485928872</v>
      </c>
      <c r="K166" s="298">
        <v>1.3220018546386214</v>
      </c>
      <c r="L166" s="298">
        <v>0.92676753175128701</v>
      </c>
      <c r="M166" s="298">
        <v>-0.72910325627948702</v>
      </c>
      <c r="N166" s="298">
        <v>2.9516500357773969</v>
      </c>
      <c r="O166" s="298">
        <v>1.103749105237658</v>
      </c>
    </row>
    <row r="167" spans="2:15" x14ac:dyDescent="0.2">
      <c r="B167" s="292" t="s">
        <v>445</v>
      </c>
      <c r="C167">
        <v>1</v>
      </c>
      <c r="D167" s="298">
        <v>1.97</v>
      </c>
      <c r="E167" s="298">
        <v>1.3340995455276572</v>
      </c>
      <c r="F167" s="298">
        <v>1.1272958578447281</v>
      </c>
      <c r="G167" s="298">
        <v>0.20680368768292912</v>
      </c>
      <c r="H167" s="298">
        <v>0.22462252008805372</v>
      </c>
      <c r="I167" s="298">
        <v>0.1102989347769827</v>
      </c>
      <c r="J167" s="298">
        <v>0.90826403304419179</v>
      </c>
      <c r="K167" s="298">
        <v>1.3463276826452644</v>
      </c>
      <c r="L167" s="298">
        <v>0.92725561419757141</v>
      </c>
      <c r="M167" s="298">
        <v>-0.71405002319109578</v>
      </c>
      <c r="N167" s="298">
        <v>2.9686417388805522</v>
      </c>
      <c r="O167" s="298">
        <v>1.124284451242495</v>
      </c>
    </row>
    <row r="168" spans="2:15" x14ac:dyDescent="0.2">
      <c r="B168" s="292" t="s">
        <v>446</v>
      </c>
      <c r="C168">
        <v>1</v>
      </c>
      <c r="D168" s="298">
        <v>2.17</v>
      </c>
      <c r="E168" s="298">
        <v>1.5814550285508064</v>
      </c>
      <c r="F168" s="298">
        <v>1.1629013425020009</v>
      </c>
      <c r="G168" s="298">
        <v>0.4185536860488055</v>
      </c>
      <c r="H168" s="298">
        <v>0.4546175399762345</v>
      </c>
      <c r="I168" s="298">
        <v>0.12126629361020574</v>
      </c>
      <c r="J168" s="298">
        <v>0.92209051663186947</v>
      </c>
      <c r="K168" s="298">
        <v>1.4037121683721325</v>
      </c>
      <c r="L168" s="298">
        <v>0.92862405364815692</v>
      </c>
      <c r="M168" s="298">
        <v>-0.68116198807761785</v>
      </c>
      <c r="N168" s="298">
        <v>3.0069646730816197</v>
      </c>
      <c r="O168" s="298">
        <v>1.1555117236687868</v>
      </c>
    </row>
    <row r="169" spans="2:15" x14ac:dyDescent="0.2">
      <c r="B169" s="292" t="s">
        <v>447</v>
      </c>
      <c r="C169">
        <v>1</v>
      </c>
      <c r="D169" s="298">
        <v>2.48</v>
      </c>
      <c r="E169" s="298">
        <v>1.079215000243128</v>
      </c>
      <c r="F169" s="298">
        <v>1.2180898437207739</v>
      </c>
      <c r="G169" s="298">
        <v>-0.13887484347764589</v>
      </c>
      <c r="H169" s="298">
        <v>-0.15084072082220329</v>
      </c>
      <c r="I169" s="298">
        <v>0.14171535471003807</v>
      </c>
      <c r="J169" s="298">
        <v>0.93667123521692819</v>
      </c>
      <c r="K169" s="298">
        <v>1.4995084522246196</v>
      </c>
      <c r="L169" s="298">
        <v>0.93151508887863443</v>
      </c>
      <c r="M169" s="298">
        <v>-0.63171450986486466</v>
      </c>
      <c r="N169" s="298">
        <v>3.0678941973064124</v>
      </c>
      <c r="O169" s="298">
        <v>1.2214600859884654</v>
      </c>
    </row>
    <row r="170" spans="2:15" x14ac:dyDescent="0.2">
      <c r="B170" s="292" t="s">
        <v>448</v>
      </c>
      <c r="C170">
        <v>1</v>
      </c>
      <c r="D170" s="298">
        <v>0.54</v>
      </c>
      <c r="E170" s="298">
        <v>0.39600000000000002</v>
      </c>
      <c r="F170" s="298">
        <v>0.87271664254522685</v>
      </c>
      <c r="G170" s="298">
        <v>-0.47671664254522683</v>
      </c>
      <c r="H170" s="298">
        <v>-0.51779199305479262</v>
      </c>
      <c r="I170" s="298">
        <v>0.12351528586356504</v>
      </c>
      <c r="J170" s="298">
        <v>0.62743976377792499</v>
      </c>
      <c r="K170" s="298">
        <v>1.1179935213125287</v>
      </c>
      <c r="L170" s="298">
        <v>0.92892041902949707</v>
      </c>
      <c r="M170" s="298">
        <v>-0.97193521094636659</v>
      </c>
      <c r="N170" s="298">
        <v>2.7173684960368201</v>
      </c>
      <c r="O170" s="298">
        <v>0.88145398830827082</v>
      </c>
    </row>
    <row r="171" spans="2:15" x14ac:dyDescent="0.2">
      <c r="B171" s="292" t="s">
        <v>449</v>
      </c>
      <c r="C171">
        <v>1</v>
      </c>
      <c r="D171" s="298">
        <v>0.57999999999999996</v>
      </c>
      <c r="E171" s="298">
        <v>0</v>
      </c>
      <c r="F171" s="298">
        <v>0.87983773947668142</v>
      </c>
      <c r="G171" s="298">
        <v>-0.87983773947668142</v>
      </c>
      <c r="H171" s="298">
        <v>-0.95564722527016333</v>
      </c>
      <c r="I171" s="298">
        <v>0.12108976828284285</v>
      </c>
      <c r="J171" s="298">
        <v>0.63937745792190515</v>
      </c>
      <c r="K171" s="298">
        <v>1.1202980210314577</v>
      </c>
      <c r="L171" s="298">
        <v>0.92860101821545016</v>
      </c>
      <c r="M171" s="298">
        <v>-0.96417984729887407</v>
      </c>
      <c r="N171" s="298">
        <v>2.7238553262522371</v>
      </c>
      <c r="O171" s="298">
        <v>0.895325400517192</v>
      </c>
    </row>
    <row r="172" spans="2:15" x14ac:dyDescent="0.2">
      <c r="B172" s="292" t="s">
        <v>450</v>
      </c>
      <c r="C172">
        <v>1</v>
      </c>
      <c r="D172" s="298">
        <v>0.74</v>
      </c>
      <c r="E172" s="298">
        <v>0.01</v>
      </c>
      <c r="F172" s="298">
        <v>0.90832212720249972</v>
      </c>
      <c r="G172" s="298">
        <v>-0.89832212720249971</v>
      </c>
      <c r="H172" s="298">
        <v>-0.97572428385542331</v>
      </c>
      <c r="I172" s="298">
        <v>0.11216626921691993</v>
      </c>
      <c r="J172" s="298">
        <v>0.68558214628314584</v>
      </c>
      <c r="K172" s="298">
        <v>1.1310621081218537</v>
      </c>
      <c r="L172" s="298">
        <v>0.92747959060996099</v>
      </c>
      <c r="M172" s="298">
        <v>-0.93346852659941804</v>
      </c>
      <c r="N172" s="298">
        <v>2.7501127810044173</v>
      </c>
      <c r="O172" s="298">
        <v>0.92185659321498648</v>
      </c>
    </row>
    <row r="173" spans="2:15" x14ac:dyDescent="0.2">
      <c r="B173" s="292" t="s">
        <v>451</v>
      </c>
      <c r="C173">
        <v>1</v>
      </c>
      <c r="D173" s="298">
        <v>1.36</v>
      </c>
      <c r="E173" s="298">
        <v>0.99</v>
      </c>
      <c r="F173" s="298">
        <v>1.0186991296400456</v>
      </c>
      <c r="G173" s="298">
        <v>-2.8699129640045618E-2</v>
      </c>
      <c r="H173" s="298">
        <v>-3.1171933616408801E-2</v>
      </c>
      <c r="I173" s="298">
        <v>9.4467790091455311E-2</v>
      </c>
      <c r="J173" s="298">
        <v>0.83110482067919977</v>
      </c>
      <c r="K173" s="298">
        <v>1.2062934386008914</v>
      </c>
      <c r="L173" s="298">
        <v>0.9255059602254011</v>
      </c>
      <c r="M173" s="298">
        <v>-0.81917228536336517</v>
      </c>
      <c r="N173" s="298">
        <v>2.8565705446434562</v>
      </c>
      <c r="O173" s="298">
        <v>1.0190044971911234</v>
      </c>
    </row>
    <row r="174" spans="2:15" x14ac:dyDescent="0.2">
      <c r="B174" s="292" t="s">
        <v>452</v>
      </c>
      <c r="C174">
        <v>1</v>
      </c>
      <c r="D174" s="298">
        <v>1.46</v>
      </c>
      <c r="E174" s="298">
        <v>0</v>
      </c>
      <c r="F174" s="298">
        <v>1.036501871968682</v>
      </c>
      <c r="G174" s="298">
        <v>-1.036501871968682</v>
      </c>
      <c r="H174" s="298">
        <v>-1.1258100141548353</v>
      </c>
      <c r="I174" s="298">
        <v>9.4819126763191333E-2</v>
      </c>
      <c r="J174" s="298">
        <v>0.84820987800765668</v>
      </c>
      <c r="K174" s="298">
        <v>1.2247938659297075</v>
      </c>
      <c r="L174" s="298">
        <v>0.92554188767884105</v>
      </c>
      <c r="M174" s="298">
        <v>-0.80144088783695455</v>
      </c>
      <c r="N174" s="298">
        <v>2.8744446317743186</v>
      </c>
      <c r="O174" s="298">
        <v>1.0476136377713134</v>
      </c>
    </row>
    <row r="175" spans="2:15" x14ac:dyDescent="0.2">
      <c r="B175" s="292" t="s">
        <v>453</v>
      </c>
      <c r="C175">
        <v>1</v>
      </c>
      <c r="D175" s="298">
        <v>0.496</v>
      </c>
      <c r="E175" s="298">
        <v>0.73199999999999998</v>
      </c>
      <c r="F175" s="298">
        <v>0.86488343592062678</v>
      </c>
      <c r="G175" s="298">
        <v>-0.13288343592062679</v>
      </c>
      <c r="H175" s="298">
        <v>-0.14433307543439172</v>
      </c>
      <c r="I175" s="298">
        <v>0.12626298830691543</v>
      </c>
      <c r="J175" s="298">
        <v>0.61415016465603744</v>
      </c>
      <c r="K175" s="298">
        <v>1.1156167071852161</v>
      </c>
      <c r="L175" s="298">
        <v>0.92928976173428846</v>
      </c>
      <c r="M175" s="298">
        <v>-0.98050185898425668</v>
      </c>
      <c r="N175" s="298">
        <v>2.7102687308255105</v>
      </c>
      <c r="O175" s="298">
        <v>0.86743061220370998</v>
      </c>
    </row>
    <row r="176" spans="2:15" x14ac:dyDescent="0.2">
      <c r="B176" s="292" t="s">
        <v>454</v>
      </c>
      <c r="C176">
        <v>1</v>
      </c>
      <c r="D176" s="298">
        <v>0.317</v>
      </c>
      <c r="E176" s="298">
        <v>0.97952442728163736</v>
      </c>
      <c r="F176" s="298">
        <v>0.83301652715236751</v>
      </c>
      <c r="G176" s="298">
        <v>0.14650790012926984</v>
      </c>
      <c r="H176" s="298">
        <v>0.15913146476527748</v>
      </c>
      <c r="I176" s="298">
        <v>0.13819656156877944</v>
      </c>
      <c r="J176" s="298">
        <v>0.55858554445274056</v>
      </c>
      <c r="K176" s="298">
        <v>1.1074475098519945</v>
      </c>
      <c r="L176" s="298">
        <v>0.93098625590145623</v>
      </c>
      <c r="M176" s="298">
        <v>-1.0157376689477047</v>
      </c>
      <c r="N176" s="298">
        <v>2.6817707232524395</v>
      </c>
      <c r="O176" s="298">
        <v>0.82963943701450094</v>
      </c>
    </row>
    <row r="177" spans="2:15" x14ac:dyDescent="0.2">
      <c r="B177" s="292" t="s">
        <v>455</v>
      </c>
      <c r="C177">
        <v>1</v>
      </c>
      <c r="D177" s="298">
        <v>0.89700000000000002</v>
      </c>
      <c r="E177" s="298">
        <v>1.7005358587541872</v>
      </c>
      <c r="F177" s="298">
        <v>0.93627243265845894</v>
      </c>
      <c r="G177" s="298">
        <v>0.76426342609572828</v>
      </c>
      <c r="H177" s="298">
        <v>0.83011467882505885</v>
      </c>
      <c r="I177" s="298">
        <v>0.10484530886476431</v>
      </c>
      <c r="J177" s="298">
        <v>0.728070428089169</v>
      </c>
      <c r="K177" s="298">
        <v>1.1444744372277489</v>
      </c>
      <c r="L177" s="298">
        <v>0.92662271601711033</v>
      </c>
      <c r="M177" s="298">
        <v>-0.90381663802230927</v>
      </c>
      <c r="N177" s="298">
        <v>2.7763615033392273</v>
      </c>
      <c r="O177" s="298">
        <v>0.92623089822901339</v>
      </c>
    </row>
    <row r="178" spans="2:15" x14ac:dyDescent="0.2">
      <c r="B178" s="292" t="s">
        <v>456</v>
      </c>
      <c r="C178">
        <v>1</v>
      </c>
      <c r="D178" s="298">
        <v>0.629</v>
      </c>
      <c r="E178" s="298">
        <v>1.0646830326747321</v>
      </c>
      <c r="F178" s="298">
        <v>0.88856108321771321</v>
      </c>
      <c r="G178" s="298">
        <v>0.17612194945701887</v>
      </c>
      <c r="H178" s="298">
        <v>0.19129715032215072</v>
      </c>
      <c r="I178" s="298">
        <v>0.1182188747417439</v>
      </c>
      <c r="J178" s="298">
        <v>0.65380182726564473</v>
      </c>
      <c r="K178" s="298">
        <v>1.1233203391697817</v>
      </c>
      <c r="L178" s="298">
        <v>0.92823101725442381</v>
      </c>
      <c r="M178" s="298">
        <v>-0.9547217549781265</v>
      </c>
      <c r="N178" s="298">
        <v>2.731843921413553</v>
      </c>
      <c r="O178" s="298">
        <v>0.88560853210673152</v>
      </c>
    </row>
    <row r="179" spans="2:15" x14ac:dyDescent="0.2">
      <c r="B179" s="292" t="s">
        <v>457</v>
      </c>
      <c r="C179">
        <v>1</v>
      </c>
      <c r="D179" s="298">
        <v>0.74199999999999999</v>
      </c>
      <c r="E179" s="298">
        <v>1.4535131451450622</v>
      </c>
      <c r="F179" s="298">
        <v>0.90867818204907247</v>
      </c>
      <c r="G179" s="298">
        <v>0.54483496309598978</v>
      </c>
      <c r="H179" s="298">
        <v>0.59177959452221696</v>
      </c>
      <c r="I179" s="298">
        <v>0.11206340757846782</v>
      </c>
      <c r="J179" s="298">
        <v>0.6861424639579834</v>
      </c>
      <c r="K179" s="298">
        <v>1.1312139001401615</v>
      </c>
      <c r="L179" s="298">
        <v>0.92746715648915357</v>
      </c>
      <c r="M179" s="298">
        <v>-0.93308778005318616</v>
      </c>
      <c r="N179" s="298">
        <v>2.7504441441513312</v>
      </c>
      <c r="O179" s="298">
        <v>0.90048476424795232</v>
      </c>
    </row>
    <row r="180" spans="2:15" x14ac:dyDescent="0.2">
      <c r="B180" s="292" t="s">
        <v>458</v>
      </c>
      <c r="C180">
        <v>1</v>
      </c>
      <c r="D180" s="298">
        <v>0.57699999999999996</v>
      </c>
      <c r="E180" s="298">
        <v>1.0026210017181878</v>
      </c>
      <c r="F180" s="298">
        <v>0.87930365720682224</v>
      </c>
      <c r="G180" s="298">
        <v>0.12331734451136556</v>
      </c>
      <c r="H180" s="298">
        <v>0.13394274060131361</v>
      </c>
      <c r="I180" s="298">
        <v>0.12126919284972039</v>
      </c>
      <c r="J180" s="298">
        <v>0.63848707402160232</v>
      </c>
      <c r="K180" s="298">
        <v>1.1201202403920421</v>
      </c>
      <c r="L180" s="298">
        <v>0.92862443225579683</v>
      </c>
      <c r="M180" s="298">
        <v>-0.9647604252125348</v>
      </c>
      <c r="N180" s="298">
        <v>2.7233677396261795</v>
      </c>
      <c r="O180" s="298">
        <v>0.87712636778142317</v>
      </c>
    </row>
    <row r="181" spans="2:15" x14ac:dyDescent="0.2">
      <c r="B181" s="292" t="s">
        <v>459</v>
      </c>
      <c r="C181">
        <v>1</v>
      </c>
      <c r="D181" s="298">
        <v>0.71099999999999997</v>
      </c>
      <c r="E181" s="298">
        <v>1.2857687973819429</v>
      </c>
      <c r="F181" s="298">
        <v>0.90315933192719511</v>
      </c>
      <c r="G181" s="298">
        <v>0.38260946545474783</v>
      </c>
      <c r="H181" s="298">
        <v>0.41557625641451679</v>
      </c>
      <c r="I181" s="298">
        <v>0.11368335187207609</v>
      </c>
      <c r="J181" s="298">
        <v>0.67740672551871961</v>
      </c>
      <c r="K181" s="298">
        <v>1.1289119383356705</v>
      </c>
      <c r="L181" s="298">
        <v>0.92766428385534416</v>
      </c>
      <c r="M181" s="298">
        <v>-0.93899808605650192</v>
      </c>
      <c r="N181" s="298">
        <v>2.7453167499108924</v>
      </c>
      <c r="O181" s="298">
        <v>0.89723537133404596</v>
      </c>
    </row>
    <row r="182" spans="2:15" x14ac:dyDescent="0.2">
      <c r="B182" s="292" t="s">
        <v>460</v>
      </c>
      <c r="C182">
        <v>1</v>
      </c>
      <c r="D182" s="298">
        <v>0.75</v>
      </c>
      <c r="E182" s="298">
        <v>1.3556373007169564</v>
      </c>
      <c r="F182" s="298">
        <v>0.91010240143536336</v>
      </c>
      <c r="G182" s="298">
        <v>0.44553489928159307</v>
      </c>
      <c r="H182" s="298">
        <v>0.4839235363019575</v>
      </c>
      <c r="I182" s="298">
        <v>0.11165427926787459</v>
      </c>
      <c r="J182" s="298">
        <v>0.68837913108575044</v>
      </c>
      <c r="K182" s="298">
        <v>1.1318256717849762</v>
      </c>
      <c r="L182" s="298">
        <v>0.92741781152121872</v>
      </c>
      <c r="M182" s="298">
        <v>-0.93156557134004148</v>
      </c>
      <c r="N182" s="298">
        <v>2.7517703742107682</v>
      </c>
      <c r="O182" s="298">
        <v>0.90345185456521615</v>
      </c>
    </row>
    <row r="183" spans="2:15" x14ac:dyDescent="0.2">
      <c r="B183" s="292" t="s">
        <v>461</v>
      </c>
      <c r="C183">
        <v>1</v>
      </c>
      <c r="D183" s="298">
        <v>2.15</v>
      </c>
      <c r="E183" s="298">
        <v>0.47419688465372267</v>
      </c>
      <c r="F183" s="298">
        <v>1.1593407940362737</v>
      </c>
      <c r="G183" s="298">
        <v>-0.68514390938255099</v>
      </c>
      <c r="H183" s="298">
        <v>-0.74417798479709363</v>
      </c>
      <c r="I183" s="298">
        <v>0.12007801667130634</v>
      </c>
      <c r="J183" s="298">
        <v>0.92088965066735384</v>
      </c>
      <c r="K183" s="298">
        <v>1.3977919374051935</v>
      </c>
      <c r="L183" s="298">
        <v>0.92846962747076056</v>
      </c>
      <c r="M183" s="298">
        <v>-0.68441587676008897</v>
      </c>
      <c r="N183" s="298">
        <v>3.0030974648326363</v>
      </c>
      <c r="O183" s="298">
        <v>1.1711971155379581</v>
      </c>
    </row>
    <row r="184" spans="2:15" x14ac:dyDescent="0.2">
      <c r="B184" s="292" t="s">
        <v>462</v>
      </c>
      <c r="C184">
        <v>1</v>
      </c>
      <c r="D184" s="298">
        <v>4.5</v>
      </c>
      <c r="E184" s="298">
        <v>1.2948568332338672</v>
      </c>
      <c r="F184" s="298">
        <v>1.5777052387592301</v>
      </c>
      <c r="G184" s="298">
        <v>-0.28284840552536283</v>
      </c>
      <c r="H184" s="298">
        <v>-0.30721948125705151</v>
      </c>
      <c r="I184" s="298">
        <v>0.31309914759145402</v>
      </c>
      <c r="J184" s="298">
        <v>0.95595238340201161</v>
      </c>
      <c r="K184" s="298">
        <v>2.1994580941164488</v>
      </c>
      <c r="L184" s="298">
        <v>0.97245472659166676</v>
      </c>
      <c r="M184" s="298">
        <v>-0.353397121675606</v>
      </c>
      <c r="N184" s="298">
        <v>3.5088075991940659</v>
      </c>
      <c r="O184" s="298">
        <v>1.6146952468666265</v>
      </c>
    </row>
    <row r="185" spans="2:15" x14ac:dyDescent="0.2">
      <c r="B185" s="292" t="s">
        <v>463</v>
      </c>
      <c r="C185">
        <v>1</v>
      </c>
      <c r="D185" s="298">
        <v>4.5199999999999996</v>
      </c>
      <c r="E185" s="298">
        <v>0.65461729023407489</v>
      </c>
      <c r="F185" s="298">
        <v>1.5812657872249574</v>
      </c>
      <c r="G185" s="298">
        <v>-0.92664849699088248</v>
      </c>
      <c r="H185" s="298">
        <v>-1.0064913395017809</v>
      </c>
      <c r="I185" s="298">
        <v>0.31492026625755609</v>
      </c>
      <c r="J185" s="298">
        <v>0.95589655111645455</v>
      </c>
      <c r="K185" s="298">
        <v>2.20663502333346</v>
      </c>
      <c r="L185" s="298">
        <v>0.97304259575195806</v>
      </c>
      <c r="M185" s="298">
        <v>-0.3510039648549832</v>
      </c>
      <c r="N185" s="298">
        <v>3.5135355393048977</v>
      </c>
      <c r="O185" s="298">
        <v>1.7040510629027597</v>
      </c>
    </row>
    <row r="186" spans="2:15" x14ac:dyDescent="0.2">
      <c r="B186" s="292" t="s">
        <v>464</v>
      </c>
      <c r="C186">
        <v>1</v>
      </c>
      <c r="D186" s="298">
        <v>1.29</v>
      </c>
      <c r="E186" s="298">
        <v>0.37199143280940783</v>
      </c>
      <c r="F186" s="298">
        <v>1.0062372100100001</v>
      </c>
      <c r="G186" s="298">
        <v>-0.63424577720059228</v>
      </c>
      <c r="H186" s="298">
        <v>-0.68889431531042922</v>
      </c>
      <c r="I186" s="298">
        <v>9.4795003169120623E-2</v>
      </c>
      <c r="J186" s="298">
        <v>0.81799312072584884</v>
      </c>
      <c r="K186" s="298">
        <v>1.1944812992941514</v>
      </c>
      <c r="L186" s="298">
        <v>0.92553941659651207</v>
      </c>
      <c r="M186" s="298">
        <v>-0.83170064271586419</v>
      </c>
      <c r="N186" s="298">
        <v>2.8441750627358644</v>
      </c>
      <c r="O186" s="298">
        <v>1.0130331133379709</v>
      </c>
    </row>
    <row r="187" spans="2:15" x14ac:dyDescent="0.2">
      <c r="B187" s="292" t="s">
        <v>465</v>
      </c>
      <c r="C187">
        <v>1</v>
      </c>
      <c r="D187" s="298">
        <v>0.63700000000000001</v>
      </c>
      <c r="E187" s="298">
        <v>1.6604111408856568</v>
      </c>
      <c r="F187" s="298">
        <v>0.88998530260400421</v>
      </c>
      <c r="G187" s="298">
        <v>0.77042583828165256</v>
      </c>
      <c r="H187" s="298">
        <v>0.83680806311879508</v>
      </c>
      <c r="I187" s="298">
        <v>0.11776116161797071</v>
      </c>
      <c r="J187" s="298">
        <v>0.65613497420357447</v>
      </c>
      <c r="K187" s="298">
        <v>1.123835631004434</v>
      </c>
      <c r="L187" s="298">
        <v>0.92817283424672159</v>
      </c>
      <c r="M187" s="298">
        <v>-0.95318199566957629</v>
      </c>
      <c r="N187" s="298">
        <v>2.7331526008775846</v>
      </c>
      <c r="O187" s="298">
        <v>0.87717117528093891</v>
      </c>
    </row>
    <row r="188" spans="2:15" x14ac:dyDescent="0.2">
      <c r="B188" s="292" t="s">
        <v>466</v>
      </c>
      <c r="C188">
        <v>1</v>
      </c>
      <c r="D188" s="298">
        <v>0.57699999999999996</v>
      </c>
      <c r="E188" s="298">
        <v>0.19189346710316177</v>
      </c>
      <c r="F188" s="298">
        <v>0.87930365720682224</v>
      </c>
      <c r="G188" s="298">
        <v>-0.68741019010366045</v>
      </c>
      <c r="H188" s="298">
        <v>-0.74663953513261305</v>
      </c>
      <c r="I188" s="298">
        <v>0.12126919284972039</v>
      </c>
      <c r="J188" s="298">
        <v>0.63848707402160232</v>
      </c>
      <c r="K188" s="298">
        <v>1.1201202403920421</v>
      </c>
      <c r="L188" s="298">
        <v>0.92862443225579683</v>
      </c>
      <c r="M188" s="298">
        <v>-0.9647604252125348</v>
      </c>
      <c r="N188" s="298">
        <v>2.7233677396261795</v>
      </c>
      <c r="O188" s="298">
        <v>0.89144056255257731</v>
      </c>
    </row>
    <row r="189" spans="2:15" x14ac:dyDescent="0.2">
      <c r="B189" s="292" t="s">
        <v>467</v>
      </c>
      <c r="C189">
        <v>1</v>
      </c>
      <c r="D189" s="298">
        <v>1.2</v>
      </c>
      <c r="E189" s="298">
        <v>0.87365797038101756</v>
      </c>
      <c r="F189" s="298">
        <v>0.99021474191422731</v>
      </c>
      <c r="G189" s="298">
        <v>-0.11655677153320976</v>
      </c>
      <c r="H189" s="298">
        <v>-0.12659965616888882</v>
      </c>
      <c r="I189" s="298">
        <v>9.5900927489029231E-2</v>
      </c>
      <c r="J189" s="298">
        <v>0.79977450610907241</v>
      </c>
      <c r="K189" s="298">
        <v>1.1806549777193822</v>
      </c>
      <c r="L189" s="298">
        <v>0.92565334058773563</v>
      </c>
      <c r="M189" s="298">
        <v>-0.84794934128010646</v>
      </c>
      <c r="N189" s="298">
        <v>2.8283788251085609</v>
      </c>
      <c r="O189" s="298">
        <v>0.9914932723385661</v>
      </c>
    </row>
    <row r="190" spans="2:15" x14ac:dyDescent="0.2">
      <c r="B190" s="292" t="s">
        <v>468</v>
      </c>
      <c r="C190">
        <v>1</v>
      </c>
      <c r="D190" s="298">
        <v>0.626</v>
      </c>
      <c r="E190" s="298">
        <v>1.7449658817291749</v>
      </c>
      <c r="F190" s="298">
        <v>0.88802700094785414</v>
      </c>
      <c r="G190" s="298">
        <v>0.85693888078132074</v>
      </c>
      <c r="H190" s="298">
        <v>0.93077533151951453</v>
      </c>
      <c r="I190" s="298">
        <v>0.11839133144601759</v>
      </c>
      <c r="J190" s="298">
        <v>0.65292528015954288</v>
      </c>
      <c r="K190" s="298">
        <v>1.1231287217361654</v>
      </c>
      <c r="L190" s="298">
        <v>0.92825299698387143</v>
      </c>
      <c r="M190" s="298">
        <v>-0.95529948463460146</v>
      </c>
      <c r="N190" s="298">
        <v>2.7313534865303097</v>
      </c>
      <c r="O190" s="298">
        <v>0.8736184199189132</v>
      </c>
    </row>
    <row r="191" spans="2:15" x14ac:dyDescent="0.2">
      <c r="B191" s="292" t="s">
        <v>469</v>
      </c>
      <c r="C191">
        <v>1</v>
      </c>
      <c r="D191" s="298">
        <v>0.42799999999999999</v>
      </c>
      <c r="E191" s="298">
        <v>0.98215099575493903</v>
      </c>
      <c r="F191" s="298">
        <v>0.85277757113715402</v>
      </c>
      <c r="G191" s="298">
        <v>0.129373424617785</v>
      </c>
      <c r="H191" s="298">
        <v>0.14052063092135822</v>
      </c>
      <c r="I191" s="298">
        <v>0.1306615522734341</v>
      </c>
      <c r="J191" s="298">
        <v>0.59330962356733608</v>
      </c>
      <c r="K191" s="298">
        <v>1.112245518706972</v>
      </c>
      <c r="L191" s="298">
        <v>0.92989760742271066</v>
      </c>
      <c r="M191" s="298">
        <v>-0.99381478483864061</v>
      </c>
      <c r="N191" s="298">
        <v>2.6993699271129485</v>
      </c>
      <c r="O191" s="298">
        <v>0.85011827168805576</v>
      </c>
    </row>
    <row r="192" spans="2:15" x14ac:dyDescent="0.2">
      <c r="B192" s="292" t="s">
        <v>487</v>
      </c>
      <c r="C192">
        <v>1</v>
      </c>
      <c r="D192" s="298">
        <v>0.49399999999999999</v>
      </c>
      <c r="E192" s="298">
        <v>0.75623731082800694</v>
      </c>
      <c r="F192" s="298">
        <v>0.86452738107405402</v>
      </c>
      <c r="G192" s="298">
        <v>-0.10829007024604709</v>
      </c>
      <c r="H192" s="298">
        <v>-0.1176206708483533</v>
      </c>
      <c r="I192" s="298">
        <v>0.12638978240667767</v>
      </c>
      <c r="J192" s="298">
        <v>0.61354232185610846</v>
      </c>
      <c r="K192" s="298">
        <v>1.1155124402919996</v>
      </c>
      <c r="L192" s="298">
        <v>0.92930699779178771</v>
      </c>
      <c r="M192" s="298">
        <v>-0.98089214122508361</v>
      </c>
      <c r="N192" s="298">
        <v>2.7099469033731918</v>
      </c>
      <c r="O192" s="298">
        <v>0.86660739059076231</v>
      </c>
    </row>
    <row r="193" spans="2:15" x14ac:dyDescent="0.2">
      <c r="B193" s="292" t="s">
        <v>488</v>
      </c>
      <c r="C193">
        <v>1</v>
      </c>
      <c r="D193" s="298">
        <v>2.33</v>
      </c>
      <c r="E193" s="298">
        <v>2.9981266829922575</v>
      </c>
      <c r="F193" s="298">
        <v>1.1913857302278192</v>
      </c>
      <c r="G193" s="298">
        <v>1.8067409527644382</v>
      </c>
      <c r="H193" s="298">
        <v>1.9624152281968206</v>
      </c>
      <c r="I193" s="298">
        <v>0.13138618213272921</v>
      </c>
      <c r="J193" s="298">
        <v>0.93047881136868393</v>
      </c>
      <c r="K193" s="298">
        <v>1.4522926490869545</v>
      </c>
      <c r="L193" s="298">
        <v>0.92999970317381986</v>
      </c>
      <c r="M193" s="298">
        <v>-0.65540936767576508</v>
      </c>
      <c r="N193" s="298">
        <v>3.0381808281314036</v>
      </c>
      <c r="O193" s="298">
        <v>1.1538261163624557</v>
      </c>
    </row>
    <row r="194" spans="2:15" x14ac:dyDescent="0.2">
      <c r="B194" s="292" t="s">
        <v>489</v>
      </c>
      <c r="C194">
        <v>1</v>
      </c>
      <c r="D194" s="298">
        <v>2.19</v>
      </c>
      <c r="E194" s="298">
        <v>4.3994084153738067</v>
      </c>
      <c r="F194" s="298">
        <v>1.1664618909677282</v>
      </c>
      <c r="G194" s="298">
        <v>3.2329465244060787</v>
      </c>
      <c r="H194" s="298">
        <v>3.5115069937021843</v>
      </c>
      <c r="I194" s="298">
        <v>0.12247281628711142</v>
      </c>
      <c r="J194" s="298">
        <v>0.9232551501767482</v>
      </c>
      <c r="K194" s="298">
        <v>1.4096686317587084</v>
      </c>
      <c r="L194" s="298">
        <v>0.92878238020392856</v>
      </c>
      <c r="M194" s="298">
        <v>-0.67791584477360112</v>
      </c>
      <c r="N194" s="298">
        <v>3.0108396267090578</v>
      </c>
      <c r="O194" s="298">
        <v>1.1082218128226642</v>
      </c>
    </row>
    <row r="195" spans="2:15" x14ac:dyDescent="0.2">
      <c r="B195" s="292" t="s">
        <v>490</v>
      </c>
      <c r="C195">
        <v>1</v>
      </c>
      <c r="D195" s="298">
        <v>2.09</v>
      </c>
      <c r="E195" s="298">
        <v>1.0316349967318377</v>
      </c>
      <c r="F195" s="298">
        <v>1.1486591486390918</v>
      </c>
      <c r="G195" s="298">
        <v>-0.11702415190725413</v>
      </c>
      <c r="H195" s="298">
        <v>-0.12710730745225718</v>
      </c>
      <c r="I195" s="298">
        <v>0.11662819454820979</v>
      </c>
      <c r="J195" s="298">
        <v>0.91705866830138727</v>
      </c>
      <c r="K195" s="298">
        <v>1.3802596289767963</v>
      </c>
      <c r="L195" s="298">
        <v>0.92802977043387647</v>
      </c>
      <c r="M195" s="298">
        <v>-0.69422405325537384</v>
      </c>
      <c r="N195" s="298">
        <v>2.9915423505335577</v>
      </c>
      <c r="O195" s="298">
        <v>1.1505676757797536</v>
      </c>
    </row>
    <row r="196" spans="2:15" x14ac:dyDescent="0.2">
      <c r="B196" s="292" t="s">
        <v>491</v>
      </c>
      <c r="C196">
        <v>1</v>
      </c>
      <c r="D196" s="298">
        <v>5.5</v>
      </c>
      <c r="E196" s="298">
        <v>2.3247379793243841</v>
      </c>
      <c r="F196" s="298">
        <v>1.7557326620455946</v>
      </c>
      <c r="G196" s="298">
        <v>0.56900531727878945</v>
      </c>
      <c r="H196" s="298">
        <v>0.61803253966449767</v>
      </c>
      <c r="I196" s="298">
        <v>0.40515398841559191</v>
      </c>
      <c r="J196" s="298">
        <v>0.95117713676049354</v>
      </c>
      <c r="K196" s="298">
        <v>2.5602881873306957</v>
      </c>
      <c r="L196" s="298">
        <v>1.0058761719898925</v>
      </c>
      <c r="M196" s="298">
        <v>-0.24173806529909569</v>
      </c>
      <c r="N196" s="298">
        <v>3.753203389390285</v>
      </c>
      <c r="O196" s="298">
        <v>1.6190774905463314</v>
      </c>
    </row>
    <row r="197" spans="2:15" x14ac:dyDescent="0.2">
      <c r="B197" s="292" t="s">
        <v>492</v>
      </c>
      <c r="C197">
        <v>1</v>
      </c>
      <c r="D197" s="298">
        <v>1.9</v>
      </c>
      <c r="E197" s="298">
        <v>0.75296526158782251</v>
      </c>
      <c r="F197" s="298">
        <v>1.1148339382146824</v>
      </c>
      <c r="G197" s="298">
        <v>-0.36186867662685984</v>
      </c>
      <c r="H197" s="298">
        <v>-0.39304837837069151</v>
      </c>
      <c r="I197" s="298">
        <v>0.10700125601980585</v>
      </c>
      <c r="J197" s="298">
        <v>0.9023506498732774</v>
      </c>
      <c r="K197" s="298">
        <v>1.3273172265560873</v>
      </c>
      <c r="L197" s="298">
        <v>0.92686913199102405</v>
      </c>
      <c r="M197" s="298">
        <v>-0.7257444657541674</v>
      </c>
      <c r="N197" s="298">
        <v>2.9554123421835321</v>
      </c>
      <c r="O197" s="298">
        <v>1.1197887240849109</v>
      </c>
    </row>
    <row r="198" spans="2:15" ht="16" thickBot="1" x14ac:dyDescent="0.25">
      <c r="B198" s="296" t="s">
        <v>493</v>
      </c>
      <c r="C198" s="305">
        <v>1</v>
      </c>
      <c r="D198" s="299">
        <v>1.57</v>
      </c>
      <c r="E198" s="299">
        <v>1.6701747514585559</v>
      </c>
      <c r="F198" s="299">
        <v>1.0560848885301821</v>
      </c>
      <c r="G198" s="299">
        <v>0.61408986292837375</v>
      </c>
      <c r="H198" s="299">
        <v>0.66700170638632716</v>
      </c>
      <c r="I198" s="299">
        <v>9.6303700013246771E-2</v>
      </c>
      <c r="J198" s="299">
        <v>0.86484482631566739</v>
      </c>
      <c r="K198" s="299">
        <v>1.2473249507446968</v>
      </c>
      <c r="L198" s="299">
        <v>0.92569515591485074</v>
      </c>
      <c r="M198" s="299">
        <v>-0.78216223161660414</v>
      </c>
      <c r="N198" s="299">
        <v>2.8943320086769684</v>
      </c>
      <c r="O198" s="299">
        <v>1.0492915083712833</v>
      </c>
    </row>
    <row r="217" spans="7:7" x14ac:dyDescent="0.2">
      <c r="G217" t="s">
        <v>337</v>
      </c>
    </row>
    <row r="236" spans="7:7" x14ac:dyDescent="0.2">
      <c r="G236" t="s">
        <v>337</v>
      </c>
    </row>
    <row r="255" spans="7:7" x14ac:dyDescent="0.2">
      <c r="G255" t="s">
        <v>337</v>
      </c>
    </row>
    <row r="258" spans="2:18" x14ac:dyDescent="0.2">
      <c r="B258" t="s">
        <v>719</v>
      </c>
    </row>
    <row r="259" spans="2:18" ht="16" thickBot="1" x14ac:dyDescent="0.25"/>
    <row r="260" spans="2:18" ht="48" x14ac:dyDescent="0.2">
      <c r="B260" s="293" t="s">
        <v>380</v>
      </c>
      <c r="C260" s="294" t="s">
        <v>381</v>
      </c>
      <c r="D260" s="684" t="s">
        <v>470</v>
      </c>
      <c r="E260" s="294" t="s">
        <v>471</v>
      </c>
      <c r="F260" s="294" t="s">
        <v>698</v>
      </c>
      <c r="G260" s="294" t="s">
        <v>699</v>
      </c>
      <c r="H260" s="294" t="s">
        <v>700</v>
      </c>
      <c r="I260" s="684" t="s">
        <v>701</v>
      </c>
      <c r="J260" s="684" t="s">
        <v>702</v>
      </c>
      <c r="K260" s="684" t="s">
        <v>703</v>
      </c>
      <c r="L260" s="684" t="s">
        <v>704</v>
      </c>
      <c r="M260" s="684" t="s">
        <v>705</v>
      </c>
      <c r="N260" s="294" t="s">
        <v>706</v>
      </c>
      <c r="O260" s="684" t="s">
        <v>707</v>
      </c>
      <c r="P260" s="294" t="s">
        <v>708</v>
      </c>
      <c r="Q260" s="684" t="s">
        <v>709</v>
      </c>
      <c r="R260" s="294" t="s">
        <v>710</v>
      </c>
    </row>
    <row r="261" spans="2:18" x14ac:dyDescent="0.2">
      <c r="B261" s="295" t="s">
        <v>382</v>
      </c>
      <c r="C261" s="297">
        <v>1</v>
      </c>
      <c r="D261" s="685">
        <v>-0.20362587052629377</v>
      </c>
      <c r="E261" s="297">
        <v>-0.22117089257550718</v>
      </c>
      <c r="F261" s="297">
        <v>-0.22235479107490808</v>
      </c>
      <c r="G261" s="297">
        <v>-0.20581166969685263</v>
      </c>
      <c r="H261" s="297">
        <v>-0.22239904850056824</v>
      </c>
      <c r="I261" s="685">
        <v>9.4069214828626158E-5</v>
      </c>
      <c r="J261" s="685">
        <v>8.8425061938908582E-3</v>
      </c>
      <c r="K261" s="685">
        <v>2.6536295237989337E-4</v>
      </c>
      <c r="L261" s="685">
        <v>1.0317284183581297</v>
      </c>
      <c r="M261" s="685">
        <v>-2.1857991705588739E-3</v>
      </c>
      <c r="N261" s="297">
        <v>-2.2919390030428193E-2</v>
      </c>
      <c r="O261" s="685">
        <v>-2.4507732755457844E-3</v>
      </c>
      <c r="P261" s="297">
        <v>2.0701101952102385E-4</v>
      </c>
      <c r="Q261" s="685">
        <v>-1.508616996143315E-2</v>
      </c>
      <c r="R261" s="297">
        <v>2.1570324788237408E-3</v>
      </c>
    </row>
    <row r="262" spans="2:18" x14ac:dyDescent="0.2">
      <c r="B262" s="292" t="s">
        <v>383</v>
      </c>
      <c r="C262" s="298">
        <v>1</v>
      </c>
      <c r="D262" s="686">
        <v>-0.40533259131315647</v>
      </c>
      <c r="E262" s="298">
        <v>-0.44025727565446088</v>
      </c>
      <c r="F262" s="298">
        <v>-0.44321117019195738</v>
      </c>
      <c r="G262" s="298">
        <v>-0.41078997476934115</v>
      </c>
      <c r="H262" s="298">
        <v>-0.44424897997833618</v>
      </c>
      <c r="I262" s="686">
        <v>2.7587782765366438E-3</v>
      </c>
      <c r="J262" s="686">
        <v>0.2593251579944445</v>
      </c>
      <c r="K262" s="686">
        <v>1.3224045773211602E-3</v>
      </c>
      <c r="L262" s="686">
        <v>1.0312452593756991</v>
      </c>
      <c r="M262" s="686">
        <v>-5.4573834561847069E-3</v>
      </c>
      <c r="N262" s="298">
        <v>-5.1204573866735319E-2</v>
      </c>
      <c r="O262" s="686">
        <v>-1.2507391377941119E-3</v>
      </c>
      <c r="P262" s="298">
        <v>-2.2375767651013805E-3</v>
      </c>
      <c r="Q262" s="686">
        <v>-7.7052418431922962E-3</v>
      </c>
      <c r="R262" s="298">
        <v>-2.3333765990001289E-2</v>
      </c>
    </row>
    <row r="263" spans="2:18" x14ac:dyDescent="0.2">
      <c r="B263" s="292" t="s">
        <v>384</v>
      </c>
      <c r="C263" s="298">
        <v>1</v>
      </c>
      <c r="D263" s="686">
        <v>-0.66732516778884854</v>
      </c>
      <c r="E263" s="298">
        <v>-0.72482392643179083</v>
      </c>
      <c r="F263" s="298">
        <v>-0.72867772693815291</v>
      </c>
      <c r="G263" s="298">
        <v>-0.67444020575736052</v>
      </c>
      <c r="H263" s="298">
        <v>-0.73069180141381296</v>
      </c>
      <c r="I263" s="686">
        <v>2.3230201074436618E-5</v>
      </c>
      <c r="J263" s="686">
        <v>2.1836389009970421E-3</v>
      </c>
      <c r="K263" s="686">
        <v>2.8306144006790823E-3</v>
      </c>
      <c r="L263" s="686">
        <v>1.0209932842418883</v>
      </c>
      <c r="M263" s="686">
        <v>-7.115037968512013E-3</v>
      </c>
      <c r="N263" s="298">
        <v>-7.5050073057096989E-2</v>
      </c>
      <c r="O263" s="686">
        <v>-6.6363439621660893E-3</v>
      </c>
      <c r="P263" s="298">
        <v>-3.3710845517318546E-4</v>
      </c>
      <c r="Q263" s="686">
        <v>-4.0957420891346533E-2</v>
      </c>
      <c r="R263" s="298">
        <v>-3.5217678049201872E-3</v>
      </c>
    </row>
    <row r="264" spans="2:18" x14ac:dyDescent="0.2">
      <c r="B264" s="292" t="s">
        <v>385</v>
      </c>
      <c r="C264" s="298">
        <v>1</v>
      </c>
      <c r="D264" s="686">
        <v>-0.11784571903544028</v>
      </c>
      <c r="E264" s="298">
        <v>-0.12799966329379139</v>
      </c>
      <c r="F264" s="298">
        <v>-0.12868022190841133</v>
      </c>
      <c r="G264" s="298">
        <v>-0.11910219309911453</v>
      </c>
      <c r="H264" s="298">
        <v>-0.128678467760756</v>
      </c>
      <c r="I264" s="686">
        <v>2.3230201074436618E-5</v>
      </c>
      <c r="J264" s="686">
        <v>2.1836389009970421E-3</v>
      </c>
      <c r="K264" s="686">
        <v>8.8274105270329362E-5</v>
      </c>
      <c r="L264" s="686">
        <v>1.0323846170072466</v>
      </c>
      <c r="M264" s="686">
        <v>-1.2564740636742517E-3</v>
      </c>
      <c r="N264" s="298">
        <v>-1.3216691890663212E-2</v>
      </c>
      <c r="O264" s="686">
        <v>-1.1719395037644109E-3</v>
      </c>
      <c r="P264" s="298">
        <v>-5.9531380218197709E-5</v>
      </c>
      <c r="Q264" s="686">
        <v>-7.2128059375146814E-3</v>
      </c>
      <c r="R264" s="298">
        <v>-6.202008617989729E-4</v>
      </c>
    </row>
    <row r="265" spans="2:18" x14ac:dyDescent="0.2">
      <c r="B265" s="292" t="s">
        <v>386</v>
      </c>
      <c r="C265" s="298">
        <v>1</v>
      </c>
      <c r="D265" s="686">
        <v>-0.63406582627991803</v>
      </c>
      <c r="E265" s="298">
        <v>-0.6886988592731268</v>
      </c>
      <c r="F265" s="298">
        <v>-0.69267686317976873</v>
      </c>
      <c r="G265" s="298">
        <v>-0.64141185537443235</v>
      </c>
      <c r="H265" s="298">
        <v>-0.69471653327408811</v>
      </c>
      <c r="I265" s="686">
        <v>9.2658928697827699E-4</v>
      </c>
      <c r="J265" s="686">
        <v>8.7099392975958034E-2</v>
      </c>
      <c r="K265" s="686">
        <v>2.7793911128143277E-3</v>
      </c>
      <c r="L265" s="686">
        <v>1.0230576220964767</v>
      </c>
      <c r="M265" s="686">
        <v>-7.3460290945143066E-3</v>
      </c>
      <c r="N265" s="298">
        <v>-7.4347345181264249E-2</v>
      </c>
      <c r="O265" s="686">
        <v>-9.5328040146421562E-3</v>
      </c>
      <c r="P265" s="298">
        <v>2.0247915927109716E-3</v>
      </c>
      <c r="Q265" s="686">
        <v>-5.8817186669549062E-2</v>
      </c>
      <c r="R265" s="298">
        <v>2.1147122055862815E-2</v>
      </c>
    </row>
    <row r="266" spans="2:18" x14ac:dyDescent="0.2">
      <c r="B266" s="292" t="s">
        <v>387</v>
      </c>
      <c r="C266" s="298">
        <v>1</v>
      </c>
      <c r="D266" s="686">
        <v>-0.88519144950251027</v>
      </c>
      <c r="E266" s="298">
        <v>-0.96146222717509122</v>
      </c>
      <c r="F266" s="298">
        <v>-0.96747526700222775</v>
      </c>
      <c r="G266" s="298">
        <v>-0.89629814823309706</v>
      </c>
      <c r="H266" s="298">
        <v>-0.97318751594009956</v>
      </c>
      <c r="I266" s="686">
        <v>1.8654299175566813E-3</v>
      </c>
      <c r="J266" s="686">
        <v>0.17535041225032805</v>
      </c>
      <c r="K266" s="686">
        <v>5.8721552427934195E-3</v>
      </c>
      <c r="L266" s="686">
        <v>1.0139562942690341</v>
      </c>
      <c r="M266" s="686">
        <v>-1.1106698730586747E-2</v>
      </c>
      <c r="N266" s="298">
        <v>-0.10833350026557956</v>
      </c>
      <c r="O266" s="686">
        <v>-3.9205747175896592E-3</v>
      </c>
      <c r="P266" s="298">
        <v>-4.0145944206687644E-3</v>
      </c>
      <c r="Q266" s="686">
        <v>-2.4249718213198868E-2</v>
      </c>
      <c r="R266" s="298">
        <v>-4.2032575136635858E-2</v>
      </c>
    </row>
    <row r="267" spans="2:18" x14ac:dyDescent="0.2">
      <c r="B267" s="292" t="s">
        <v>388</v>
      </c>
      <c r="C267" s="298">
        <v>1</v>
      </c>
      <c r="D267" s="686">
        <v>0.70887493751167518</v>
      </c>
      <c r="E267" s="298">
        <v>0.76995375022163048</v>
      </c>
      <c r="F267" s="298">
        <v>0.77440109173392491</v>
      </c>
      <c r="G267" s="298">
        <v>0.71708767458013511</v>
      </c>
      <c r="H267" s="298">
        <v>0.77718514431526831</v>
      </c>
      <c r="I267" s="686">
        <v>9.2658928697827699E-4</v>
      </c>
      <c r="J267" s="686">
        <v>8.7099392975958034E-2</v>
      </c>
      <c r="K267" s="686">
        <v>3.4739232119604022E-3</v>
      </c>
      <c r="L267" s="686">
        <v>1.0204078039792794</v>
      </c>
      <c r="M267" s="686">
        <v>8.2127370684599594E-3</v>
      </c>
      <c r="N267" s="298">
        <v>8.3172991323298737E-2</v>
      </c>
      <c r="O267" s="686">
        <v>1.0657514677675237E-2</v>
      </c>
      <c r="P267" s="298">
        <v>-2.2636829714956269E-3</v>
      </c>
      <c r="Q267" s="686">
        <v>6.5799274265949781E-2</v>
      </c>
      <c r="R267" s="298">
        <v>-2.3657460733490423E-2</v>
      </c>
    </row>
    <row r="268" spans="2:18" x14ac:dyDescent="0.2">
      <c r="B268" s="292" t="s">
        <v>389</v>
      </c>
      <c r="C268" s="298">
        <v>1</v>
      </c>
      <c r="D268" s="686">
        <v>2.4310220045508886</v>
      </c>
      <c r="E268" s="298">
        <v>2.6404862271554554</v>
      </c>
      <c r="F268" s="298">
        <v>2.6545215384272058</v>
      </c>
      <c r="G268" s="298">
        <v>2.4569345291245184</v>
      </c>
      <c r="H268" s="298">
        <v>2.7609000992508923</v>
      </c>
      <c r="I268" s="686">
        <v>2.0373292576551121E-5</v>
      </c>
      <c r="J268" s="686">
        <v>1.9150895021958054E-3</v>
      </c>
      <c r="K268" s="686">
        <v>3.7554617967441209E-2</v>
      </c>
      <c r="L268" s="686">
        <v>0.88217820980969353</v>
      </c>
      <c r="M268" s="686">
        <v>2.5912524573629792E-2</v>
      </c>
      <c r="N268" s="298">
        <v>0.28353636279258604</v>
      </c>
      <c r="O268" s="686">
        <v>2.7442116365860383E-2</v>
      </c>
      <c r="P268" s="298">
        <v>-1.1500690167147295E-3</v>
      </c>
      <c r="Q268" s="686">
        <v>0.1756659713685097</v>
      </c>
      <c r="R268" s="298">
        <v>-1.2461815105211421E-2</v>
      </c>
    </row>
    <row r="269" spans="2:18" x14ac:dyDescent="0.2">
      <c r="B269" s="292" t="s">
        <v>390</v>
      </c>
      <c r="C269" s="298">
        <v>1</v>
      </c>
      <c r="D269" s="686">
        <v>2.4647259999698994</v>
      </c>
      <c r="E269" s="298">
        <v>2.6770942609525208</v>
      </c>
      <c r="F269" s="298">
        <v>2.6915977874630133</v>
      </c>
      <c r="G269" s="298">
        <v>2.4915043261147209</v>
      </c>
      <c r="H269" s="298">
        <v>2.8029805694205341</v>
      </c>
      <c r="I269" s="686">
        <v>2.2153877539483636E-4</v>
      </c>
      <c r="J269" s="686">
        <v>2.0824644887114618E-2</v>
      </c>
      <c r="K269" s="686">
        <v>3.9355470599770868E-2</v>
      </c>
      <c r="L269" s="686">
        <v>0.87829275305393761</v>
      </c>
      <c r="M269" s="686">
        <v>2.6778326144821774E-2</v>
      </c>
      <c r="N269" s="298">
        <v>0.29059020929747326</v>
      </c>
      <c r="O269" s="686">
        <v>3.15086550753024E-2</v>
      </c>
      <c r="P269" s="298">
        <v>-3.8457958784395298E-3</v>
      </c>
      <c r="Q269" s="686">
        <v>0.20193018307484695</v>
      </c>
      <c r="R269" s="298">
        <v>-4.1720063671056899E-2</v>
      </c>
    </row>
    <row r="270" spans="2:18" x14ac:dyDescent="0.2">
      <c r="B270" s="292" t="s">
        <v>391</v>
      </c>
      <c r="C270" s="298">
        <v>1</v>
      </c>
      <c r="D270" s="686">
        <v>-0.44447260325447635</v>
      </c>
      <c r="E270" s="298">
        <v>-0.48276970963008342</v>
      </c>
      <c r="F270" s="298">
        <v>-0.48669049328511449</v>
      </c>
      <c r="G270" s="298">
        <v>-0.45172143191733283</v>
      </c>
      <c r="H270" s="298">
        <v>-0.48862077011474486</v>
      </c>
      <c r="I270" s="686">
        <v>5.5208056235813256E-3</v>
      </c>
      <c r="J270" s="686">
        <v>0.51895572861664463</v>
      </c>
      <c r="K270" s="686">
        <v>1.931517149099509E-3</v>
      </c>
      <c r="L270" s="686">
        <v>1.0332391537920909</v>
      </c>
      <c r="M270" s="686">
        <v>-7.2488286628565029E-3</v>
      </c>
      <c r="N270" s="298">
        <v>-6.1897127245752845E-2</v>
      </c>
      <c r="O270" s="686">
        <v>2.5918760245651797E-5</v>
      </c>
      <c r="P270" s="298">
        <v>-3.4807403938287825E-3</v>
      </c>
      <c r="Q270" s="686">
        <v>1.5970862971945466E-4</v>
      </c>
      <c r="R270" s="298">
        <v>-3.6305561025939563E-2</v>
      </c>
    </row>
    <row r="271" spans="2:18" x14ac:dyDescent="0.2">
      <c r="B271" s="292" t="s">
        <v>392</v>
      </c>
      <c r="C271" s="298">
        <v>1</v>
      </c>
      <c r="D271" s="686">
        <v>-0.79661223893423272</v>
      </c>
      <c r="E271" s="298">
        <v>-0.8652507634038904</v>
      </c>
      <c r="F271" s="298">
        <v>-0.87270517530310721</v>
      </c>
      <c r="G271" s="298">
        <v>-0.8103975046100127</v>
      </c>
      <c r="H271" s="298">
        <v>-0.87908562539608437</v>
      </c>
      <c r="I271" s="686">
        <v>6.4841828823033196E-3</v>
      </c>
      <c r="J271" s="686">
        <v>0.60951319093651202</v>
      </c>
      <c r="K271" s="686">
        <v>6.589815767262224E-3</v>
      </c>
      <c r="L271" s="686">
        <v>1.0225836695297799</v>
      </c>
      <c r="M271" s="686">
        <v>-1.378526567578002E-2</v>
      </c>
      <c r="N271" s="298">
        <v>-0.11465412949354725</v>
      </c>
      <c r="O271" s="686">
        <v>7.647644111246632E-4</v>
      </c>
      <c r="P271" s="298">
        <v>-6.7674558543742713E-3</v>
      </c>
      <c r="Q271" s="686">
        <v>4.7257820076968722E-3</v>
      </c>
      <c r="R271" s="298">
        <v>-7.0787863750539498E-2</v>
      </c>
    </row>
    <row r="272" spans="2:18" x14ac:dyDescent="0.2">
      <c r="B272" s="292" t="s">
        <v>393</v>
      </c>
      <c r="C272" s="298">
        <v>1</v>
      </c>
      <c r="D272" s="686">
        <v>-0.82833200336152424</v>
      </c>
      <c r="E272" s="298">
        <v>-0.89970359885420215</v>
      </c>
      <c r="F272" s="298">
        <v>-0.90971144661489078</v>
      </c>
      <c r="G272" s="298">
        <v>-0.84686238710379003</v>
      </c>
      <c r="H272" s="298">
        <v>-0.91896985964554478</v>
      </c>
      <c r="I272" s="686">
        <v>1.1354906029384538E-2</v>
      </c>
      <c r="J272" s="686">
        <v>1.0673611667621465</v>
      </c>
      <c r="K272" s="686">
        <v>9.2567235773898682E-3</v>
      </c>
      <c r="L272" s="686">
        <v>1.026206536825339</v>
      </c>
      <c r="M272" s="686">
        <v>-1.8530383742265809E-2</v>
      </c>
      <c r="N272" s="298">
        <v>-0.1359368030561704</v>
      </c>
      <c r="O272" s="686">
        <v>-2.1768410431562572E-2</v>
      </c>
      <c r="P272" s="298">
        <v>9.3584586395860248E-3</v>
      </c>
      <c r="Q272" s="686">
        <v>-0.13456374704070523</v>
      </c>
      <c r="R272" s="298">
        <v>9.7924878159933518E-2</v>
      </c>
    </row>
    <row r="273" spans="2:18" x14ac:dyDescent="0.2">
      <c r="B273" s="292" t="s">
        <v>394</v>
      </c>
      <c r="C273" s="298">
        <v>1</v>
      </c>
      <c r="D273" s="686">
        <v>-0.8133049557689056</v>
      </c>
      <c r="E273" s="298">
        <v>-0.88338177530474837</v>
      </c>
      <c r="F273" s="298">
        <v>-0.88817175011968708</v>
      </c>
      <c r="G273" s="298">
        <v>-0.82214886052111658</v>
      </c>
      <c r="H273" s="298">
        <v>-0.89196470178836262</v>
      </c>
      <c r="I273" s="686">
        <v>2.3074436944357858E-4</v>
      </c>
      <c r="J273" s="686">
        <v>2.1689970727696385E-2</v>
      </c>
      <c r="K273" s="686">
        <v>4.2889852574848992E-3</v>
      </c>
      <c r="L273" s="686">
        <v>1.0155195099074226</v>
      </c>
      <c r="M273" s="686">
        <v>-8.8439047522109286E-3</v>
      </c>
      <c r="N273" s="298">
        <v>-9.2511232474724245E-2</v>
      </c>
      <c r="O273" s="686">
        <v>-6.8752964514203624E-3</v>
      </c>
      <c r="P273" s="298">
        <v>-1.2951370399937937E-3</v>
      </c>
      <c r="Q273" s="686">
        <v>-4.2491451748870639E-2</v>
      </c>
      <c r="R273" s="298">
        <v>-1.354918661100421E-2</v>
      </c>
    </row>
    <row r="274" spans="2:18" x14ac:dyDescent="0.2">
      <c r="B274" s="292" t="s">
        <v>395</v>
      </c>
      <c r="C274" s="298">
        <v>1</v>
      </c>
      <c r="D274" s="686">
        <v>0.86180026164328849</v>
      </c>
      <c r="E274" s="298">
        <v>0.93605558368792485</v>
      </c>
      <c r="F274" s="298">
        <v>0.94123952977392644</v>
      </c>
      <c r="G274" s="298">
        <v>0.87137212237197903</v>
      </c>
      <c r="H274" s="298">
        <v>0.94586599060159282</v>
      </c>
      <c r="I274" s="686">
        <v>4.5849825602820336E-4</v>
      </c>
      <c r="J274" s="686">
        <v>4.3098836066651117E-2</v>
      </c>
      <c r="K274" s="686">
        <v>4.9199429866732518E-3</v>
      </c>
      <c r="L274" s="686">
        <v>1.0136156591488095</v>
      </c>
      <c r="M274" s="686">
        <v>9.5718607286905035E-3</v>
      </c>
      <c r="N274" s="298">
        <v>9.9134761261378004E-2</v>
      </c>
      <c r="O274" s="686">
        <v>6.5146223610614276E-3</v>
      </c>
      <c r="P274" s="298">
        <v>1.9349609921703011E-3</v>
      </c>
      <c r="Q274" s="686">
        <v>4.028358616992643E-2</v>
      </c>
      <c r="R274" s="298">
        <v>2.0253423987733846E-2</v>
      </c>
    </row>
    <row r="275" spans="2:18" x14ac:dyDescent="0.2">
      <c r="B275" s="292" t="s">
        <v>396</v>
      </c>
      <c r="C275" s="298">
        <v>1</v>
      </c>
      <c r="D275" s="686">
        <v>0.23124523262525676</v>
      </c>
      <c r="E275" s="298">
        <v>0.25117002260748894</v>
      </c>
      <c r="F275" s="298">
        <v>0.25250803654822801</v>
      </c>
      <c r="G275" s="298">
        <v>0.23371553917527918</v>
      </c>
      <c r="H275" s="298">
        <v>0.25257128315427557</v>
      </c>
      <c r="I275" s="686">
        <v>4.3398824879684903E-5</v>
      </c>
      <c r="J275" s="686">
        <v>4.0794895386903809E-3</v>
      </c>
      <c r="K275" s="686">
        <v>3.4056379451336634E-4</v>
      </c>
      <c r="L275" s="686">
        <v>1.0313577554380062</v>
      </c>
      <c r="M275" s="686">
        <v>2.4703065500224258E-3</v>
      </c>
      <c r="N275" s="298">
        <v>2.596663069404407E-2</v>
      </c>
      <c r="O275" s="686">
        <v>2.679475674214637E-3</v>
      </c>
      <c r="P275" s="298">
        <v>-1.5967108716962694E-4</v>
      </c>
      <c r="Q275" s="686">
        <v>1.6495258738613672E-2</v>
      </c>
      <c r="R275" s="298">
        <v>-1.6638836557426805E-3</v>
      </c>
    </row>
    <row r="276" spans="2:18" x14ac:dyDescent="0.2">
      <c r="B276" s="292" t="s">
        <v>397</v>
      </c>
      <c r="C276" s="298">
        <v>1</v>
      </c>
      <c r="D276" s="686">
        <v>0.61244439187179989</v>
      </c>
      <c r="E276" s="298">
        <v>0.66521445655727063</v>
      </c>
      <c r="F276" s="298">
        <v>0.67051340935012338</v>
      </c>
      <c r="G276" s="298">
        <v>0.622240449726288</v>
      </c>
      <c r="H276" s="298">
        <v>0.67384186911172128</v>
      </c>
      <c r="I276" s="686">
        <v>5.2168874349345171E-3</v>
      </c>
      <c r="J276" s="686">
        <v>0.49038741888384463</v>
      </c>
      <c r="K276" s="686">
        <v>3.5955854857840381E-3</v>
      </c>
      <c r="L276" s="686">
        <v>1.0281882428116638</v>
      </c>
      <c r="M276" s="686">
        <v>9.7960578544881074E-3</v>
      </c>
      <c r="N276" s="298">
        <v>8.454823447920494E-2</v>
      </c>
      <c r="O276" s="686">
        <v>1.4813045229375085E-4</v>
      </c>
      <c r="P276" s="298">
        <v>4.6608344938136991E-3</v>
      </c>
      <c r="Q276" s="686">
        <v>9.1381237056371552E-4</v>
      </c>
      <c r="R276" s="298">
        <v>4.86702666197244E-2</v>
      </c>
    </row>
    <row r="277" spans="2:18" x14ac:dyDescent="0.2">
      <c r="B277" s="292" t="s">
        <v>398</v>
      </c>
      <c r="C277" s="298">
        <v>1</v>
      </c>
      <c r="D277" s="686">
        <v>-4.3347671815585631E-4</v>
      </c>
      <c r="E277" s="298">
        <v>-4.7082638575068729E-4</v>
      </c>
      <c r="F277" s="298">
        <v>-4.7551901658451223E-4</v>
      </c>
      <c r="G277" s="298">
        <v>-4.4216052703336431E-4</v>
      </c>
      <c r="H277" s="298">
        <v>-4.7766940546867281E-4</v>
      </c>
      <c r="I277" s="686">
        <v>9.113177893445467E-3</v>
      </c>
      <c r="J277" s="686">
        <v>0.85663872198387392</v>
      </c>
      <c r="K277" s="686">
        <v>2.2649064226024028E-9</v>
      </c>
      <c r="L277" s="686">
        <v>1.042328068429196</v>
      </c>
      <c r="M277" s="686">
        <v>-8.6838088775079611E-6</v>
      </c>
      <c r="N277" s="298">
        <v>-6.6941057588731535E-5</v>
      </c>
      <c r="O277" s="686">
        <v>-1.0666763627518152E-5</v>
      </c>
      <c r="P277" s="298">
        <v>4.3773835541063789E-6</v>
      </c>
      <c r="Q277" s="686">
        <v>-6.5643701100817438E-5</v>
      </c>
      <c r="R277" s="298">
        <v>4.5599738253346491E-5</v>
      </c>
    </row>
    <row r="278" spans="2:18" x14ac:dyDescent="0.2">
      <c r="B278" s="292" t="s">
        <v>399</v>
      </c>
      <c r="C278" s="298">
        <v>1</v>
      </c>
      <c r="D278" s="686">
        <v>3.0182862342466876</v>
      </c>
      <c r="E278" s="298">
        <v>3.2783509224605427</v>
      </c>
      <c r="F278" s="298">
        <v>3.2977725047337234</v>
      </c>
      <c r="G278" s="298">
        <v>3.0541539821390717</v>
      </c>
      <c r="H278" s="298">
        <v>3.5110981557711716</v>
      </c>
      <c r="I278" s="686">
        <v>1.2176067835667167E-3</v>
      </c>
      <c r="J278" s="686">
        <v>0.11445503765527137</v>
      </c>
      <c r="K278" s="686">
        <v>6.4618232610507684E-2</v>
      </c>
      <c r="L278" s="686">
        <v>0.80631066977921428</v>
      </c>
      <c r="M278" s="686">
        <v>3.5867747892384269E-2</v>
      </c>
      <c r="N278" s="298">
        <v>0.38049553109363587</v>
      </c>
      <c r="O278" s="686">
        <v>1.6968684671756447E-2</v>
      </c>
      <c r="P278" s="298">
        <v>1.1052083754753113E-2</v>
      </c>
      <c r="Q278" s="686">
        <v>0.11112535264363532</v>
      </c>
      <c r="R278" s="298">
        <v>0.12251704125729418</v>
      </c>
    </row>
    <row r="279" spans="2:18" x14ac:dyDescent="0.2">
      <c r="B279" s="292" t="s">
        <v>400</v>
      </c>
      <c r="C279" s="298">
        <v>1</v>
      </c>
      <c r="D279" s="686">
        <v>-0.32818447709850096</v>
      </c>
      <c r="E279" s="298">
        <v>-0.35646184613820386</v>
      </c>
      <c r="F279" s="298">
        <v>-0.36003358856811923</v>
      </c>
      <c r="G279" s="298">
        <v>-0.33479423407420783</v>
      </c>
      <c r="H279" s="298">
        <v>-0.36193309669125878</v>
      </c>
      <c r="I279" s="686">
        <v>9.2164285680704644E-3</v>
      </c>
      <c r="J279" s="686">
        <v>0.86634428539862363</v>
      </c>
      <c r="K279" s="686">
        <v>1.3053395576776185E-3</v>
      </c>
      <c r="L279" s="686">
        <v>1.0395339698687664</v>
      </c>
      <c r="M279" s="686">
        <v>-6.6097569757068812E-3</v>
      </c>
      <c r="N279" s="298">
        <v>-5.0854812761396209E-2</v>
      </c>
      <c r="O279" s="686">
        <v>-8.1023558113850775E-3</v>
      </c>
      <c r="P279" s="298">
        <v>3.3331818572536775E-3</v>
      </c>
      <c r="Q279" s="686">
        <v>-4.9897015668999331E-2</v>
      </c>
      <c r="R279" s="298">
        <v>3.4746385153015209E-2</v>
      </c>
    </row>
    <row r="280" spans="2:18" x14ac:dyDescent="0.2">
      <c r="B280" s="292" t="s">
        <v>401</v>
      </c>
      <c r="C280" s="298">
        <v>1</v>
      </c>
      <c r="D280" s="686">
        <v>-0.8721736589042034</v>
      </c>
      <c r="E280" s="298">
        <v>-0.94732278429120287</v>
      </c>
      <c r="F280" s="298">
        <v>-0.95599138105983295</v>
      </c>
      <c r="G280" s="298">
        <v>-0.8882085598730759</v>
      </c>
      <c r="H280" s="298">
        <v>-0.96428828466541305</v>
      </c>
      <c r="I280" s="686">
        <v>7.5267650895980576E-3</v>
      </c>
      <c r="J280" s="686">
        <v>0.70751591842221739</v>
      </c>
      <c r="K280" s="686">
        <v>8.4011990374288099E-3</v>
      </c>
      <c r="L280" s="686">
        <v>1.0202915969428323</v>
      </c>
      <c r="M280" s="686">
        <v>-1.6034900968872473E-2</v>
      </c>
      <c r="N280" s="298">
        <v>-0.12956346507799388</v>
      </c>
      <c r="O280" s="686">
        <v>-2.0325843426849007E-2</v>
      </c>
      <c r="P280" s="298">
        <v>7.9913259297449205E-3</v>
      </c>
      <c r="Q280" s="686">
        <v>-0.12570525791033269</v>
      </c>
      <c r="R280" s="298">
        <v>8.3658692249401506E-2</v>
      </c>
    </row>
    <row r="281" spans="2:18" x14ac:dyDescent="0.2">
      <c r="B281" s="292" t="s">
        <v>402</v>
      </c>
      <c r="C281" s="298">
        <v>1</v>
      </c>
      <c r="D281" s="686">
        <v>-0.72135556199383499</v>
      </c>
      <c r="E281" s="298">
        <v>-0.78350974312903754</v>
      </c>
      <c r="F281" s="298">
        <v>-0.79292181556354446</v>
      </c>
      <c r="G281" s="298">
        <v>-0.73879052231092401</v>
      </c>
      <c r="H281" s="298">
        <v>-0.80083266023166166</v>
      </c>
      <c r="I281" s="686">
        <v>1.3073012830163728E-2</v>
      </c>
      <c r="J281" s="686">
        <v>1.2288632060353903</v>
      </c>
      <c r="K281" s="686">
        <v>7.5980529578503382E-3</v>
      </c>
      <c r="L281" s="686">
        <v>1.0324526714577866</v>
      </c>
      <c r="M281" s="686">
        <v>-1.7434960317089063E-2</v>
      </c>
      <c r="N281" s="298">
        <v>-0.12302449770035029</v>
      </c>
      <c r="O281" s="686">
        <v>-1.9808946345487029E-2</v>
      </c>
      <c r="P281" s="298">
        <v>8.7600960457489569E-3</v>
      </c>
      <c r="Q281" s="686">
        <v>-0.12231923837805474</v>
      </c>
      <c r="R281" s="298">
        <v>9.1565025417747539E-2</v>
      </c>
    </row>
    <row r="282" spans="2:18" x14ac:dyDescent="0.2">
      <c r="B282" s="292" t="s">
        <v>403</v>
      </c>
      <c r="C282" s="298">
        <v>1</v>
      </c>
      <c r="D282" s="686">
        <v>-0.37526338636872086</v>
      </c>
      <c r="E282" s="298">
        <v>-0.40759721689371553</v>
      </c>
      <c r="F282" s="298">
        <v>-0.41152139544381006</v>
      </c>
      <c r="G282" s="298">
        <v>-0.38252393313674282</v>
      </c>
      <c r="H282" s="298">
        <v>-0.41362030150346762</v>
      </c>
      <c r="I282" s="686">
        <v>8.4543182024561583E-3</v>
      </c>
      <c r="J282" s="686">
        <v>0.79470591103087884</v>
      </c>
      <c r="K282" s="686">
        <v>1.6382794264286E-3</v>
      </c>
      <c r="L282" s="686">
        <v>1.0378379534356086</v>
      </c>
      <c r="M282" s="686">
        <v>-7.2605467680219582E-3</v>
      </c>
      <c r="N282" s="298">
        <v>-5.6984560644752859E-2</v>
      </c>
      <c r="O282" s="686">
        <v>-9.0365239871601881E-3</v>
      </c>
      <c r="P282" s="298">
        <v>3.647519447809056E-3</v>
      </c>
      <c r="Q282" s="686">
        <v>-5.5661841644642031E-2</v>
      </c>
      <c r="R282" s="298">
        <v>3.80312974455672E-2</v>
      </c>
    </row>
    <row r="283" spans="2:18" x14ac:dyDescent="0.2">
      <c r="B283" s="292" t="s">
        <v>404</v>
      </c>
      <c r="C283" s="298">
        <v>1</v>
      </c>
      <c r="D283" s="686">
        <v>1.3406314133894623</v>
      </c>
      <c r="E283" s="298">
        <v>1.4561442784639862</v>
      </c>
      <c r="F283" s="298">
        <v>1.4670261823705626</v>
      </c>
      <c r="G283" s="298">
        <v>1.360743614505751</v>
      </c>
      <c r="H283" s="298">
        <v>1.4873320833286732</v>
      </c>
      <c r="I283" s="686">
        <v>4.2539858793265049E-3</v>
      </c>
      <c r="J283" s="686">
        <v>0.39987467265669147</v>
      </c>
      <c r="K283" s="686">
        <v>1.6143434865961794E-2</v>
      </c>
      <c r="L283" s="686">
        <v>0.98973838800176239</v>
      </c>
      <c r="M283" s="686">
        <v>2.0112201116288548E-2</v>
      </c>
      <c r="N283" s="298">
        <v>0.18082130336441504</v>
      </c>
      <c r="O283" s="686">
        <v>2.6965458893176086E-2</v>
      </c>
      <c r="P283" s="298">
        <v>-9.2039454430399396E-3</v>
      </c>
      <c r="Q283" s="686">
        <v>0.16790065410683025</v>
      </c>
      <c r="R283" s="298">
        <v>-9.7007646480478507E-2</v>
      </c>
    </row>
    <row r="284" spans="2:18" x14ac:dyDescent="0.2">
      <c r="B284" s="292" t="s">
        <v>405</v>
      </c>
      <c r="C284" s="298">
        <v>1</v>
      </c>
      <c r="D284" s="686">
        <v>1.9879524174879346</v>
      </c>
      <c r="E284" s="298">
        <v>2.1592404218434966</v>
      </c>
      <c r="F284" s="298">
        <v>2.1743569837764571</v>
      </c>
      <c r="G284" s="298">
        <v>2.0158846450707055</v>
      </c>
      <c r="H284" s="298">
        <v>2.235335428648531</v>
      </c>
      <c r="I284" s="686">
        <v>3.3297486689127325E-3</v>
      </c>
      <c r="J284" s="686">
        <v>0.31299637487779686</v>
      </c>
      <c r="K284" s="686">
        <v>3.3214772820455936E-2</v>
      </c>
      <c r="L284" s="686">
        <v>0.93353726713757923</v>
      </c>
      <c r="M284" s="686">
        <v>2.7932227582771123E-2</v>
      </c>
      <c r="N284" s="298">
        <v>0.26312532461905175</v>
      </c>
      <c r="O284" s="686">
        <v>3.7789263137082085E-2</v>
      </c>
      <c r="P284" s="298">
        <v>-1.206343844610324E-2</v>
      </c>
      <c r="Q284" s="686">
        <v>0.23870327611686812</v>
      </c>
      <c r="R284" s="298">
        <v>-0.12898773849264314</v>
      </c>
    </row>
    <row r="285" spans="2:18" x14ac:dyDescent="0.2">
      <c r="B285" s="292" t="s">
        <v>406</v>
      </c>
      <c r="C285" s="298">
        <v>1</v>
      </c>
      <c r="D285" s="686">
        <v>-0.82181860222765524</v>
      </c>
      <c r="E285" s="298">
        <v>-0.89262898334116936</v>
      </c>
      <c r="F285" s="298">
        <v>-0.90353874924592115</v>
      </c>
      <c r="G285" s="298">
        <v>-0.84202999869577733</v>
      </c>
      <c r="H285" s="298">
        <v>-0.91367053713086854</v>
      </c>
      <c r="I285" s="686">
        <v>1.3476862837686378E-2</v>
      </c>
      <c r="J285" s="686">
        <v>1.2668251067425196</v>
      </c>
      <c r="K285" s="686">
        <v>1.0038849030589346E-2</v>
      </c>
      <c r="L285" s="686">
        <v>1.0286874415604781</v>
      </c>
      <c r="M285" s="686">
        <v>-2.0211396468122096E-2</v>
      </c>
      <c r="N285" s="298">
        <v>-0.14155460398203315</v>
      </c>
      <c r="O285" s="686">
        <v>-2.2787280709114753E-2</v>
      </c>
      <c r="P285" s="298">
        <v>1.0137285482064764E-2</v>
      </c>
      <c r="Q285" s="686">
        <v>-0.14085345038334321</v>
      </c>
      <c r="R285" s="298">
        <v>0.10606791324367622</v>
      </c>
    </row>
    <row r="286" spans="2:18" x14ac:dyDescent="0.2">
      <c r="B286" s="292" t="s">
        <v>407</v>
      </c>
      <c r="C286" s="298">
        <v>1</v>
      </c>
      <c r="D286" s="686">
        <v>-0.15609429389234353</v>
      </c>
      <c r="E286" s="298">
        <v>-0.16954385126449445</v>
      </c>
      <c r="F286" s="298">
        <v>-0.17130726669706292</v>
      </c>
      <c r="G286" s="298">
        <v>-0.15935823488874926</v>
      </c>
      <c r="H286" s="298">
        <v>-0.17218309040286955</v>
      </c>
      <c r="I286" s="686">
        <v>9.9554685292615984E-3</v>
      </c>
      <c r="J286" s="686">
        <v>0.93581404175059024</v>
      </c>
      <c r="K286" s="686">
        <v>3.068151832192237E-4</v>
      </c>
      <c r="L286" s="686">
        <v>1.0425660988263052</v>
      </c>
      <c r="M286" s="686">
        <v>-3.2639409964057182E-3</v>
      </c>
      <c r="N286" s="298">
        <v>-2.4641911454243645E-2</v>
      </c>
      <c r="O286" s="686">
        <v>-3.9423152530318811E-3</v>
      </c>
      <c r="P286" s="298">
        <v>1.6489408279683111E-3</v>
      </c>
      <c r="Q286" s="686">
        <v>-2.426499853640764E-2</v>
      </c>
      <c r="R286" s="298">
        <v>1.717992843272936E-2</v>
      </c>
    </row>
    <row r="287" spans="2:18" x14ac:dyDescent="0.2">
      <c r="B287" s="292" t="s">
        <v>408</v>
      </c>
      <c r="C287" s="298">
        <v>1</v>
      </c>
      <c r="D287" s="686">
        <v>0.32775904191997951</v>
      </c>
      <c r="E287" s="298">
        <v>0.35599975417551061</v>
      </c>
      <c r="F287" s="298">
        <v>0.3594828771034162</v>
      </c>
      <c r="G287" s="298">
        <v>0.33420404579515012</v>
      </c>
      <c r="H287" s="298">
        <v>0.36129429621266457</v>
      </c>
      <c r="I287" s="686">
        <v>8.7583217134518578E-3</v>
      </c>
      <c r="J287" s="686">
        <v>0.82328224106447467</v>
      </c>
      <c r="K287" s="686">
        <v>1.2705592533905513E-3</v>
      </c>
      <c r="L287" s="686">
        <v>1.0390572545039327</v>
      </c>
      <c r="M287" s="686">
        <v>6.4450038751705969E-3</v>
      </c>
      <c r="N287" s="298">
        <v>5.0172627497662513E-2</v>
      </c>
      <c r="O287" s="686">
        <v>7.9730447190405861E-3</v>
      </c>
      <c r="P287" s="298">
        <v>-3.2435594223519187E-3</v>
      </c>
      <c r="Q287" s="686">
        <v>4.9100569986688831E-2</v>
      </c>
      <c r="R287" s="298">
        <v>-3.3812053873078965E-2</v>
      </c>
    </row>
    <row r="288" spans="2:18" x14ac:dyDescent="0.2">
      <c r="B288" s="292" t="s">
        <v>409</v>
      </c>
      <c r="C288" s="298">
        <v>1</v>
      </c>
      <c r="D288" s="686">
        <v>0.70517322597174692</v>
      </c>
      <c r="E288" s="298">
        <v>0.76593308799817661</v>
      </c>
      <c r="F288" s="298">
        <v>0.77016981547939412</v>
      </c>
      <c r="G288" s="298">
        <v>0.71299607577413593</v>
      </c>
      <c r="H288" s="298">
        <v>0.77272331100440006</v>
      </c>
      <c r="I288" s="686">
        <v>4.4548345064894713E-4</v>
      </c>
      <c r="J288" s="686">
        <v>4.1875444361001032E-2</v>
      </c>
      <c r="K288" s="686">
        <v>3.290123264504053E-3</v>
      </c>
      <c r="L288" s="686">
        <v>1.0200557162522637</v>
      </c>
      <c r="M288" s="686">
        <v>7.822849802389082E-3</v>
      </c>
      <c r="N288" s="298">
        <v>8.0939951558228834E-2</v>
      </c>
      <c r="O288" s="686">
        <v>9.6487981897428431E-3</v>
      </c>
      <c r="P288" s="298">
        <v>-1.5606396473109071E-3</v>
      </c>
      <c r="Q288" s="686">
        <v>5.9569372976064051E-2</v>
      </c>
      <c r="R288" s="298">
        <v>-1.6309468242645921E-2</v>
      </c>
    </row>
    <row r="289" spans="2:18" x14ac:dyDescent="0.2">
      <c r="B289" s="292" t="s">
        <v>410</v>
      </c>
      <c r="C289" s="298">
        <v>1</v>
      </c>
      <c r="D289" s="686">
        <v>-0.15308887114326208</v>
      </c>
      <c r="E289" s="298">
        <v>-0.16627947218406103</v>
      </c>
      <c r="F289" s="298">
        <v>-0.16718109196643449</v>
      </c>
      <c r="G289" s="298">
        <v>-0.15475356454689998</v>
      </c>
      <c r="H289" s="298">
        <v>-0.16720658878741351</v>
      </c>
      <c r="I289" s="686">
        <v>2.3074436944357858E-4</v>
      </c>
      <c r="J289" s="686">
        <v>2.1689970727696385E-2</v>
      </c>
      <c r="K289" s="686">
        <v>1.5196198485267897E-4</v>
      </c>
      <c r="L289" s="686">
        <v>1.0323481993267032</v>
      </c>
      <c r="M289" s="686">
        <v>-1.6646934036378886E-3</v>
      </c>
      <c r="N289" s="298">
        <v>-1.7342040078048127E-2</v>
      </c>
      <c r="O289" s="686">
        <v>-1.2941411029865745E-3</v>
      </c>
      <c r="P289" s="298">
        <v>-2.4378440832323287E-4</v>
      </c>
      <c r="Q289" s="686">
        <v>-7.965394466068693E-3</v>
      </c>
      <c r="R289" s="298">
        <v>-2.5399135969482014E-3</v>
      </c>
    </row>
    <row r="290" spans="2:18" x14ac:dyDescent="0.2">
      <c r="B290" s="292" t="s">
        <v>411</v>
      </c>
      <c r="C290" s="298">
        <v>1</v>
      </c>
      <c r="D290" s="686">
        <v>-1.1096054559949555</v>
      </c>
      <c r="E290" s="298">
        <v>-1.2052124245055953</v>
      </c>
      <c r="F290" s="298">
        <v>-1.2175481518067</v>
      </c>
      <c r="G290" s="298">
        <v>-1.1324360200539674</v>
      </c>
      <c r="H290" s="298">
        <v>-1.2332478006212351</v>
      </c>
      <c r="I290" s="686">
        <v>9.6342616336321674E-3</v>
      </c>
      <c r="J290" s="686">
        <v>0.90562059356142377</v>
      </c>
      <c r="K290" s="686">
        <v>1.5250720218348019E-2</v>
      </c>
      <c r="L290" s="686">
        <v>1.0099002004908155</v>
      </c>
      <c r="M290" s="686">
        <v>-2.2830564059011862E-2</v>
      </c>
      <c r="N290" s="298">
        <v>-0.1751063247848616</v>
      </c>
      <c r="O290" s="686">
        <v>3.9124643953652588E-3</v>
      </c>
      <c r="P290" s="298">
        <v>-1.1527167437231518E-2</v>
      </c>
      <c r="Q290" s="686">
        <v>2.4271689327673106E-2</v>
      </c>
      <c r="R290" s="298">
        <v>-0.12104854334351385</v>
      </c>
    </row>
    <row r="291" spans="2:18" x14ac:dyDescent="0.2">
      <c r="B291" s="292" t="s">
        <v>412</v>
      </c>
      <c r="C291" s="298">
        <v>1</v>
      </c>
      <c r="D291" s="686">
        <v>-0.65859236021092249</v>
      </c>
      <c r="E291" s="298">
        <v>-0.71533867369004422</v>
      </c>
      <c r="F291" s="298">
        <v>-0.71943252369087141</v>
      </c>
      <c r="G291" s="298">
        <v>-0.66615211752735326</v>
      </c>
      <c r="H291" s="298">
        <v>-0.72166020560535638</v>
      </c>
      <c r="I291" s="686">
        <v>8.2207914544199024E-4</v>
      </c>
      <c r="J291" s="686">
        <v>7.7275439671547083E-2</v>
      </c>
      <c r="K291" s="686">
        <v>2.9705803528220723E-3</v>
      </c>
      <c r="L291" s="686">
        <v>1.0221141739918662</v>
      </c>
      <c r="M291" s="686">
        <v>-7.5597573164307664E-3</v>
      </c>
      <c r="N291" s="298">
        <v>-7.6877628584884991E-2</v>
      </c>
      <c r="O291" s="686">
        <v>-4.2915177663649072E-3</v>
      </c>
      <c r="P291" s="298">
        <v>-1.9807512424641575E-3</v>
      </c>
      <c r="Q291" s="686">
        <v>-2.6483976337238955E-2</v>
      </c>
      <c r="R291" s="298">
        <v>-2.0691385556875122E-2</v>
      </c>
    </row>
    <row r="292" spans="2:18" x14ac:dyDescent="0.2">
      <c r="B292" s="292" t="s">
        <v>413</v>
      </c>
      <c r="C292" s="298">
        <v>1</v>
      </c>
      <c r="D292" s="686">
        <v>-0.17482441013685146</v>
      </c>
      <c r="E292" s="298">
        <v>-0.1898878110822422</v>
      </c>
      <c r="F292" s="298">
        <v>-0.19189213412529749</v>
      </c>
      <c r="G292" s="298">
        <v>-0.17853453670827468</v>
      </c>
      <c r="H292" s="298">
        <v>-0.1929104222512435</v>
      </c>
      <c r="I292" s="686">
        <v>1.0254686249843638E-2</v>
      </c>
      <c r="J292" s="686">
        <v>0.96394050748530191</v>
      </c>
      <c r="K292" s="686">
        <v>3.9072482414530333E-4</v>
      </c>
      <c r="L292" s="686">
        <v>1.0427169490212789</v>
      </c>
      <c r="M292" s="686">
        <v>-3.7101265714232293E-3</v>
      </c>
      <c r="N292" s="298">
        <v>-2.7809228086668778E-2</v>
      </c>
      <c r="O292" s="686">
        <v>6.9593945124249348E-4</v>
      </c>
      <c r="P292" s="298">
        <v>-1.8749217117726481E-3</v>
      </c>
      <c r="Q292" s="686">
        <v>4.2836880669680291E-3</v>
      </c>
      <c r="R292" s="298">
        <v>-1.9535155848017575E-2</v>
      </c>
    </row>
    <row r="293" spans="2:18" x14ac:dyDescent="0.2">
      <c r="B293" s="292" t="s">
        <v>414</v>
      </c>
      <c r="C293" s="298">
        <v>1</v>
      </c>
      <c r="D293" s="686">
        <v>-0.43605661732042034</v>
      </c>
      <c r="E293" s="298">
        <v>-0.47362857684510301</v>
      </c>
      <c r="F293" s="298">
        <v>-0.4822877072556106</v>
      </c>
      <c r="G293" s="298">
        <v>-0.45214680928711415</v>
      </c>
      <c r="H293" s="298">
        <v>-0.4890696487813756</v>
      </c>
      <c r="I293" s="686">
        <v>2.5059895671495646E-2</v>
      </c>
      <c r="J293" s="686">
        <v>2.3556301931205907</v>
      </c>
      <c r="K293" s="686">
        <v>4.2914171613489564E-3</v>
      </c>
      <c r="L293" s="686">
        <v>1.0542696161484129</v>
      </c>
      <c r="M293" s="686">
        <v>-1.6090191966693815E-2</v>
      </c>
      <c r="N293" s="298">
        <v>-9.2259604659080036E-2</v>
      </c>
      <c r="O293" s="686">
        <v>5.4359800476296155E-3</v>
      </c>
      <c r="P293" s="298">
        <v>-7.4228179359735972E-3</v>
      </c>
      <c r="Q293" s="686">
        <v>3.3495157688324791E-2</v>
      </c>
      <c r="R293" s="298">
        <v>-7.7421278903262197E-2</v>
      </c>
    </row>
    <row r="294" spans="2:18" x14ac:dyDescent="0.2">
      <c r="B294" s="292" t="s">
        <v>415</v>
      </c>
      <c r="C294" s="298">
        <v>1</v>
      </c>
      <c r="D294" s="686">
        <v>1.8341689540618662</v>
      </c>
      <c r="E294" s="298">
        <v>1.9922065092007291</v>
      </c>
      <c r="F294" s="298">
        <v>2.0060336708752873</v>
      </c>
      <c r="G294" s="298">
        <v>1.8597178741988392</v>
      </c>
      <c r="H294" s="298">
        <v>2.0539978004220338</v>
      </c>
      <c r="I294" s="686">
        <v>3.21174657548555E-3</v>
      </c>
      <c r="J294" s="686">
        <v>0.30190417809564168</v>
      </c>
      <c r="K294" s="686">
        <v>2.8027196059188898E-2</v>
      </c>
      <c r="L294" s="686">
        <v>0.94836639753356333</v>
      </c>
      <c r="M294" s="686">
        <v>2.5548920136973064E-2</v>
      </c>
      <c r="N294" s="298">
        <v>0.24074801553760786</v>
      </c>
      <c r="O294" s="686">
        <v>4.5634531731143999E-3</v>
      </c>
      <c r="P294" s="298">
        <v>1.0929930710343054E-2</v>
      </c>
      <c r="Q294" s="686">
        <v>2.8711735126440169E-2</v>
      </c>
      <c r="R294" s="298">
        <v>0.11640472496580255</v>
      </c>
    </row>
    <row r="295" spans="2:18" x14ac:dyDescent="0.2">
      <c r="B295" s="292" t="s">
        <v>416</v>
      </c>
      <c r="C295" s="298">
        <v>1</v>
      </c>
      <c r="D295" s="686">
        <v>1.2864869834397519</v>
      </c>
      <c r="E295" s="298">
        <v>1.3973346003566891</v>
      </c>
      <c r="F295" s="298">
        <v>1.4055128107520845</v>
      </c>
      <c r="G295" s="298">
        <v>1.3015899515228064</v>
      </c>
      <c r="H295" s="298">
        <v>1.4212938797802626</v>
      </c>
      <c r="I295" s="686">
        <v>1.0771604553948795E-3</v>
      </c>
      <c r="J295" s="686">
        <v>0.10125308280711867</v>
      </c>
      <c r="K295" s="686">
        <v>1.1595688209803804E-2</v>
      </c>
      <c r="L295" s="686">
        <v>0.99039870087607884</v>
      </c>
      <c r="M295" s="686">
        <v>1.5102968083054511E-2</v>
      </c>
      <c r="N295" s="298">
        <v>0.15310097084988145</v>
      </c>
      <c r="O295" s="686">
        <v>7.6160893108907241E-3</v>
      </c>
      <c r="P295" s="298">
        <v>4.430105782345436E-3</v>
      </c>
      <c r="Q295" s="686">
        <v>4.7375592928914377E-2</v>
      </c>
      <c r="R295" s="298">
        <v>4.664703955641801E-2</v>
      </c>
    </row>
    <row r="296" spans="2:18" x14ac:dyDescent="0.2">
      <c r="B296" s="292" t="s">
        <v>417</v>
      </c>
      <c r="C296" s="298">
        <v>1</v>
      </c>
      <c r="D296" s="686">
        <v>-0.62096071556318055</v>
      </c>
      <c r="E296" s="298">
        <v>-0.67446457250479896</v>
      </c>
      <c r="F296" s="298">
        <v>-0.68984207198035263</v>
      </c>
      <c r="G296" s="298">
        <v>-0.6495987730155246</v>
      </c>
      <c r="H296" s="298">
        <v>-0.70356892514470903</v>
      </c>
      <c r="I296" s="686">
        <v>3.3559447056724902E-2</v>
      </c>
      <c r="J296" s="686">
        <v>3.1545880233321406</v>
      </c>
      <c r="K296" s="686">
        <v>1.0973591507817022E-2</v>
      </c>
      <c r="L296" s="686">
        <v>1.0580722448492184</v>
      </c>
      <c r="M296" s="686">
        <v>-2.8638057452343997E-2</v>
      </c>
      <c r="N296" s="298">
        <v>-0.14772562278615067</v>
      </c>
      <c r="O296" s="686">
        <v>1.0112856593376941E-2</v>
      </c>
      <c r="P296" s="298">
        <v>-1.2341055428573547E-2</v>
      </c>
      <c r="Q296" s="686">
        <v>6.2394776546401708E-2</v>
      </c>
      <c r="R296" s="298">
        <v>-0.12888846390697847</v>
      </c>
    </row>
    <row r="297" spans="2:18" x14ac:dyDescent="0.2">
      <c r="B297" s="292" t="s">
        <v>418</v>
      </c>
      <c r="C297" s="298">
        <v>1</v>
      </c>
      <c r="D297" s="686">
        <v>-0.78043942287195545</v>
      </c>
      <c r="E297" s="298">
        <v>-0.84768444850142577</v>
      </c>
      <c r="F297" s="298">
        <v>-0.85463626186016894</v>
      </c>
      <c r="G297" s="298">
        <v>-0.79329259294471199</v>
      </c>
      <c r="H297" s="298">
        <v>-0.86038537192145503</v>
      </c>
      <c r="I297" s="686">
        <v>5.6759911362035797E-3</v>
      </c>
      <c r="J297" s="686">
        <v>0.53354316680313651</v>
      </c>
      <c r="K297" s="686">
        <v>6.0145576364260796E-3</v>
      </c>
      <c r="L297" s="686">
        <v>1.0224351974308379</v>
      </c>
      <c r="M297" s="686">
        <v>-1.2853170072756581E-2</v>
      </c>
      <c r="N297" s="298">
        <v>-0.10951697649589059</v>
      </c>
      <c r="O297" s="686">
        <v>1.6270156611489575E-4</v>
      </c>
      <c r="P297" s="298">
        <v>-6.1980341137483222E-3</v>
      </c>
      <c r="Q297" s="686">
        <v>1.0052273204318575E-3</v>
      </c>
      <c r="R297" s="298">
        <v>-6.4820723226264435E-2</v>
      </c>
    </row>
    <row r="298" spans="2:18" x14ac:dyDescent="0.2">
      <c r="B298" s="292" t="s">
        <v>419</v>
      </c>
      <c r="C298" s="298">
        <v>1</v>
      </c>
      <c r="D298" s="686">
        <v>-1.2374805578015022</v>
      </c>
      <c r="E298" s="298">
        <v>-1.344105632581952</v>
      </c>
      <c r="F298" s="298">
        <v>-1.3891791806911236</v>
      </c>
      <c r="G298" s="298">
        <v>-1.3218680764470829</v>
      </c>
      <c r="H298" s="298">
        <v>-1.44307513732077</v>
      </c>
      <c r="I298" s="686">
        <v>5.3313276185844589E-2</v>
      </c>
      <c r="J298" s="686">
        <v>5.0114479614693916</v>
      </c>
      <c r="K298" s="686">
        <v>6.580007201281024E-2</v>
      </c>
      <c r="L298" s="686">
        <v>1.0467102490379128</v>
      </c>
      <c r="M298" s="686">
        <v>-8.4387518645580584E-2</v>
      </c>
      <c r="N298" s="298">
        <v>-0.36461455030104872</v>
      </c>
      <c r="O298" s="686">
        <v>2.9560823135903982E-2</v>
      </c>
      <c r="P298" s="298">
        <v>-3.1652317161523488E-2</v>
      </c>
      <c r="Q298" s="686">
        <v>0.18383588255950725</v>
      </c>
      <c r="R298" s="298">
        <v>-0.33320125616927015</v>
      </c>
    </row>
    <row r="299" spans="2:18" x14ac:dyDescent="0.2">
      <c r="B299" s="292" t="s">
        <v>420</v>
      </c>
      <c r="C299" s="298">
        <v>1</v>
      </c>
      <c r="D299" s="686">
        <v>-1.257255876843774</v>
      </c>
      <c r="E299" s="298">
        <v>-1.3655848530377825</v>
      </c>
      <c r="F299" s="298">
        <v>-1.3861481820874824</v>
      </c>
      <c r="G299" s="298">
        <v>-1.2954051277926184</v>
      </c>
      <c r="H299" s="298">
        <v>-1.4141203927080259</v>
      </c>
      <c r="I299" s="686">
        <v>1.8923352218133394E-2</v>
      </c>
      <c r="J299" s="686">
        <v>1.778795108504539</v>
      </c>
      <c r="K299" s="686">
        <v>2.915087965713738E-2</v>
      </c>
      <c r="L299" s="686">
        <v>1.0098082412804963</v>
      </c>
      <c r="M299" s="686">
        <v>-3.8149250948844436E-2</v>
      </c>
      <c r="N299" s="298">
        <v>-0.24267586527730803</v>
      </c>
      <c r="O299" s="686">
        <v>1.1747023654048915E-2</v>
      </c>
      <c r="P299" s="298">
        <v>-1.8480101704775313E-2</v>
      </c>
      <c r="Q299" s="686">
        <v>7.305022332715759E-2</v>
      </c>
      <c r="R299" s="298">
        <v>-0.1945294781016049</v>
      </c>
    </row>
    <row r="300" spans="2:18" x14ac:dyDescent="0.2">
      <c r="B300" s="292" t="s">
        <v>421</v>
      </c>
      <c r="C300" s="298">
        <v>1</v>
      </c>
      <c r="D300" s="686">
        <v>-0.76100271284092191</v>
      </c>
      <c r="E300" s="298">
        <v>-0.82657301263532401</v>
      </c>
      <c r="F300" s="298">
        <v>-0.83174244759026295</v>
      </c>
      <c r="G300" s="298">
        <v>-0.77055118720704197</v>
      </c>
      <c r="H300" s="298">
        <v>-0.83554582298449875</v>
      </c>
      <c r="I300" s="686">
        <v>1.8654299175566813E-3</v>
      </c>
      <c r="J300" s="686">
        <v>0.17535041225032805</v>
      </c>
      <c r="K300" s="686">
        <v>4.3400578463891728E-3</v>
      </c>
      <c r="L300" s="686">
        <v>1.0193427569047937</v>
      </c>
      <c r="M300" s="686">
        <v>-9.548474366120014E-3</v>
      </c>
      <c r="N300" s="298">
        <v>-9.3011472253376623E-2</v>
      </c>
      <c r="O300" s="686">
        <v>-3.370534134348074E-3</v>
      </c>
      <c r="P300" s="298">
        <v>-3.4513632579731509E-3</v>
      </c>
      <c r="Q300" s="686">
        <v>-2.0819986312726756E-2</v>
      </c>
      <c r="R300" s="298">
        <v>-3.6087744663239045E-2</v>
      </c>
    </row>
    <row r="301" spans="2:18" x14ac:dyDescent="0.2">
      <c r="B301" s="292" t="s">
        <v>422</v>
      </c>
      <c r="C301" s="298">
        <v>1</v>
      </c>
      <c r="D301" s="686">
        <v>-0.21871100669995125</v>
      </c>
      <c r="E301" s="298">
        <v>-0.23755580979416713</v>
      </c>
      <c r="F301" s="298">
        <v>-0.23907519957649401</v>
      </c>
      <c r="G301" s="298">
        <v>-0.22151767327470534</v>
      </c>
      <c r="H301" s="298">
        <v>-0.2393808114933961</v>
      </c>
      <c r="I301" s="686">
        <v>2.1438541940902475E-3</v>
      </c>
      <c r="J301" s="686">
        <v>0.20152229424448326</v>
      </c>
      <c r="K301" s="686">
        <v>3.6674081120686649E-4</v>
      </c>
      <c r="L301" s="686">
        <v>1.0336987544818015</v>
      </c>
      <c r="M301" s="686">
        <v>-2.8066665747540939E-3</v>
      </c>
      <c r="N301" s="298">
        <v>-2.6945146898521947E-2</v>
      </c>
      <c r="O301" s="686">
        <v>-8.7079251510050154E-4</v>
      </c>
      <c r="P301" s="298">
        <v>-1.063667065743732E-3</v>
      </c>
      <c r="Q301" s="686">
        <v>-5.360540389313744E-3</v>
      </c>
      <c r="R301" s="298">
        <v>-1.108375602313736E-2</v>
      </c>
    </row>
    <row r="302" spans="2:18" x14ac:dyDescent="0.2">
      <c r="B302" s="292" t="s">
        <v>423</v>
      </c>
      <c r="C302" s="298">
        <v>1</v>
      </c>
      <c r="D302" s="686">
        <v>-0.74859285668981812</v>
      </c>
      <c r="E302" s="298">
        <v>-0.81309388567282515</v>
      </c>
      <c r="F302" s="298">
        <v>-0.81799508820739975</v>
      </c>
      <c r="G302" s="298">
        <v>-0.75764485761037947</v>
      </c>
      <c r="H302" s="298">
        <v>-0.82144996091293232</v>
      </c>
      <c r="I302" s="686">
        <v>1.4212356650580859E-3</v>
      </c>
      <c r="J302" s="686">
        <v>0.13359615251546009</v>
      </c>
      <c r="K302" s="686">
        <v>4.0454823145608249E-3</v>
      </c>
      <c r="L302" s="686">
        <v>1.01938522390898</v>
      </c>
      <c r="M302" s="686">
        <v>-9.0520009205614059E-3</v>
      </c>
      <c r="N302" s="298">
        <v>-8.9788469348170266E-2</v>
      </c>
      <c r="O302" s="686">
        <v>-1.2043713110624289E-2</v>
      </c>
      <c r="P302" s="298">
        <v>2.9620912772899818E-3</v>
      </c>
      <c r="Q302" s="686">
        <v>-7.4385582216795337E-2</v>
      </c>
      <c r="R302" s="298">
        <v>3.0968071565376488E-2</v>
      </c>
    </row>
    <row r="303" spans="2:18" x14ac:dyDescent="0.2">
      <c r="B303" s="292" t="s">
        <v>424</v>
      </c>
      <c r="C303" s="298">
        <v>1</v>
      </c>
      <c r="D303" s="686">
        <v>0.48028521804160862</v>
      </c>
      <c r="E303" s="298">
        <v>0.52166804782974785</v>
      </c>
      <c r="F303" s="298">
        <v>0.52944593692082464</v>
      </c>
      <c r="G303" s="298">
        <v>0.49471375534713574</v>
      </c>
      <c r="H303" s="298">
        <v>0.53525032270910489</v>
      </c>
      <c r="I303" s="686">
        <v>1.8639109973557211E-2</v>
      </c>
      <c r="J303" s="686">
        <v>1.752076337514378</v>
      </c>
      <c r="K303" s="686">
        <v>4.2105257746384373E-3</v>
      </c>
      <c r="L303" s="686">
        <v>1.0462200161732513</v>
      </c>
      <c r="M303" s="686">
        <v>1.4428537305527117E-2</v>
      </c>
      <c r="N303" s="298">
        <v>9.1409450489257874E-2</v>
      </c>
      <c r="O303" s="686">
        <v>-4.413096550602796E-3</v>
      </c>
      <c r="P303" s="298">
        <v>7.0043248535798935E-3</v>
      </c>
      <c r="Q303" s="686">
        <v>-2.7199399279688504E-2</v>
      </c>
      <c r="R303" s="298">
        <v>7.3075117640099552E-2</v>
      </c>
    </row>
    <row r="304" spans="2:18" x14ac:dyDescent="0.2">
      <c r="B304" s="292" t="s">
        <v>425</v>
      </c>
      <c r="C304" s="298">
        <v>1</v>
      </c>
      <c r="D304" s="686">
        <v>-0.59124277439579154</v>
      </c>
      <c r="E304" s="298">
        <v>-0.64218604347256025</v>
      </c>
      <c r="F304" s="298">
        <v>-0.64711025592289517</v>
      </c>
      <c r="G304" s="298">
        <v>-0.60034470748347635</v>
      </c>
      <c r="H304" s="298">
        <v>-0.65002206721484346</v>
      </c>
      <c r="I304" s="686">
        <v>4.6348624040316857E-3</v>
      </c>
      <c r="J304" s="686">
        <v>0.43567706597897848</v>
      </c>
      <c r="K304" s="686">
        <v>3.2232527541960075E-3</v>
      </c>
      <c r="L304" s="686">
        <v>1.0282654649848744</v>
      </c>
      <c r="M304" s="686">
        <v>-9.1019330876848416E-3</v>
      </c>
      <c r="N304" s="298">
        <v>-8.0037695672778811E-2</v>
      </c>
      <c r="O304" s="686">
        <v>-4.9764672656413961E-4</v>
      </c>
      <c r="P304" s="298">
        <v>-4.2385647099116765E-3</v>
      </c>
      <c r="Q304" s="686">
        <v>-3.0694566009361042E-3</v>
      </c>
      <c r="R304" s="298">
        <v>-4.4253387780102897E-2</v>
      </c>
    </row>
    <row r="305" spans="2:18" x14ac:dyDescent="0.2">
      <c r="B305" s="292" t="s">
        <v>426</v>
      </c>
      <c r="C305" s="298">
        <v>1</v>
      </c>
      <c r="D305" s="686">
        <v>-0.66462252018882895</v>
      </c>
      <c r="E305" s="298">
        <v>-0.72188841052475772</v>
      </c>
      <c r="F305" s="298">
        <v>-0.72974659293468014</v>
      </c>
      <c r="G305" s="298">
        <v>-0.67917089399973685</v>
      </c>
      <c r="H305" s="298">
        <v>-0.73582325442892649</v>
      </c>
      <c r="I305" s="686">
        <v>1.0894469375848188E-2</v>
      </c>
      <c r="J305" s="686">
        <v>1.0240801213297297</v>
      </c>
      <c r="K305" s="686">
        <v>5.8284564381125437E-3</v>
      </c>
      <c r="L305" s="686">
        <v>1.0323009037750634</v>
      </c>
      <c r="M305" s="686">
        <v>-1.4548373810907957E-2</v>
      </c>
      <c r="N305" s="298">
        <v>-0.10769392404182837</v>
      </c>
      <c r="O305" s="686">
        <v>2.948432041371964E-3</v>
      </c>
      <c r="P305" s="298">
        <v>-7.3515990975966065E-3</v>
      </c>
      <c r="Q305" s="686">
        <v>1.8196945590540112E-2</v>
      </c>
      <c r="R305" s="298">
        <v>-7.6802710986739325E-2</v>
      </c>
    </row>
    <row r="306" spans="2:18" x14ac:dyDescent="0.2">
      <c r="B306" s="292" t="s">
        <v>427</v>
      </c>
      <c r="C306" s="298">
        <v>1</v>
      </c>
      <c r="D306" s="686">
        <v>-0.5015054584610279</v>
      </c>
      <c r="E306" s="298">
        <v>-0.54471668846710619</v>
      </c>
      <c r="F306" s="298">
        <v>-0.54857464380403442</v>
      </c>
      <c r="G306" s="298">
        <v>-0.50863443857018864</v>
      </c>
      <c r="H306" s="298">
        <v>-0.55037286460059121</v>
      </c>
      <c r="I306" s="686">
        <v>3.4896052110799563E-3</v>
      </c>
      <c r="J306" s="686">
        <v>0.3280228898415159</v>
      </c>
      <c r="K306" s="686">
        <v>2.138913406407678E-3</v>
      </c>
      <c r="L306" s="686">
        <v>1.0296868310358571</v>
      </c>
      <c r="M306" s="686">
        <v>-7.128980109160717E-3</v>
      </c>
      <c r="N306" s="298">
        <v>-6.5158013291823552E-2</v>
      </c>
      <c r="O306" s="686">
        <v>-9.6339104188955544E-3</v>
      </c>
      <c r="P306" s="298">
        <v>3.1159725211280481E-3</v>
      </c>
      <c r="Q306" s="686">
        <v>-5.9383636145146475E-2</v>
      </c>
      <c r="R306" s="298">
        <v>3.251211046338167E-2</v>
      </c>
    </row>
    <row r="307" spans="2:18" x14ac:dyDescent="0.2">
      <c r="B307" s="292" t="s">
        <v>428</v>
      </c>
      <c r="C307" s="298">
        <v>1</v>
      </c>
      <c r="D307" s="686">
        <v>-0.70135113909094404</v>
      </c>
      <c r="E307" s="298">
        <v>-0.76178167852970657</v>
      </c>
      <c r="F307" s="298">
        <v>-0.77085998188643268</v>
      </c>
      <c r="G307" s="298">
        <v>-0.71816702597521309</v>
      </c>
      <c r="H307" s="298">
        <v>-0.77833190763158622</v>
      </c>
      <c r="I307" s="686">
        <v>1.2888692524830943E-2</v>
      </c>
      <c r="J307" s="686">
        <v>1.2115370973341086</v>
      </c>
      <c r="K307" s="686">
        <v>7.1236943271048058E-3</v>
      </c>
      <c r="L307" s="686">
        <v>1.0330290299112452</v>
      </c>
      <c r="M307" s="686">
        <v>-1.6815886884269042E-2</v>
      </c>
      <c r="N307" s="298">
        <v>-0.11910006344508249</v>
      </c>
      <c r="O307" s="686">
        <v>-1.9173227672574872E-2</v>
      </c>
      <c r="P307" s="298">
        <v>8.4553112923451603E-3</v>
      </c>
      <c r="Q307" s="686">
        <v>-0.11837160450014388</v>
      </c>
      <c r="R307" s="298">
        <v>8.8362758722613677E-2</v>
      </c>
    </row>
    <row r="308" spans="2:18" x14ac:dyDescent="0.2">
      <c r="B308" s="292" t="s">
        <v>429</v>
      </c>
      <c r="C308" s="298">
        <v>1</v>
      </c>
      <c r="D308" s="686">
        <v>-4.3732891840053245E-2</v>
      </c>
      <c r="E308" s="298">
        <v>-4.7501050324171401E-2</v>
      </c>
      <c r="F308" s="298">
        <v>-4.7885125724636726E-2</v>
      </c>
      <c r="G308" s="298">
        <v>-4.4442965988062931E-2</v>
      </c>
      <c r="H308" s="298">
        <v>-4.8012668546700915E-2</v>
      </c>
      <c r="I308" s="686">
        <v>5.4508840265873777E-3</v>
      </c>
      <c r="J308" s="686">
        <v>0.51238309849921349</v>
      </c>
      <c r="K308" s="686">
        <v>1.8615160013545278E-5</v>
      </c>
      <c r="L308" s="686">
        <v>1.0383975747172718</v>
      </c>
      <c r="M308" s="686">
        <v>-7.1007414800968718E-4</v>
      </c>
      <c r="N308" s="298">
        <v>-6.0688468508451037E-3</v>
      </c>
      <c r="O308" s="686">
        <v>-9.3520328731786927E-4</v>
      </c>
      <c r="P308" s="298">
        <v>3.4027983571369727E-4</v>
      </c>
      <c r="Q308" s="686">
        <v>-5.7553503532342875E-3</v>
      </c>
      <c r="R308" s="298">
        <v>3.5447802373138461E-3</v>
      </c>
    </row>
    <row r="309" spans="2:18" x14ac:dyDescent="0.2">
      <c r="B309" s="292" t="s">
        <v>430</v>
      </c>
      <c r="C309" s="298">
        <v>1</v>
      </c>
      <c r="D309" s="686">
        <v>-0.68903146951428418</v>
      </c>
      <c r="E309" s="298">
        <v>-0.74840050889019683</v>
      </c>
      <c r="F309" s="298">
        <v>-0.75662674306281075</v>
      </c>
      <c r="G309" s="298">
        <v>-0.70426204597938524</v>
      </c>
      <c r="H309" s="298">
        <v>-0.76317225574021608</v>
      </c>
      <c r="I309" s="686">
        <v>1.1099975946751666E-2</v>
      </c>
      <c r="J309" s="686">
        <v>1.0433977389946567</v>
      </c>
      <c r="K309" s="686">
        <v>6.3271868950269894E-3</v>
      </c>
      <c r="L309" s="686">
        <v>1.0316256566833331</v>
      </c>
      <c r="M309" s="686">
        <v>-1.5230576465101139E-2</v>
      </c>
      <c r="N309" s="298">
        <v>-0.11223119892166648</v>
      </c>
      <c r="O309" s="686">
        <v>-1.7982222216029384E-2</v>
      </c>
      <c r="P309" s="298">
        <v>7.6947588113205996E-3</v>
      </c>
      <c r="Q309" s="686">
        <v>-0.11100552143489491</v>
      </c>
      <c r="R309" s="298">
        <v>8.0405099285194181E-2</v>
      </c>
    </row>
    <row r="310" spans="2:18" x14ac:dyDescent="0.2">
      <c r="B310" s="292" t="s">
        <v>431</v>
      </c>
      <c r="C310" s="298">
        <v>1</v>
      </c>
      <c r="D310" s="686">
        <v>0.33308455280224547</v>
      </c>
      <c r="E310" s="298">
        <v>0.36178412721321485</v>
      </c>
      <c r="F310" s="298">
        <v>0.3638941612989855</v>
      </c>
      <c r="G310" s="298">
        <v>0.33698118195308385</v>
      </c>
      <c r="H310" s="298">
        <v>0.36430280302977924</v>
      </c>
      <c r="I310" s="686">
        <v>1.0370276834591671E-3</v>
      </c>
      <c r="J310" s="686">
        <v>9.748060224516171E-2</v>
      </c>
      <c r="K310" s="686">
        <v>7.7455945909799039E-4</v>
      </c>
      <c r="L310" s="686">
        <v>1.0308696868557345</v>
      </c>
      <c r="M310" s="686">
        <v>3.8966291508383899E-3</v>
      </c>
      <c r="N310" s="298">
        <v>3.9174568886814379E-2</v>
      </c>
      <c r="O310" s="686">
        <v>5.0929117826286618E-3</v>
      </c>
      <c r="P310" s="298">
        <v>-1.1253834729917889E-3</v>
      </c>
      <c r="Q310" s="686">
        <v>3.1364325227315491E-2</v>
      </c>
      <c r="R310" s="298">
        <v>-1.1731611911539899E-2</v>
      </c>
    </row>
    <row r="311" spans="2:18" x14ac:dyDescent="0.2">
      <c r="B311" s="292" t="s">
        <v>432</v>
      </c>
      <c r="C311" s="298">
        <v>1</v>
      </c>
      <c r="D311" s="686">
        <v>-0.85516313860919124</v>
      </c>
      <c r="E311" s="298">
        <v>-0.92884658602082737</v>
      </c>
      <c r="F311" s="298">
        <v>-0.93821481291961339</v>
      </c>
      <c r="G311" s="298">
        <v>-0.87250026020239113</v>
      </c>
      <c r="H311" s="298">
        <v>-0.94706134979691159</v>
      </c>
      <c r="I311" s="686">
        <v>9.3443047524367634E-3</v>
      </c>
      <c r="J311" s="686">
        <v>0.87836464672905579</v>
      </c>
      <c r="K311" s="686">
        <v>8.9228295701684283E-3</v>
      </c>
      <c r="L311" s="686">
        <v>1.0229312993373953</v>
      </c>
      <c r="M311" s="686">
        <v>-1.7337121593199844E-2</v>
      </c>
      <c r="N311" s="298">
        <v>-0.13350078767267251</v>
      </c>
      <c r="O311" s="686">
        <v>-2.1197866433105002E-2</v>
      </c>
      <c r="P311" s="298">
        <v>8.7465900315023982E-3</v>
      </c>
      <c r="Q311" s="686">
        <v>-0.13107432525752422</v>
      </c>
      <c r="R311" s="298">
        <v>9.1548579516826697E-2</v>
      </c>
    </row>
    <row r="312" spans="2:18" x14ac:dyDescent="0.2">
      <c r="B312" s="292" t="s">
        <v>433</v>
      </c>
      <c r="C312" s="298">
        <v>1</v>
      </c>
      <c r="D312" s="686">
        <v>-0.82994555410067772</v>
      </c>
      <c r="E312" s="298">
        <v>-0.90145617801456168</v>
      </c>
      <c r="F312" s="298">
        <v>-0.91197090803487968</v>
      </c>
      <c r="G312" s="298">
        <v>-0.84941970757024332</v>
      </c>
      <c r="H312" s="298">
        <v>-0.92176550857001516</v>
      </c>
      <c r="I312" s="686">
        <v>1.2400104796259206E-2</v>
      </c>
      <c r="J312" s="686">
        <v>1.1656098508483654</v>
      </c>
      <c r="K312" s="686">
        <v>9.7575538951593394E-3</v>
      </c>
      <c r="L312" s="686">
        <v>1.0272125464156596</v>
      </c>
      <c r="M312" s="686">
        <v>-1.9474153469565637E-2</v>
      </c>
      <c r="N312" s="298">
        <v>-0.13956887598319143</v>
      </c>
      <c r="O312" s="686">
        <v>-2.2414468819539124E-2</v>
      </c>
      <c r="P312" s="298">
        <v>9.8092255211792746E-3</v>
      </c>
      <c r="Q312" s="686">
        <v>-0.13856051955064891</v>
      </c>
      <c r="R312" s="298">
        <v>0.10264389672504955</v>
      </c>
    </row>
    <row r="313" spans="2:18" x14ac:dyDescent="0.2">
      <c r="B313" s="292" t="s">
        <v>434</v>
      </c>
      <c r="C313" s="298">
        <v>1</v>
      </c>
      <c r="D313" s="686">
        <v>-0.88338048520008006</v>
      </c>
      <c r="E313" s="298">
        <v>-0.95949522470062343</v>
      </c>
      <c r="F313" s="298">
        <v>-0.96773818262785083</v>
      </c>
      <c r="G313" s="298">
        <v>-0.89862380510807305</v>
      </c>
      <c r="H313" s="298">
        <v>-0.97571537659070595</v>
      </c>
      <c r="I313" s="686">
        <v>6.4366444852764215E-3</v>
      </c>
      <c r="J313" s="686">
        <v>0.60504458161598362</v>
      </c>
      <c r="K313" s="686">
        <v>8.0801146094128234E-3</v>
      </c>
      <c r="L313" s="686">
        <v>1.0186600267945798</v>
      </c>
      <c r="M313" s="686">
        <v>-1.5243319907993021E-2</v>
      </c>
      <c r="N313" s="298">
        <v>-0.12707905357042854</v>
      </c>
      <c r="O313" s="686">
        <v>-1.972856573701845E-2</v>
      </c>
      <c r="P313" s="298">
        <v>7.4766558243464362E-3</v>
      </c>
      <c r="Q313" s="686">
        <v>-0.12202636509409408</v>
      </c>
      <c r="R313" s="298">
        <v>7.8280377338080284E-2</v>
      </c>
    </row>
    <row r="314" spans="2:18" x14ac:dyDescent="0.2">
      <c r="B314" s="292" t="s">
        <v>435</v>
      </c>
      <c r="C314" s="298">
        <v>1</v>
      </c>
      <c r="D314" s="686">
        <v>-0.23377347571753559</v>
      </c>
      <c r="E314" s="298">
        <v>-0.25391610678589871</v>
      </c>
      <c r="F314" s="298">
        <v>-0.25645617857264447</v>
      </c>
      <c r="G314" s="298">
        <v>-0.23847401629887816</v>
      </c>
      <c r="H314" s="298">
        <v>-0.25771645172602514</v>
      </c>
      <c r="I314" s="686">
        <v>9.1845971824929731E-3</v>
      </c>
      <c r="J314" s="686">
        <v>0.86335213515433951</v>
      </c>
      <c r="K314" s="686">
        <v>6.6122445915748739E-4</v>
      </c>
      <c r="L314" s="686">
        <v>1.0409301539193849</v>
      </c>
      <c r="M314" s="686">
        <v>-4.7005405813425449E-3</v>
      </c>
      <c r="N314" s="298">
        <v>-3.6182245289845011E-2</v>
      </c>
      <c r="O314" s="686">
        <v>-5.7656737272006034E-3</v>
      </c>
      <c r="P314" s="298">
        <v>2.3701227099645265E-3</v>
      </c>
      <c r="Q314" s="686">
        <v>-3.5494745877440587E-2</v>
      </c>
      <c r="R314" s="298">
        <v>2.4698592237770198E-2</v>
      </c>
    </row>
    <row r="315" spans="2:18" x14ac:dyDescent="0.2">
      <c r="B315" s="292" t="s">
        <v>436</v>
      </c>
      <c r="C315" s="298">
        <v>1</v>
      </c>
      <c r="D315" s="686">
        <v>-0.52278534698153267</v>
      </c>
      <c r="E315" s="298">
        <v>-0.56783011666669048</v>
      </c>
      <c r="F315" s="298">
        <v>-0.57299186560296445</v>
      </c>
      <c r="G315" s="298">
        <v>-0.53233310312442639</v>
      </c>
      <c r="H315" s="298">
        <v>-0.57610133955956522</v>
      </c>
      <c r="I315" s="686">
        <v>7.4093641200698003E-3</v>
      </c>
      <c r="J315" s="686">
        <v>0.69648022728656123</v>
      </c>
      <c r="K315" s="686">
        <v>2.9980911295687542E-3</v>
      </c>
      <c r="L315" s="686">
        <v>1.0331859412054174</v>
      </c>
      <c r="M315" s="686">
        <v>-9.5477561428937152E-3</v>
      </c>
      <c r="N315" s="298">
        <v>-7.7153886422127727E-2</v>
      </c>
      <c r="O315" s="686">
        <v>-1.2130451606435475E-2</v>
      </c>
      <c r="P315" s="298">
        <v>4.7519695741338741E-3</v>
      </c>
      <c r="Q315" s="686">
        <v>-7.4783418274788863E-2</v>
      </c>
      <c r="R315" s="298">
        <v>4.9589457136237525E-2</v>
      </c>
    </row>
    <row r="316" spans="2:18" x14ac:dyDescent="0.2">
      <c r="B316" s="292" t="s">
        <v>437</v>
      </c>
      <c r="C316" s="298">
        <v>1</v>
      </c>
      <c r="D316" s="686">
        <v>-0.23043042973014793</v>
      </c>
      <c r="E316" s="298">
        <v>-0.25028501382585161</v>
      </c>
      <c r="F316" s="298">
        <v>-0.25242285075079818</v>
      </c>
      <c r="G316" s="298">
        <v>-0.23438373535644416</v>
      </c>
      <c r="H316" s="298">
        <v>-0.25329332957133116</v>
      </c>
      <c r="I316" s="686">
        <v>6.3404929090230683E-3</v>
      </c>
      <c r="J316" s="686">
        <v>0.59600633344816845</v>
      </c>
      <c r="K316" s="686">
        <v>5.4657265407256819E-4</v>
      </c>
      <c r="L316" s="686">
        <v>1.0379646948208965</v>
      </c>
      <c r="M316" s="686">
        <v>-3.9533056262962326E-3</v>
      </c>
      <c r="N316" s="298">
        <v>-3.2895781816598552E-2</v>
      </c>
      <c r="O316" s="686">
        <v>-5.1256258694183082E-3</v>
      </c>
      <c r="P316" s="298">
        <v>1.9354800117584209E-3</v>
      </c>
      <c r="Q316" s="686">
        <v>-3.1554123129971828E-2</v>
      </c>
      <c r="R316" s="298">
        <v>2.0169041680798125E-2</v>
      </c>
    </row>
    <row r="317" spans="2:18" x14ac:dyDescent="0.2">
      <c r="B317" s="292" t="s">
        <v>438</v>
      </c>
      <c r="C317" s="298">
        <v>1</v>
      </c>
      <c r="D317" s="686">
        <v>7.2378934552256857E-2</v>
      </c>
      <c r="E317" s="298">
        <v>7.8615322882166744E-2</v>
      </c>
      <c r="F317" s="298">
        <v>7.9391447834369425E-2</v>
      </c>
      <c r="G317" s="298">
        <v>7.3815102150384976E-2</v>
      </c>
      <c r="H317" s="298">
        <v>7.9745722771936631E-2</v>
      </c>
      <c r="I317" s="686">
        <v>8.9299683080837893E-3</v>
      </c>
      <c r="J317" s="686">
        <v>0.83941702095987625</v>
      </c>
      <c r="K317" s="686">
        <v>6.2533161643490645E-5</v>
      </c>
      <c r="L317" s="686">
        <v>1.0419920650724148</v>
      </c>
      <c r="M317" s="686">
        <v>1.4361675981281155E-3</v>
      </c>
      <c r="N317" s="298">
        <v>1.112339470707365E-2</v>
      </c>
      <c r="O317" s="686">
        <v>1.7705887866768541E-3</v>
      </c>
      <c r="P317" s="298">
        <v>-7.2338565552398579E-4</v>
      </c>
      <c r="Q317" s="686">
        <v>1.0896645302507228E-2</v>
      </c>
      <c r="R317" s="298">
        <v>-7.5358519453204657E-3</v>
      </c>
    </row>
    <row r="318" spans="2:18" x14ac:dyDescent="0.2">
      <c r="B318" s="292" t="s">
        <v>439</v>
      </c>
      <c r="C318" s="298">
        <v>1</v>
      </c>
      <c r="D318" s="686">
        <v>-0.79968541799686343</v>
      </c>
      <c r="E318" s="298">
        <v>-0.86858873688716953</v>
      </c>
      <c r="F318" s="298">
        <v>-0.87445077209754485</v>
      </c>
      <c r="G318" s="298">
        <v>-0.81051586655271335</v>
      </c>
      <c r="H318" s="298">
        <v>-0.87922855533773692</v>
      </c>
      <c r="I318" s="686">
        <v>2.8360982023881106E-3</v>
      </c>
      <c r="J318" s="686">
        <v>0.2665932310244824</v>
      </c>
      <c r="K318" s="686">
        <v>5.1780710159664723E-3</v>
      </c>
      <c r="L318" s="686">
        <v>1.0187353028987425</v>
      </c>
      <c r="M318" s="686">
        <v>-1.0830448555849964E-2</v>
      </c>
      <c r="N318" s="298">
        <v>-0.10163522336689756</v>
      </c>
      <c r="O318" s="686">
        <v>-1.4680090283962176E-2</v>
      </c>
      <c r="P318" s="298">
        <v>4.4763275908281533E-3</v>
      </c>
      <c r="Q318" s="686">
        <v>-9.0715588334177186E-2</v>
      </c>
      <c r="R318" s="298">
        <v>4.6823342943499782E-2</v>
      </c>
    </row>
    <row r="319" spans="2:18" x14ac:dyDescent="0.2">
      <c r="B319" s="292" t="s">
        <v>440</v>
      </c>
      <c r="C319" s="298">
        <v>1</v>
      </c>
      <c r="D319" s="686">
        <v>-0.29347064742031892</v>
      </c>
      <c r="E319" s="298">
        <v>-0.31875696770211021</v>
      </c>
      <c r="F319" s="298">
        <v>-0.32073612069606106</v>
      </c>
      <c r="G319" s="298">
        <v>-0.29712626299747513</v>
      </c>
      <c r="H319" s="298">
        <v>-0.32116545552584336</v>
      </c>
      <c r="I319" s="686">
        <v>1.7769237164439568E-3</v>
      </c>
      <c r="J319" s="686">
        <v>0.16703082934573193</v>
      </c>
      <c r="K319" s="686">
        <v>6.4071014057036758E-4</v>
      </c>
      <c r="L319" s="686">
        <v>1.0322984953537169</v>
      </c>
      <c r="M319" s="686">
        <v>-3.6556155771562109E-3</v>
      </c>
      <c r="N319" s="298">
        <v>-3.5623662346123207E-2</v>
      </c>
      <c r="O319" s="686">
        <v>-1.3435766401156276E-3</v>
      </c>
      <c r="P319" s="298">
        <v>-1.2988982792362827E-3</v>
      </c>
      <c r="Q319" s="686">
        <v>-8.273002614214188E-3</v>
      </c>
      <c r="R319" s="298">
        <v>-1.3538271473739772E-2</v>
      </c>
    </row>
    <row r="320" spans="2:18" x14ac:dyDescent="0.2">
      <c r="B320" s="292" t="s">
        <v>441</v>
      </c>
      <c r="C320" s="298">
        <v>1</v>
      </c>
      <c r="D320" s="686">
        <v>0.85314436618855682</v>
      </c>
      <c r="E320" s="298">
        <v>0.92665387005097288</v>
      </c>
      <c r="F320" s="298">
        <v>0.93302515040904588</v>
      </c>
      <c r="G320" s="298">
        <v>0.86491641752019022</v>
      </c>
      <c r="H320" s="298">
        <v>0.93877993513734803</v>
      </c>
      <c r="I320" s="686">
        <v>3.0843072640059856E-3</v>
      </c>
      <c r="J320" s="686">
        <v>0.28992488281656265</v>
      </c>
      <c r="K320" s="686">
        <v>6.0060137975409874E-3</v>
      </c>
      <c r="L320" s="686">
        <v>1.0166537069198751</v>
      </c>
      <c r="M320" s="686">
        <v>1.1772051331633348E-2</v>
      </c>
      <c r="N320" s="298">
        <v>0.10952236212537139</v>
      </c>
      <c r="O320" s="686">
        <v>1.5946476560418747E-2</v>
      </c>
      <c r="P320" s="298">
        <v>-4.9814143541591898E-3</v>
      </c>
      <c r="Q320" s="686">
        <v>9.8597823486832853E-2</v>
      </c>
      <c r="R320" s="298">
        <v>-5.2136589324581942E-2</v>
      </c>
    </row>
    <row r="321" spans="2:18" x14ac:dyDescent="0.2">
      <c r="B321" s="292" t="s">
        <v>442</v>
      </c>
      <c r="C321" s="298">
        <v>1</v>
      </c>
      <c r="D321" s="686">
        <v>-8.2636442607366578E-2</v>
      </c>
      <c r="E321" s="298">
        <v>-8.975664891448995E-2</v>
      </c>
      <c r="F321" s="298">
        <v>-9.0686760184706644E-2</v>
      </c>
      <c r="G321" s="298">
        <v>-8.4357971373481819E-2</v>
      </c>
      <c r="H321" s="298">
        <v>-9.1136592510067421E-2</v>
      </c>
      <c r="I321" s="686">
        <v>9.8811067467255414E-3</v>
      </c>
      <c r="J321" s="686">
        <v>0.92882403419220094</v>
      </c>
      <c r="K321" s="686">
        <v>8.5664414114900857E-5</v>
      </c>
      <c r="L321" s="686">
        <v>1.0429606976777865</v>
      </c>
      <c r="M321" s="686">
        <v>-1.7215287661152422E-3</v>
      </c>
      <c r="N321" s="298">
        <v>-1.301927693723621E-2</v>
      </c>
      <c r="O321" s="686">
        <v>-2.0824203284083558E-3</v>
      </c>
      <c r="P321" s="298">
        <v>8.696182223930448E-4</v>
      </c>
      <c r="Q321" s="686">
        <v>-1.2815866815587067E-2</v>
      </c>
      <c r="R321" s="298">
        <v>9.0593196227953896E-3</v>
      </c>
    </row>
    <row r="322" spans="2:18" x14ac:dyDescent="0.2">
      <c r="B322" s="292" t="s">
        <v>443</v>
      </c>
      <c r="C322" s="298">
        <v>1</v>
      </c>
      <c r="D322" s="686">
        <v>1.3662937346489363</v>
      </c>
      <c r="E322" s="298">
        <v>1.4840177430873547</v>
      </c>
      <c r="F322" s="298">
        <v>1.494911926795216</v>
      </c>
      <c r="G322" s="298">
        <v>1.3864273067536461</v>
      </c>
      <c r="H322" s="298">
        <v>1.5160944491809978</v>
      </c>
      <c r="I322" s="686">
        <v>3.99559387476465E-3</v>
      </c>
      <c r="J322" s="686">
        <v>0.37558582422787712</v>
      </c>
      <c r="K322" s="686">
        <v>1.646561572233543E-2</v>
      </c>
      <c r="L322" s="686">
        <v>0.98768049383032042</v>
      </c>
      <c r="M322" s="686">
        <v>2.0133572104709702E-2</v>
      </c>
      <c r="N322" s="298">
        <v>0.18269982152399794</v>
      </c>
      <c r="O322" s="686">
        <v>2.7077110481494429E-2</v>
      </c>
      <c r="P322" s="298">
        <v>-9.0884010167339383E-3</v>
      </c>
      <c r="Q322" s="686">
        <v>0.16867254683916516</v>
      </c>
      <c r="R322" s="298">
        <v>-9.5833406752394087E-2</v>
      </c>
    </row>
    <row r="323" spans="2:18" x14ac:dyDescent="0.2">
      <c r="B323" s="292" t="s">
        <v>444</v>
      </c>
      <c r="C323" s="298">
        <v>1</v>
      </c>
      <c r="D323" s="686">
        <v>0.55884615094898016</v>
      </c>
      <c r="E323" s="298">
        <v>0.60699802877853026</v>
      </c>
      <c r="F323" s="298">
        <v>0.61107066598552395</v>
      </c>
      <c r="G323" s="298">
        <v>0.56637043546027721</v>
      </c>
      <c r="H323" s="298">
        <v>0.61308637015295919</v>
      </c>
      <c r="I323" s="686">
        <v>2.7587782765366438E-3</v>
      </c>
      <c r="J323" s="686">
        <v>0.2593251579944445</v>
      </c>
      <c r="K323" s="686">
        <v>2.5137716361316497E-3</v>
      </c>
      <c r="L323" s="686">
        <v>1.0273159551097344</v>
      </c>
      <c r="M323" s="686">
        <v>7.5242845112970143E-3</v>
      </c>
      <c r="N323" s="298">
        <v>7.0664937325723751E-2</v>
      </c>
      <c r="O323" s="686">
        <v>1.724437580341194E-3</v>
      </c>
      <c r="P323" s="298">
        <v>3.0850249632743726E-3</v>
      </c>
      <c r="Q323" s="686">
        <v>1.0633628811086581E-2</v>
      </c>
      <c r="R323" s="298">
        <v>3.22017934481382E-2</v>
      </c>
    </row>
    <row r="324" spans="2:18" x14ac:dyDescent="0.2">
      <c r="B324" s="292" t="s">
        <v>445</v>
      </c>
      <c r="C324" s="298">
        <v>1</v>
      </c>
      <c r="D324" s="686">
        <v>0.20680368768292912</v>
      </c>
      <c r="E324" s="298">
        <v>0.22462252008805372</v>
      </c>
      <c r="F324" s="298">
        <v>0.2262520486247272</v>
      </c>
      <c r="G324" s="298">
        <v>0.20981509428516229</v>
      </c>
      <c r="H324" s="298">
        <v>0.2267272611485712</v>
      </c>
      <c r="I324" s="686">
        <v>3.8263532236544047E-3</v>
      </c>
      <c r="J324" s="686">
        <v>0.35967720302351402</v>
      </c>
      <c r="K324" s="686">
        <v>3.72705811236869E-4</v>
      </c>
      <c r="L324" s="686">
        <v>1.0355962356881248</v>
      </c>
      <c r="M324" s="686">
        <v>3.0114066022331977E-3</v>
      </c>
      <c r="N324" s="298">
        <v>2.7162521097874232E-2</v>
      </c>
      <c r="O324" s="686">
        <v>3.5988485932620827E-4</v>
      </c>
      <c r="P324" s="298">
        <v>1.3459501233030404E-3</v>
      </c>
      <c r="Q324" s="686">
        <v>2.2153559734784493E-3</v>
      </c>
      <c r="R324" s="298">
        <v>1.4024786903100694E-2</v>
      </c>
    </row>
    <row r="325" spans="2:18" x14ac:dyDescent="0.2">
      <c r="B325" s="292" t="s">
        <v>446</v>
      </c>
      <c r="C325" s="298">
        <v>1</v>
      </c>
      <c r="D325" s="686">
        <v>0.4185536860488055</v>
      </c>
      <c r="E325" s="298">
        <v>0.4546175399762345</v>
      </c>
      <c r="F325" s="298">
        <v>0.45861314679187737</v>
      </c>
      <c r="G325" s="298">
        <v>0.42594330488201959</v>
      </c>
      <c r="H325" s="298">
        <v>0.46067103032212003</v>
      </c>
      <c r="I325" s="686">
        <v>6.8225161994711729E-3</v>
      </c>
      <c r="J325" s="686">
        <v>0.64131652275029027</v>
      </c>
      <c r="K325" s="686">
        <v>1.856666371083884E-3</v>
      </c>
      <c r="L325" s="686">
        <v>1.0352000117414268</v>
      </c>
      <c r="M325" s="686">
        <v>7.3896188332140738E-3</v>
      </c>
      <c r="N325" s="298">
        <v>6.0677268607400962E-2</v>
      </c>
      <c r="O325" s="686">
        <v>-5.277983000664668E-4</v>
      </c>
      <c r="P325" s="298">
        <v>3.6485793240924151E-3</v>
      </c>
      <c r="Q325" s="686">
        <v>-3.2517715301212616E-3</v>
      </c>
      <c r="R325" s="298">
        <v>3.8050747244775716E-2</v>
      </c>
    </row>
    <row r="326" spans="2:18" x14ac:dyDescent="0.2">
      <c r="B326" s="292" t="s">
        <v>447</v>
      </c>
      <c r="C326" s="298">
        <v>1</v>
      </c>
      <c r="D326" s="686">
        <v>-0.13887484347764589</v>
      </c>
      <c r="E326" s="298">
        <v>-0.15084072082220329</v>
      </c>
      <c r="F326" s="298">
        <v>-0.15266006521456046</v>
      </c>
      <c r="G326" s="298">
        <v>-0.14224508574533737</v>
      </c>
      <c r="H326" s="298">
        <v>-0.15368771361092845</v>
      </c>
      <c r="I326" s="686">
        <v>1.316689125548012E-2</v>
      </c>
      <c r="J326" s="686">
        <v>1.2376877780151312</v>
      </c>
      <c r="K326" s="686">
        <v>2.8278634192469828E-4</v>
      </c>
      <c r="L326" s="686">
        <v>1.0461314107774671</v>
      </c>
      <c r="M326" s="686">
        <v>-3.370242267691486E-3</v>
      </c>
      <c r="N326" s="298">
        <v>-2.3656531794730276E-2</v>
      </c>
      <c r="O326" s="686">
        <v>8.2764029943179634E-4</v>
      </c>
      <c r="P326" s="298">
        <v>-1.6926945835174525E-3</v>
      </c>
      <c r="Q326" s="686">
        <v>5.0939706560013016E-3</v>
      </c>
      <c r="R326" s="298">
        <v>-1.7635215623345132E-2</v>
      </c>
    </row>
    <row r="327" spans="2:18" x14ac:dyDescent="0.2">
      <c r="B327" s="292" t="s">
        <v>448</v>
      </c>
      <c r="C327" s="298">
        <v>1</v>
      </c>
      <c r="D327" s="686">
        <v>-0.47671664254522683</v>
      </c>
      <c r="E327" s="298">
        <v>-0.51779199305479262</v>
      </c>
      <c r="F327" s="298">
        <v>-0.52251553881040913</v>
      </c>
      <c r="G327" s="298">
        <v>-0.4854539883082708</v>
      </c>
      <c r="H327" s="298">
        <v>-0.52521116739195817</v>
      </c>
      <c r="I327" s="686">
        <v>7.4719826558480142E-3</v>
      </c>
      <c r="J327" s="686">
        <v>0.70236636964971333</v>
      </c>
      <c r="K327" s="686">
        <v>2.5020018900670524E-3</v>
      </c>
      <c r="L327" s="686">
        <v>1.0344852741407402</v>
      </c>
      <c r="M327" s="686">
        <v>-8.7373457630439688E-3</v>
      </c>
      <c r="N327" s="298">
        <v>-7.0461141759096096E-2</v>
      </c>
      <c r="O327" s="686">
        <v>-1.1087300349753658E-2</v>
      </c>
      <c r="P327" s="298">
        <v>4.3517677531660906E-3</v>
      </c>
      <c r="Q327" s="686">
        <v>-6.8332077104185263E-2</v>
      </c>
      <c r="R327" s="298">
        <v>4.5399584620907894E-2</v>
      </c>
    </row>
    <row r="328" spans="2:18" x14ac:dyDescent="0.2">
      <c r="B328" s="292" t="s">
        <v>449</v>
      </c>
      <c r="C328" s="298">
        <v>1</v>
      </c>
      <c r="D328" s="686">
        <v>-0.87983773947668142</v>
      </c>
      <c r="E328" s="298">
        <v>-0.95564722527016333</v>
      </c>
      <c r="F328" s="298">
        <v>-0.96402159524593489</v>
      </c>
      <c r="G328" s="298">
        <v>-0.895325400517192</v>
      </c>
      <c r="H328" s="298">
        <v>-0.97209610324910456</v>
      </c>
      <c r="I328" s="686">
        <v>6.7720441493418649E-3</v>
      </c>
      <c r="J328" s="686">
        <v>0.63657215003813528</v>
      </c>
      <c r="K328" s="686">
        <v>8.1795004091749605E-3</v>
      </c>
      <c r="L328" s="686">
        <v>1.019166639646127</v>
      </c>
      <c r="M328" s="686">
        <v>-1.5487661040510581E-2</v>
      </c>
      <c r="N328" s="298">
        <v>-0.12785321903411748</v>
      </c>
      <c r="O328" s="686">
        <v>-1.9919342109269291E-2</v>
      </c>
      <c r="P328" s="298">
        <v>7.6408294288943281E-3</v>
      </c>
      <c r="Q328" s="686">
        <v>-0.12320156327335573</v>
      </c>
      <c r="R328" s="298">
        <v>7.999615120344214E-2</v>
      </c>
    </row>
    <row r="329" spans="2:18" x14ac:dyDescent="0.2">
      <c r="B329" s="292" t="s">
        <v>450</v>
      </c>
      <c r="C329" s="298">
        <v>1</v>
      </c>
      <c r="D329" s="686">
        <v>-0.89832212720249971</v>
      </c>
      <c r="E329" s="298">
        <v>-0.97572428385542331</v>
      </c>
      <c r="F329" s="298">
        <v>-0.98304712310292519</v>
      </c>
      <c r="G329" s="298">
        <v>-0.91185659321498647</v>
      </c>
      <c r="H329" s="298">
        <v>-0.99024401105540161</v>
      </c>
      <c r="I329" s="686">
        <v>4.3164414085277263E-3</v>
      </c>
      <c r="J329" s="686">
        <v>0.40574549240160629</v>
      </c>
      <c r="K329" s="686">
        <v>7.279938426358404E-3</v>
      </c>
      <c r="L329" s="686">
        <v>1.0158083642166402</v>
      </c>
      <c r="M329" s="686">
        <v>-1.3534466012486784E-2</v>
      </c>
      <c r="N329" s="298">
        <v>-0.12064227439534031</v>
      </c>
      <c r="O329" s="686">
        <v>-1.8131957101577899E-2</v>
      </c>
      <c r="P329" s="298">
        <v>6.2128257960690761E-3</v>
      </c>
      <c r="Q329" s="686">
        <v>-0.112169115721408</v>
      </c>
      <c r="R329" s="298">
        <v>6.505866533494091E-2</v>
      </c>
    </row>
    <row r="330" spans="2:18" x14ac:dyDescent="0.2">
      <c r="B330" s="292" t="s">
        <v>451</v>
      </c>
      <c r="C330" s="298">
        <v>1</v>
      </c>
      <c r="D330" s="686">
        <v>-2.8699129640045618E-2</v>
      </c>
      <c r="E330" s="298">
        <v>-3.1171933616408801E-2</v>
      </c>
      <c r="F330" s="298">
        <v>-3.13373342744682E-2</v>
      </c>
      <c r="G330" s="298">
        <v>-2.9004497191123513E-2</v>
      </c>
      <c r="H330" s="298">
        <v>-3.1333945963339625E-2</v>
      </c>
      <c r="I330" s="686">
        <v>1.9670856160910163E-6</v>
      </c>
      <c r="J330" s="686">
        <v>1.8490604791255552E-4</v>
      </c>
      <c r="K330" s="686">
        <v>5.2245424831364339E-6</v>
      </c>
      <c r="L330" s="686">
        <v>1.0327083430655954</v>
      </c>
      <c r="M330" s="686">
        <v>-3.0536755107789514E-4</v>
      </c>
      <c r="N330" s="298">
        <v>-3.2150953897572753E-3</v>
      </c>
      <c r="O330" s="686">
        <v>-3.111049571613932E-4</v>
      </c>
      <c r="P330" s="298">
        <v>4.2186809437485696E-6</v>
      </c>
      <c r="Q330" s="686">
        <v>-1.9145627793945958E-3</v>
      </c>
      <c r="R330" s="298">
        <v>4.3946745783181842E-5</v>
      </c>
    </row>
    <row r="331" spans="2:18" x14ac:dyDescent="0.2">
      <c r="B331" s="292" t="s">
        <v>452</v>
      </c>
      <c r="C331" s="298">
        <v>1</v>
      </c>
      <c r="D331" s="686">
        <v>-1.036501871968682</v>
      </c>
      <c r="E331" s="298">
        <v>-1.1258100141548353</v>
      </c>
      <c r="F331" s="298">
        <v>-1.1318285214878763</v>
      </c>
      <c r="G331" s="298">
        <v>-1.0476136377713134</v>
      </c>
      <c r="H331" s="298">
        <v>-1.139621156133974</v>
      </c>
      <c r="I331" s="686">
        <v>8.0424522031308481E-5</v>
      </c>
      <c r="J331" s="686">
        <v>7.5599050709429976E-3</v>
      </c>
      <c r="K331" s="686">
        <v>6.86663970522664E-3</v>
      </c>
      <c r="L331" s="686">
        <v>1.0045549105249112</v>
      </c>
      <c r="M331" s="686">
        <v>-1.1111765802631379E-2</v>
      </c>
      <c r="N331" s="298">
        <v>-0.11736847749948445</v>
      </c>
      <c r="O331" s="686">
        <v>-9.6892799618904686E-3</v>
      </c>
      <c r="P331" s="298">
        <v>-9.7430537037048695E-4</v>
      </c>
      <c r="Q331" s="686">
        <v>-6.0043195250578156E-2</v>
      </c>
      <c r="R331" s="298">
        <v>-1.0220090633972572E-2</v>
      </c>
    </row>
    <row r="332" spans="2:18" x14ac:dyDescent="0.2">
      <c r="B332" s="292" t="s">
        <v>453</v>
      </c>
      <c r="C332" s="298">
        <v>1</v>
      </c>
      <c r="D332" s="686">
        <v>-0.13288343592062679</v>
      </c>
      <c r="E332" s="298">
        <v>-0.14433307543439172</v>
      </c>
      <c r="F332" s="298">
        <v>-0.14570983350946148</v>
      </c>
      <c r="G332" s="298">
        <v>-0.13543061220370997</v>
      </c>
      <c r="H332" s="298">
        <v>-0.14632343128586056</v>
      </c>
      <c r="I332" s="686">
        <v>8.281664486446589E-3</v>
      </c>
      <c r="J332" s="686">
        <v>0.7784764617259794</v>
      </c>
      <c r="K332" s="686">
        <v>2.0348663104570829E-4</v>
      </c>
      <c r="L332" s="686">
        <v>1.0409692930015384</v>
      </c>
      <c r="M332" s="686">
        <v>-2.5471762830831849E-3</v>
      </c>
      <c r="N332" s="298">
        <v>-2.0067115813750036E-2</v>
      </c>
      <c r="O332" s="686">
        <v>-3.181129256110644E-3</v>
      </c>
      <c r="P332" s="298">
        <v>1.2781309940069739E-3</v>
      </c>
      <c r="Q332" s="686">
        <v>-1.9579034980928573E-2</v>
      </c>
      <c r="R332" s="298">
        <v>1.3315966466719344E-2</v>
      </c>
    </row>
    <row r="333" spans="2:18" x14ac:dyDescent="0.2">
      <c r="B333" s="292" t="s">
        <v>454</v>
      </c>
      <c r="C333" s="298">
        <v>1</v>
      </c>
      <c r="D333" s="686">
        <v>0.14650790012926984</v>
      </c>
      <c r="E333" s="298">
        <v>0.15913146476527748</v>
      </c>
      <c r="F333" s="298">
        <v>0.16095505118864079</v>
      </c>
      <c r="G333" s="298">
        <v>0.14988499026713645</v>
      </c>
      <c r="H333" s="298">
        <v>0.16194446088870235</v>
      </c>
      <c r="I333" s="686">
        <v>1.2004893852316949E-2</v>
      </c>
      <c r="J333" s="686">
        <v>1.1284600221177932</v>
      </c>
      <c r="K333" s="686">
        <v>2.9858008283892003E-4</v>
      </c>
      <c r="L333" s="686">
        <v>1.0448293186120841</v>
      </c>
      <c r="M333" s="686">
        <v>3.3770901378665998E-3</v>
      </c>
      <c r="N333" s="298">
        <v>2.4308510723821265E-2</v>
      </c>
      <c r="O333" s="686">
        <v>3.9169689419209109E-3</v>
      </c>
      <c r="P333" s="298">
        <v>-1.7030877099505086E-3</v>
      </c>
      <c r="Q333" s="686">
        <v>2.4108545712061488E-2</v>
      </c>
      <c r="R333" s="298">
        <v>-1.7743743887985518E-2</v>
      </c>
    </row>
    <row r="334" spans="2:18" x14ac:dyDescent="0.2">
      <c r="B334" s="292" t="s">
        <v>455</v>
      </c>
      <c r="C334" s="298">
        <v>1</v>
      </c>
      <c r="D334" s="686">
        <v>0.76426342609572828</v>
      </c>
      <c r="E334" s="298">
        <v>0.83011467882505885</v>
      </c>
      <c r="F334" s="298">
        <v>0.83555025453229481</v>
      </c>
      <c r="G334" s="298">
        <v>0.77430496052517384</v>
      </c>
      <c r="H334" s="298">
        <v>0.83964509531917597</v>
      </c>
      <c r="I334" s="686">
        <v>2.4421332601550915E-3</v>
      </c>
      <c r="J334" s="686">
        <v>0.22956052645457858</v>
      </c>
      <c r="K334" s="686">
        <v>4.5864024505773817E-3</v>
      </c>
      <c r="L334" s="686">
        <v>1.0197980462368714</v>
      </c>
      <c r="M334" s="686">
        <v>1.0041534429445538E-2</v>
      </c>
      <c r="N334" s="298">
        <v>9.5618026420725019E-2</v>
      </c>
      <c r="O334" s="686">
        <v>1.3601033407000565E-2</v>
      </c>
      <c r="P334" s="298">
        <v>-3.9682262848996959E-3</v>
      </c>
      <c r="Q334" s="686">
        <v>8.4017267461516137E-2</v>
      </c>
      <c r="R334" s="298">
        <v>-4.1493534903255046E-2</v>
      </c>
    </row>
    <row r="335" spans="2:18" x14ac:dyDescent="0.2">
      <c r="B335" s="292" t="s">
        <v>456</v>
      </c>
      <c r="C335" s="298">
        <v>1</v>
      </c>
      <c r="D335" s="686">
        <v>0.17612194945701887</v>
      </c>
      <c r="E335" s="298">
        <v>0.19129715032215072</v>
      </c>
      <c r="F335" s="298">
        <v>0.19289396173481985</v>
      </c>
      <c r="G335" s="298">
        <v>0.17907450056800059</v>
      </c>
      <c r="H335" s="298">
        <v>0.19349426604248354</v>
      </c>
      <c r="I335" s="686">
        <v>5.9615208462094182E-3</v>
      </c>
      <c r="J335" s="686">
        <v>0.56038295954368533</v>
      </c>
      <c r="K335" s="686">
        <v>3.1188264631118765E-4</v>
      </c>
      <c r="L335" s="686">
        <v>1.0381567367343545</v>
      </c>
      <c r="M335" s="686">
        <v>2.952551110981735E-3</v>
      </c>
      <c r="N335" s="298">
        <v>2.4845625663681464E-2</v>
      </c>
      <c r="O335" s="686">
        <v>3.8544599355428279E-3</v>
      </c>
      <c r="P335" s="298">
        <v>-1.4338773045486375E-3</v>
      </c>
      <c r="Q335" s="686">
        <v>2.3725251147547505E-2</v>
      </c>
      <c r="R335" s="298">
        <v>-1.4939863628476574E-2</v>
      </c>
    </row>
    <row r="336" spans="2:18" x14ac:dyDescent="0.2">
      <c r="B336" s="292" t="s">
        <v>457</v>
      </c>
      <c r="C336" s="298">
        <v>1</v>
      </c>
      <c r="D336" s="686">
        <v>0.54483496309598978</v>
      </c>
      <c r="E336" s="298">
        <v>0.59177959452221696</v>
      </c>
      <c r="F336" s="298">
        <v>0.59621268388338167</v>
      </c>
      <c r="G336" s="298">
        <v>0.55302838089710993</v>
      </c>
      <c r="H336" s="298">
        <v>0.59858586546844683</v>
      </c>
      <c r="I336" s="686">
        <v>4.2892309060303052E-3</v>
      </c>
      <c r="J336" s="686">
        <v>0.40318770516684871</v>
      </c>
      <c r="K336" s="686">
        <v>2.6728375142750977E-3</v>
      </c>
      <c r="L336" s="686">
        <v>1.0293104083793991</v>
      </c>
      <c r="M336" s="686">
        <v>8.1934178011200988E-3</v>
      </c>
      <c r="N336" s="298">
        <v>7.285935099038432E-2</v>
      </c>
      <c r="O336" s="686">
        <v>1.0980442046143004E-2</v>
      </c>
      <c r="P336" s="298">
        <v>-3.7560973652599806E-3</v>
      </c>
      <c r="Q336" s="686">
        <v>6.7703604923223901E-2</v>
      </c>
      <c r="R336" s="298">
        <v>-3.9202717306691087E-2</v>
      </c>
    </row>
    <row r="337" spans="2:18" x14ac:dyDescent="0.2">
      <c r="B337" s="292" t="s">
        <v>458</v>
      </c>
      <c r="C337" s="298">
        <v>1</v>
      </c>
      <c r="D337" s="686">
        <v>0.12331734451136556</v>
      </c>
      <c r="E337" s="298">
        <v>0.13394274060131361</v>
      </c>
      <c r="F337" s="298">
        <v>0.13512001250396535</v>
      </c>
      <c r="G337" s="298">
        <v>0.12549463393676469</v>
      </c>
      <c r="H337" s="298">
        <v>0.13558612403431233</v>
      </c>
      <c r="I337" s="686">
        <v>6.8233457625592516E-3</v>
      </c>
      <c r="J337" s="686">
        <v>0.64139450168056966</v>
      </c>
      <c r="K337" s="686">
        <v>1.6117636502383228E-4</v>
      </c>
      <c r="L337" s="686">
        <v>1.0394909183641694</v>
      </c>
      <c r="M337" s="686">
        <v>2.1772894253991341E-3</v>
      </c>
      <c r="N337" s="298">
        <v>1.785914854047357E-2</v>
      </c>
      <c r="O337" s="686">
        <v>2.7975859779437464E-3</v>
      </c>
      <c r="P337" s="298">
        <v>-1.0750373527636263E-3</v>
      </c>
      <c r="Q337" s="686">
        <v>1.7218149077997791E-2</v>
      </c>
      <c r="R337" s="298">
        <v>-1.1199894593239187E-2</v>
      </c>
    </row>
    <row r="338" spans="2:18" x14ac:dyDescent="0.2">
      <c r="B338" s="292" t="s">
        <v>459</v>
      </c>
      <c r="C338" s="298">
        <v>1</v>
      </c>
      <c r="D338" s="686">
        <v>0.38260946545474783</v>
      </c>
      <c r="E338" s="298">
        <v>0.41557625641451679</v>
      </c>
      <c r="F338" s="298">
        <v>0.41878109240124234</v>
      </c>
      <c r="G338" s="298">
        <v>0.38853342604789698</v>
      </c>
      <c r="H338" s="298">
        <v>0.42013196214163129</v>
      </c>
      <c r="I338" s="686">
        <v>4.7206621949092099E-3</v>
      </c>
      <c r="J338" s="686">
        <v>0.44374224632146575</v>
      </c>
      <c r="K338" s="686">
        <v>1.3576898965998972E-3</v>
      </c>
      <c r="L338" s="686">
        <v>1.0337687639372626</v>
      </c>
      <c r="M338" s="686">
        <v>5.9239605931491442E-3</v>
      </c>
      <c r="N338" s="298">
        <v>5.1877329171859159E-2</v>
      </c>
      <c r="O338" s="686">
        <v>7.8922962463320936E-3</v>
      </c>
      <c r="P338" s="298">
        <v>-2.7684045755034452E-3</v>
      </c>
      <c r="Q338" s="686">
        <v>4.8615375519753694E-2</v>
      </c>
      <c r="R338" s="298">
        <v>-2.8866038354611136E-2</v>
      </c>
    </row>
    <row r="339" spans="2:18" x14ac:dyDescent="0.2">
      <c r="B339" s="292" t="s">
        <v>460</v>
      </c>
      <c r="C339" s="298">
        <v>1</v>
      </c>
      <c r="D339" s="686">
        <v>0.44553489928159307</v>
      </c>
      <c r="E339" s="298">
        <v>0.4839235363019575</v>
      </c>
      <c r="F339" s="298">
        <v>0.48752194665060911</v>
      </c>
      <c r="G339" s="298">
        <v>0.45218544615174033</v>
      </c>
      <c r="H339" s="298">
        <v>0.48912482337340418</v>
      </c>
      <c r="I339" s="686">
        <v>4.1812492742536482E-3</v>
      </c>
      <c r="J339" s="686">
        <v>0.39303743177984291</v>
      </c>
      <c r="K339" s="686">
        <v>1.7739197800871638E-3</v>
      </c>
      <c r="L339" s="686">
        <v>1.0318163914043872</v>
      </c>
      <c r="M339" s="686">
        <v>6.6505468701472921E-3</v>
      </c>
      <c r="N339" s="298">
        <v>5.931849082699759E-2</v>
      </c>
      <c r="O339" s="686">
        <v>8.9247569609079494E-3</v>
      </c>
      <c r="P339" s="298">
        <v>-3.03228012101421E-3</v>
      </c>
      <c r="Q339" s="686">
        <v>5.499363837224315E-2</v>
      </c>
      <c r="R339" s="298">
        <v>-3.162807310456512E-2</v>
      </c>
    </row>
    <row r="340" spans="2:18" x14ac:dyDescent="0.2">
      <c r="B340" s="292" t="s">
        <v>461</v>
      </c>
      <c r="C340" s="298">
        <v>1</v>
      </c>
      <c r="D340" s="686">
        <v>-0.68514390938255099</v>
      </c>
      <c r="E340" s="298">
        <v>-0.74417798479709363</v>
      </c>
      <c r="F340" s="298">
        <v>-0.75058931600838685</v>
      </c>
      <c r="G340" s="298">
        <v>-0.69700023088423546</v>
      </c>
      <c r="H340" s="298">
        <v>-0.75526582538789133</v>
      </c>
      <c r="I340" s="686">
        <v>6.4841828823033196E-3</v>
      </c>
      <c r="J340" s="686">
        <v>0.60951319093651202</v>
      </c>
      <c r="K340" s="686">
        <v>4.8746442542496214E-3</v>
      </c>
      <c r="L340" s="686">
        <v>1.0269836724166805</v>
      </c>
      <c r="M340" s="686">
        <v>-1.1856321501684555E-2</v>
      </c>
      <c r="N340" s="298">
        <v>-9.8505018446932102E-2</v>
      </c>
      <c r="O340" s="686">
        <v>6.5775248331058356E-4</v>
      </c>
      <c r="P340" s="298">
        <v>-5.8204995279047154E-3</v>
      </c>
      <c r="Q340" s="686">
        <v>4.0601524419629281E-3</v>
      </c>
      <c r="R340" s="298">
        <v>-6.0817345658345859E-2</v>
      </c>
    </row>
    <row r="341" spans="2:18" x14ac:dyDescent="0.2">
      <c r="B341" s="292" t="s">
        <v>462</v>
      </c>
      <c r="C341" s="298">
        <v>1</v>
      </c>
      <c r="D341" s="686">
        <v>-0.28284840552536283</v>
      </c>
      <c r="E341" s="298">
        <v>-0.30721948125705151</v>
      </c>
      <c r="F341" s="298">
        <v>-0.32669101892402042</v>
      </c>
      <c r="G341" s="298">
        <v>-0.31983841363275933</v>
      </c>
      <c r="H341" s="298">
        <v>-0.34572232145953957</v>
      </c>
      <c r="I341" s="686">
        <v>0.10512585896733556</v>
      </c>
      <c r="J341" s="686">
        <v>9.8818307429295427</v>
      </c>
      <c r="K341" s="686">
        <v>6.9787089589825749E-3</v>
      </c>
      <c r="L341" s="686">
        <v>1.1528419280956193</v>
      </c>
      <c r="M341" s="686">
        <v>-3.6990008107396527E-2</v>
      </c>
      <c r="N341" s="298">
        <v>-0.11757211274211897</v>
      </c>
      <c r="O341" s="686">
        <v>1.1404672045553885E-2</v>
      </c>
      <c r="P341" s="298">
        <v>-1.0754373367322314E-2</v>
      </c>
      <c r="Q341" s="686">
        <v>7.0225126530721313E-2</v>
      </c>
      <c r="R341" s="298">
        <v>-0.11209395671000627</v>
      </c>
    </row>
    <row r="342" spans="2:18" x14ac:dyDescent="0.2">
      <c r="B342" s="292" t="s">
        <v>463</v>
      </c>
      <c r="C342" s="298">
        <v>1</v>
      </c>
      <c r="D342" s="686">
        <v>-0.92664849699088248</v>
      </c>
      <c r="E342" s="298">
        <v>-1.0064913395017809</v>
      </c>
      <c r="F342" s="298">
        <v>-1.0711000700061373</v>
      </c>
      <c r="G342" s="298">
        <v>-1.0494337726686849</v>
      </c>
      <c r="H342" s="298">
        <v>-1.1407694910354826</v>
      </c>
      <c r="I342" s="686">
        <v>0.10647513668480912</v>
      </c>
      <c r="J342" s="686">
        <v>10.008662848372058</v>
      </c>
      <c r="K342" s="686">
        <v>7.6008360291868735E-2</v>
      </c>
      <c r="L342" s="686">
        <v>1.1288822175773146</v>
      </c>
      <c r="M342" s="686">
        <v>-0.12278527567780245</v>
      </c>
      <c r="N342" s="298">
        <v>-0.3902056238587121</v>
      </c>
      <c r="O342" s="686">
        <v>3.7730337859367663E-2</v>
      </c>
      <c r="P342" s="298">
        <v>-3.5512303879904894E-2</v>
      </c>
      <c r="Q342" s="686">
        <v>0.23363961767129171</v>
      </c>
      <c r="R342" s="298">
        <v>-0.37223910981157038</v>
      </c>
    </row>
    <row r="343" spans="2:18" x14ac:dyDescent="0.2">
      <c r="B343" s="292" t="s">
        <v>464</v>
      </c>
      <c r="C343" s="298">
        <v>1</v>
      </c>
      <c r="D343" s="686">
        <v>-0.63424577720059228</v>
      </c>
      <c r="E343" s="298">
        <v>-0.68889431531042922</v>
      </c>
      <c r="F343" s="298">
        <v>-0.69257521091786201</v>
      </c>
      <c r="G343" s="298">
        <v>-0.64104168052856303</v>
      </c>
      <c r="H343" s="298">
        <v>-0.6943150665965383</v>
      </c>
      <c r="I343" s="686">
        <v>7.5028139313080319E-5</v>
      </c>
      <c r="J343" s="686">
        <v>7.0526450954295503E-3</v>
      </c>
      <c r="K343" s="686">
        <v>2.5697655235798109E-3</v>
      </c>
      <c r="L343" s="686">
        <v>1.0221802026334814</v>
      </c>
      <c r="M343" s="686">
        <v>-6.7959033279707459E-3</v>
      </c>
      <c r="N343" s="298">
        <v>-7.1488642709081049E-2</v>
      </c>
      <c r="O343" s="686">
        <v>-7.5387304894579503E-3</v>
      </c>
      <c r="P343" s="298">
        <v>5.7583500890480942E-4</v>
      </c>
      <c r="Q343" s="686">
        <v>-4.651376240827855E-2</v>
      </c>
      <c r="R343" s="298">
        <v>6.0140727541642906E-3</v>
      </c>
    </row>
    <row r="344" spans="2:18" x14ac:dyDescent="0.2">
      <c r="B344" s="292" t="s">
        <v>465</v>
      </c>
      <c r="C344" s="298">
        <v>1</v>
      </c>
      <c r="D344" s="686">
        <v>0.77042583828165256</v>
      </c>
      <c r="E344" s="298">
        <v>0.83680806311879508</v>
      </c>
      <c r="F344" s="298">
        <v>0.84373848005772578</v>
      </c>
      <c r="G344" s="298">
        <v>0.78323996560471787</v>
      </c>
      <c r="H344" s="298">
        <v>0.84939735612251677</v>
      </c>
      <c r="I344" s="686">
        <v>5.8340946668183702E-3</v>
      </c>
      <c r="J344" s="686">
        <v>0.54840489868092679</v>
      </c>
      <c r="K344" s="686">
        <v>5.9203026968926396E-3</v>
      </c>
      <c r="L344" s="686">
        <v>1.0230098278544228</v>
      </c>
      <c r="M344" s="686">
        <v>1.2814127323065257E-2</v>
      </c>
      <c r="N344" s="298">
        <v>0.10864456426535211</v>
      </c>
      <c r="O344" s="686">
        <v>1.676616172740954E-2</v>
      </c>
      <c r="P344" s="298">
        <v>-6.20413564261269E-3</v>
      </c>
      <c r="Q344" s="686">
        <v>0.10357683774699587</v>
      </c>
      <c r="R344" s="298">
        <v>-6.4878027999985821E-2</v>
      </c>
    </row>
    <row r="345" spans="2:18" x14ac:dyDescent="0.2">
      <c r="B345" s="292" t="s">
        <v>466</v>
      </c>
      <c r="C345" s="298">
        <v>1</v>
      </c>
      <c r="D345" s="686">
        <v>-0.68741019010366045</v>
      </c>
      <c r="E345" s="298">
        <v>-0.74663953513261305</v>
      </c>
      <c r="F345" s="298">
        <v>-0.75320202401535852</v>
      </c>
      <c r="G345" s="298">
        <v>-0.69954709544941551</v>
      </c>
      <c r="H345" s="298">
        <v>-0.7580417048303143</v>
      </c>
      <c r="I345" s="686">
        <v>6.8233457625592516E-3</v>
      </c>
      <c r="J345" s="686">
        <v>0.64139450168056966</v>
      </c>
      <c r="K345" s="686">
        <v>5.0082380133985426E-3</v>
      </c>
      <c r="L345" s="686">
        <v>1.0272508059648853</v>
      </c>
      <c r="M345" s="686">
        <v>-1.2136905345755039E-2</v>
      </c>
      <c r="N345" s="298">
        <v>-9.9847823682992762E-2</v>
      </c>
      <c r="O345" s="686">
        <v>-1.5594636071265742E-2</v>
      </c>
      <c r="P345" s="298">
        <v>5.9926009107637819E-3</v>
      </c>
      <c r="Q345" s="686">
        <v>-9.6264091728183829E-2</v>
      </c>
      <c r="R345" s="298">
        <v>6.2616932609050185E-2</v>
      </c>
    </row>
    <row r="346" spans="2:18" x14ac:dyDescent="0.2">
      <c r="B346" s="292" t="s">
        <v>467</v>
      </c>
      <c r="C346" s="298">
        <v>1</v>
      </c>
      <c r="D346" s="686">
        <v>-0.11655677153320976</v>
      </c>
      <c r="E346" s="298">
        <v>-0.12659965616888882</v>
      </c>
      <c r="F346" s="298">
        <v>-0.12729210868146867</v>
      </c>
      <c r="G346" s="298">
        <v>-0.11783530195754857</v>
      </c>
      <c r="H346" s="298">
        <v>-0.12730947045181892</v>
      </c>
      <c r="I346" s="686">
        <v>3.2383185812534743E-4</v>
      </c>
      <c r="J346" s="686">
        <v>3.0440194663782658E-2</v>
      </c>
      <c r="K346" s="686">
        <v>8.8868228649003814E-5</v>
      </c>
      <c r="L346" s="686">
        <v>1.0327062502030275</v>
      </c>
      <c r="M346" s="686">
        <v>-1.2785304243388171E-3</v>
      </c>
      <c r="N346" s="298">
        <v>-1.3261069028254004E-2</v>
      </c>
      <c r="O346" s="686">
        <v>-1.54241630864235E-3</v>
      </c>
      <c r="P346" s="298">
        <v>2.1990490358627732E-4</v>
      </c>
      <c r="Q346" s="686">
        <v>-9.4929202549250656E-3</v>
      </c>
      <c r="R346" s="298">
        <v>2.2909757783842483E-3</v>
      </c>
    </row>
    <row r="347" spans="2:18" x14ac:dyDescent="0.2">
      <c r="B347" s="292" t="s">
        <v>468</v>
      </c>
      <c r="C347" s="298">
        <v>1</v>
      </c>
      <c r="D347" s="686">
        <v>0.85693888078132074</v>
      </c>
      <c r="E347" s="298">
        <v>0.93077533151951453</v>
      </c>
      <c r="F347" s="298">
        <v>0.9385677466366148</v>
      </c>
      <c r="G347" s="298">
        <v>0.87134746181026168</v>
      </c>
      <c r="H347" s="298">
        <v>0.94581343733549195</v>
      </c>
      <c r="I347" s="686">
        <v>6.0096605694939347E-3</v>
      </c>
      <c r="J347" s="686">
        <v>0.56490809353242988</v>
      </c>
      <c r="K347" s="686">
        <v>7.4058109453466079E-3</v>
      </c>
      <c r="L347" s="686">
        <v>1.019448172270295</v>
      </c>
      <c r="M347" s="686">
        <v>1.4408581028940928E-2</v>
      </c>
      <c r="N347" s="298">
        <v>0.12162431328782423</v>
      </c>
      <c r="O347" s="686">
        <v>1.8793790910513405E-2</v>
      </c>
      <c r="P347" s="298">
        <v>-7.0051276063458102E-3</v>
      </c>
      <c r="Q347" s="686">
        <v>0.11620944621152007</v>
      </c>
      <c r="R347" s="298">
        <v>-7.3321349810659839E-2</v>
      </c>
    </row>
    <row r="348" spans="2:18" x14ac:dyDescent="0.2">
      <c r="B348" s="292" t="s">
        <v>469</v>
      </c>
      <c r="C348" s="298">
        <v>1</v>
      </c>
      <c r="D348" s="686">
        <v>0.129373424617785</v>
      </c>
      <c r="E348" s="298">
        <v>0.14052063092135822</v>
      </c>
      <c r="F348" s="298">
        <v>0.14195750105813157</v>
      </c>
      <c r="G348" s="298">
        <v>0.13203272406688327</v>
      </c>
      <c r="H348" s="298">
        <v>0.14265141957750671</v>
      </c>
      <c r="I348" s="686">
        <v>9.6148989577972046E-3</v>
      </c>
      <c r="J348" s="686">
        <v>0.90380050203293727</v>
      </c>
      <c r="K348" s="686">
        <v>2.0711371793649054E-4</v>
      </c>
      <c r="L348" s="686">
        <v>1.042409879827521</v>
      </c>
      <c r="M348" s="686">
        <v>2.6592994490982572E-3</v>
      </c>
      <c r="N348" s="298">
        <v>2.0245053455403204E-2</v>
      </c>
      <c r="O348" s="686">
        <v>3.2339415267840311E-3</v>
      </c>
      <c r="P348" s="298">
        <v>-1.3426216768359204E-3</v>
      </c>
      <c r="Q348" s="686">
        <v>1.9903965430946795E-2</v>
      </c>
      <c r="R348" s="298">
        <v>-1.3987769276529361E-2</v>
      </c>
    </row>
    <row r="349" spans="2:18" x14ac:dyDescent="0.2">
      <c r="B349" s="292" t="s">
        <v>487</v>
      </c>
      <c r="C349" s="298">
        <v>1</v>
      </c>
      <c r="D349" s="686">
        <v>-0.10829007024604709</v>
      </c>
      <c r="E349" s="298">
        <v>-0.1176206708483533</v>
      </c>
      <c r="F349" s="298">
        <v>-0.11874491270413899</v>
      </c>
      <c r="G349" s="298">
        <v>-0.11037007976275534</v>
      </c>
      <c r="H349" s="298">
        <v>-0.11924268268279244</v>
      </c>
      <c r="I349" s="686">
        <v>8.3194576409642319E-3</v>
      </c>
      <c r="J349" s="686">
        <v>0.78202901825063775</v>
      </c>
      <c r="K349" s="686">
        <v>1.3541809997904617E-4</v>
      </c>
      <c r="L349" s="686">
        <v>1.0411690766105466</v>
      </c>
      <c r="M349" s="686">
        <v>-2.0800095167082481E-3</v>
      </c>
      <c r="N349" s="298">
        <v>-1.6369624634293416E-2</v>
      </c>
      <c r="O349" s="686">
        <v>-2.5957432293892304E-3</v>
      </c>
      <c r="P349" s="298">
        <v>1.0439953697995595E-3</v>
      </c>
      <c r="Q349" s="686">
        <v>-1.5975521460928708E-2</v>
      </c>
      <c r="R349" s="298">
        <v>1.0876251598897347E-2</v>
      </c>
    </row>
    <row r="350" spans="2:18" x14ac:dyDescent="0.2">
      <c r="B350" s="292" t="s">
        <v>488</v>
      </c>
      <c r="C350" s="298">
        <v>1</v>
      </c>
      <c r="D350" s="686">
        <v>1.8067409527644382</v>
      </c>
      <c r="E350" s="298">
        <v>1.9624152281968206</v>
      </c>
      <c r="F350" s="298">
        <v>1.9827082368931963</v>
      </c>
      <c r="G350" s="298">
        <v>1.8443005666298018</v>
      </c>
      <c r="H350" s="298">
        <v>2.0359057243778014</v>
      </c>
      <c r="I350" s="686">
        <v>9.8389188935034295E-3</v>
      </c>
      <c r="J350" s="686">
        <v>0.92485837598932241</v>
      </c>
      <c r="K350" s="686">
        <v>4.0861363652932296E-2</v>
      </c>
      <c r="L350" s="686">
        <v>0.95677985431142965</v>
      </c>
      <c r="M350" s="686">
        <v>3.7559613865363585E-2</v>
      </c>
      <c r="N350" s="298">
        <v>0.29053761896641572</v>
      </c>
      <c r="O350" s="686">
        <v>-6.6443300961397112E-3</v>
      </c>
      <c r="P350" s="298">
        <v>1.8971649768885535E-2</v>
      </c>
      <c r="Q350" s="686">
        <v>-4.1782083787680654E-2</v>
      </c>
      <c r="R350" s="298">
        <v>0.20194418574238579</v>
      </c>
    </row>
    <row r="351" spans="2:18" x14ac:dyDescent="0.2">
      <c r="B351" s="292" t="s">
        <v>489</v>
      </c>
      <c r="C351" s="298">
        <v>1</v>
      </c>
      <c r="D351" s="686">
        <v>3.2329465244060787</v>
      </c>
      <c r="E351" s="298">
        <v>3.5115069937021843</v>
      </c>
      <c r="F351" s="298">
        <v>3.5429949263191567</v>
      </c>
      <c r="G351" s="298">
        <v>3.2911866025511425</v>
      </c>
      <c r="H351" s="298">
        <v>3.8228389787728601</v>
      </c>
      <c r="I351" s="686">
        <v>7.1694532987692889E-3</v>
      </c>
      <c r="J351" s="686">
        <v>0.67392861008431315</v>
      </c>
      <c r="K351" s="686">
        <v>0.11306664173570509</v>
      </c>
      <c r="L351" s="686">
        <v>0.7783950322691835</v>
      </c>
      <c r="M351" s="686">
        <v>5.824007814506392E-2</v>
      </c>
      <c r="N351" s="298">
        <v>0.50853485733184556</v>
      </c>
      <c r="O351" s="686">
        <v>-5.0505418558326881E-3</v>
      </c>
      <c r="P351" s="298">
        <v>2.8899826484427679E-2</v>
      </c>
      <c r="Q351" s="686">
        <v>-3.3418303978155331E-2</v>
      </c>
      <c r="R351" s="298">
        <v>0.32368980844921214</v>
      </c>
    </row>
    <row r="352" spans="2:18" x14ac:dyDescent="0.2">
      <c r="B352" s="292" t="s">
        <v>490</v>
      </c>
      <c r="C352" s="298">
        <v>1</v>
      </c>
      <c r="D352" s="686">
        <v>-0.11702415190725413</v>
      </c>
      <c r="E352" s="298">
        <v>-0.12710730745225718</v>
      </c>
      <c r="F352" s="298">
        <v>-0.12813960140847014</v>
      </c>
      <c r="G352" s="298">
        <v>-0.11893267904791593</v>
      </c>
      <c r="H352" s="298">
        <v>-0.12849522819356701</v>
      </c>
      <c r="I352" s="686">
        <v>5.5208056235813256E-3</v>
      </c>
      <c r="J352" s="686">
        <v>0.51895572861664463</v>
      </c>
      <c r="K352" s="686">
        <v>1.3389352635329783E-4</v>
      </c>
      <c r="L352" s="686">
        <v>1.03815589223088</v>
      </c>
      <c r="M352" s="686">
        <v>-1.9085271406618109E-3</v>
      </c>
      <c r="N352" s="298">
        <v>-1.6277419987900877E-2</v>
      </c>
      <c r="O352" s="686">
        <v>6.8240897504730051E-6</v>
      </c>
      <c r="P352" s="298">
        <v>-9.164359954125761E-4</v>
      </c>
      <c r="Q352" s="686">
        <v>4.1999436117839374E-5</v>
      </c>
      <c r="R352" s="298">
        <v>-9.5474683723085589E-3</v>
      </c>
    </row>
    <row r="353" spans="2:18" x14ac:dyDescent="0.2">
      <c r="B353" s="292" t="s">
        <v>491</v>
      </c>
      <c r="C353" s="298">
        <v>1</v>
      </c>
      <c r="D353" s="686">
        <v>0.56900531727878945</v>
      </c>
      <c r="E353" s="298">
        <v>0.61803253966449767</v>
      </c>
      <c r="F353" s="298">
        <v>0.68825770127262442</v>
      </c>
      <c r="G353" s="298">
        <v>0.70566048877805265</v>
      </c>
      <c r="H353" s="298">
        <v>0.76427935867259111</v>
      </c>
      <c r="I353" s="686">
        <v>0.18312937795058573</v>
      </c>
      <c r="J353" s="686">
        <v>17.21416152735506</v>
      </c>
      <c r="K353" s="686">
        <v>5.6882923687040884E-2</v>
      </c>
      <c r="L353" s="686">
        <v>1.2543947437593088</v>
      </c>
      <c r="M353" s="686">
        <v>0.13665517149926321</v>
      </c>
      <c r="N353" s="298">
        <v>0.33633128431039422</v>
      </c>
      <c r="O353" s="686">
        <v>-3.5586094706959781E-2</v>
      </c>
      <c r="P353" s="298">
        <v>3.1316593855676908E-2</v>
      </c>
      <c r="Q353" s="686">
        <v>-0.21955816426161009</v>
      </c>
      <c r="R353" s="298">
        <v>0.32706279259438431</v>
      </c>
    </row>
    <row r="354" spans="2:18" x14ac:dyDescent="0.2">
      <c r="B354" s="292" t="s">
        <v>492</v>
      </c>
      <c r="C354" s="298">
        <v>1</v>
      </c>
      <c r="D354" s="686">
        <v>-0.36186867662685984</v>
      </c>
      <c r="E354" s="298">
        <v>-0.39304837837069151</v>
      </c>
      <c r="F354" s="298">
        <v>-0.39573008257574405</v>
      </c>
      <c r="G354" s="298">
        <v>-0.36682346249708842</v>
      </c>
      <c r="H354" s="298">
        <v>-0.39661626779238568</v>
      </c>
      <c r="I354" s="686">
        <v>2.9809605349459659E-3</v>
      </c>
      <c r="J354" s="686">
        <v>0.28021029028492078</v>
      </c>
      <c r="K354" s="686">
        <v>1.0721166334069034E-3</v>
      </c>
      <c r="L354" s="686">
        <v>1.0323631881007633</v>
      </c>
      <c r="M354" s="686">
        <v>-4.9547858702285617E-3</v>
      </c>
      <c r="N354" s="298">
        <v>-4.6095063300302684E-2</v>
      </c>
      <c r="O354" s="686">
        <v>-1.0085001244595285E-3</v>
      </c>
      <c r="P354" s="298">
        <v>-2.0769924977731757E-3</v>
      </c>
      <c r="Q354" s="686">
        <v>-6.2115831771967223E-3</v>
      </c>
      <c r="R354" s="298">
        <v>-2.1654523748857738E-2</v>
      </c>
    </row>
    <row r="355" spans="2:18" ht="16" thickBot="1" x14ac:dyDescent="0.25">
      <c r="B355" s="296" t="s">
        <v>493</v>
      </c>
      <c r="C355" s="299">
        <v>1</v>
      </c>
      <c r="D355" s="687">
        <v>0.61408986292837375</v>
      </c>
      <c r="E355" s="299">
        <v>0.66700170638632716</v>
      </c>
      <c r="F355" s="299">
        <v>0.67068091822579334</v>
      </c>
      <c r="G355" s="299">
        <v>0.62088324308727261</v>
      </c>
      <c r="H355" s="299">
        <v>0.67237292754407829</v>
      </c>
      <c r="I355" s="687">
        <v>4.1516191109935231E-4</v>
      </c>
      <c r="J355" s="687">
        <v>3.9025219643339118E-2</v>
      </c>
      <c r="K355" s="687">
        <v>2.4880316174208934E-3</v>
      </c>
      <c r="L355" s="687">
        <v>1.0231915810506373</v>
      </c>
      <c r="M355" s="687">
        <v>6.7933801588988619E-3</v>
      </c>
      <c r="N355" s="299">
        <v>7.0331229309608279E-2</v>
      </c>
      <c r="O355" s="687">
        <v>4.7336133708254886E-3</v>
      </c>
      <c r="P355" s="299">
        <v>1.3119533681996006E-3</v>
      </c>
      <c r="Q355" s="687">
        <v>2.9201556053437761E-2</v>
      </c>
      <c r="R355" s="299">
        <v>1.3699949613765312E-2</v>
      </c>
    </row>
    <row r="374" spans="7:7" x14ac:dyDescent="0.2">
      <c r="G374" t="s">
        <v>337</v>
      </c>
    </row>
    <row r="393" spans="2:9" x14ac:dyDescent="0.2">
      <c r="G393" t="s">
        <v>337</v>
      </c>
    </row>
    <row r="396" spans="2:9" x14ac:dyDescent="0.2">
      <c r="B396" t="s">
        <v>720</v>
      </c>
    </row>
    <row r="398" spans="2:9" x14ac:dyDescent="0.2">
      <c r="B398" s="739" t="s">
        <v>712</v>
      </c>
      <c r="C398" s="739"/>
      <c r="D398" s="739"/>
      <c r="E398" s="739"/>
      <c r="F398" s="739"/>
      <c r="G398" s="739"/>
      <c r="H398" s="739"/>
      <c r="I398" s="739"/>
    </row>
    <row r="399" spans="2:9" x14ac:dyDescent="0.2">
      <c r="B399" s="739"/>
      <c r="C399" s="739"/>
      <c r="D399" s="739"/>
      <c r="E399" s="739"/>
      <c r="F399" s="739"/>
      <c r="G399" s="739"/>
      <c r="H399" s="739"/>
      <c r="I399" s="739"/>
    </row>
    <row r="401" spans="2:9" x14ac:dyDescent="0.2">
      <c r="B401" s="739" t="s">
        <v>721</v>
      </c>
      <c r="C401" s="739"/>
      <c r="D401" s="739"/>
      <c r="E401" s="739"/>
      <c r="F401" s="739"/>
      <c r="G401" s="739"/>
      <c r="H401" s="739"/>
      <c r="I401" s="739"/>
    </row>
    <row r="402" spans="2:9" x14ac:dyDescent="0.2">
      <c r="B402" s="739"/>
      <c r="C402" s="739"/>
      <c r="D402" s="739"/>
      <c r="E402" s="739"/>
      <c r="F402" s="739"/>
      <c r="G402" s="739"/>
      <c r="H402" s="739"/>
      <c r="I402" s="739"/>
    </row>
    <row r="404" spans="2:9" x14ac:dyDescent="0.2">
      <c r="B404" s="739" t="s">
        <v>714</v>
      </c>
      <c r="C404" s="739"/>
      <c r="D404" s="739"/>
      <c r="E404" s="739"/>
      <c r="F404" s="739"/>
      <c r="G404" s="739"/>
      <c r="H404" s="739"/>
      <c r="I404" s="739"/>
    </row>
    <row r="405" spans="2:9" x14ac:dyDescent="0.2">
      <c r="B405" s="739"/>
      <c r="C405" s="739"/>
      <c r="D405" s="739"/>
      <c r="E405" s="739"/>
      <c r="F405" s="739"/>
      <c r="G405" s="739"/>
      <c r="H405" s="739"/>
      <c r="I405" s="739"/>
    </row>
    <row r="406" spans="2:9" x14ac:dyDescent="0.2">
      <c r="B406" s="739"/>
      <c r="C406" s="739"/>
      <c r="D406" s="739"/>
      <c r="E406" s="739"/>
      <c r="F406" s="739"/>
      <c r="G406" s="739"/>
      <c r="H406" s="739"/>
      <c r="I406" s="739"/>
    </row>
    <row r="407" spans="2:9" x14ac:dyDescent="0.2">
      <c r="B407" s="739"/>
      <c r="C407" s="739"/>
      <c r="D407" s="739"/>
      <c r="E407" s="739"/>
      <c r="F407" s="739"/>
      <c r="G407" s="739"/>
      <c r="H407" s="739"/>
      <c r="I407" s="739"/>
    </row>
    <row r="408" spans="2:9" x14ac:dyDescent="0.2">
      <c r="B408" s="739"/>
      <c r="C408" s="739"/>
      <c r="D408" s="739"/>
      <c r="E408" s="739"/>
      <c r="F408" s="739"/>
      <c r="G408" s="739"/>
      <c r="H408" s="739"/>
      <c r="I408" s="739"/>
    </row>
    <row r="409" spans="2:9" x14ac:dyDescent="0.2">
      <c r="B409" s="739"/>
      <c r="C409" s="739"/>
      <c r="D409" s="739"/>
      <c r="E409" s="739"/>
      <c r="F409" s="739"/>
      <c r="G409" s="739"/>
      <c r="H409" s="739"/>
      <c r="I409" s="739"/>
    </row>
    <row r="410" spans="2:9" x14ac:dyDescent="0.2">
      <c r="B410" s="739"/>
      <c r="C410" s="739"/>
      <c r="D410" s="739"/>
      <c r="E410" s="739"/>
      <c r="F410" s="739"/>
      <c r="G410" s="739"/>
      <c r="H410" s="739"/>
      <c r="I410" s="739"/>
    </row>
    <row r="411" spans="2:9" x14ac:dyDescent="0.2">
      <c r="B411" s="739"/>
      <c r="C411" s="739"/>
      <c r="D411" s="739"/>
      <c r="E411" s="739"/>
      <c r="F411" s="739"/>
      <c r="G411" s="739"/>
      <c r="H411" s="739"/>
      <c r="I411" s="739"/>
    </row>
  </sheetData>
  <mergeCells count="3">
    <mergeCell ref="B398:I399"/>
    <mergeCell ref="B401:I402"/>
    <mergeCell ref="B404:I411"/>
  </mergeCells>
  <pageMargins left="0.7" right="0.7" top="0.75" bottom="0.75" header="0.3" footer="0.3"/>
  <ignoredErrors>
    <ignoredError sqref="A1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CB018-3CBD-4786-A047-CF50F51786CA}">
  <sheetPr>
    <tabColor rgb="FF007800"/>
  </sheetPr>
  <dimension ref="B1:L492"/>
  <sheetViews>
    <sheetView topLeftCell="A250" zoomScaleNormal="100" workbookViewId="0">
      <selection activeCell="S254" sqref="S254"/>
    </sheetView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741</v>
      </c>
    </row>
    <row r="2" spans="2:9" x14ac:dyDescent="0.2">
      <c r="B2" t="s">
        <v>739</v>
      </c>
    </row>
    <row r="3" spans="2:9" x14ac:dyDescent="0.2">
      <c r="B3" t="s">
        <v>740</v>
      </c>
    </row>
    <row r="4" spans="2:9" x14ac:dyDescent="0.2">
      <c r="B4" t="s">
        <v>310</v>
      </c>
    </row>
    <row r="5" spans="2:9" x14ac:dyDescent="0.2">
      <c r="B5" t="s">
        <v>311</v>
      </c>
    </row>
    <row r="6" spans="2:9" x14ac:dyDescent="0.2">
      <c r="B6" t="s">
        <v>312</v>
      </c>
    </row>
    <row r="7" spans="2:9" ht="34.25" customHeight="1" x14ac:dyDescent="0.2">
      <c r="B7" t="s">
        <v>486</v>
      </c>
    </row>
    <row r="8" spans="2:9" x14ac:dyDescent="0.2">
      <c r="B8" s="291"/>
    </row>
    <row r="11" spans="2:9" x14ac:dyDescent="0.2">
      <c r="B11" t="s">
        <v>313</v>
      </c>
    </row>
    <row r="12" spans="2:9" ht="16" thickBot="1" x14ac:dyDescent="0.25"/>
    <row r="13" spans="2:9" ht="30" customHeight="1" x14ac:dyDescent="0.2">
      <c r="B13" s="293" t="s">
        <v>314</v>
      </c>
      <c r="C13" s="294" t="s">
        <v>315</v>
      </c>
      <c r="D13" s="294" t="s">
        <v>316</v>
      </c>
      <c r="E13" s="294" t="s">
        <v>317</v>
      </c>
      <c r="F13" s="294" t="s">
        <v>318</v>
      </c>
      <c r="G13" s="294" t="s">
        <v>319</v>
      </c>
      <c r="H13" s="294" t="s">
        <v>320</v>
      </c>
      <c r="I13" s="294" t="s">
        <v>321</v>
      </c>
    </row>
    <row r="14" spans="2:9" x14ac:dyDescent="0.2">
      <c r="B14" s="691" t="s">
        <v>567</v>
      </c>
      <c r="C14" s="693">
        <v>95</v>
      </c>
      <c r="D14" s="693">
        <v>0</v>
      </c>
      <c r="E14" s="693">
        <v>95</v>
      </c>
      <c r="F14" s="696">
        <v>13.4</v>
      </c>
      <c r="G14" s="696">
        <v>97.8</v>
      </c>
      <c r="H14" s="696">
        <v>70.55086315789471</v>
      </c>
      <c r="I14" s="696">
        <v>26.588865161391329</v>
      </c>
    </row>
    <row r="15" spans="2:9" x14ac:dyDescent="0.2">
      <c r="B15" s="690" t="s">
        <v>308</v>
      </c>
      <c r="C15" s="694">
        <v>95</v>
      </c>
      <c r="D15" s="694">
        <v>0</v>
      </c>
      <c r="E15" s="694">
        <v>95</v>
      </c>
      <c r="F15" s="697">
        <v>0.25409999999999999</v>
      </c>
      <c r="G15" s="697">
        <v>5.5</v>
      </c>
      <c r="H15" s="697">
        <v>1.3735242105263157</v>
      </c>
      <c r="I15" s="697">
        <v>0.99457231153147507</v>
      </c>
    </row>
    <row r="16" spans="2:9" x14ac:dyDescent="0.2">
      <c r="B16" s="690" t="s">
        <v>13</v>
      </c>
      <c r="C16" s="694">
        <v>95</v>
      </c>
      <c r="D16" s="694">
        <v>0</v>
      </c>
      <c r="E16" s="694">
        <v>95</v>
      </c>
      <c r="F16" s="697">
        <v>0</v>
      </c>
      <c r="G16" s="697">
        <v>1.6830041033879404</v>
      </c>
      <c r="H16" s="697">
        <v>0.28116687146619423</v>
      </c>
      <c r="I16" s="697">
        <v>0.29512810663049943</v>
      </c>
    </row>
    <row r="17" spans="2:12" x14ac:dyDescent="0.2">
      <c r="B17" s="690" t="s">
        <v>16</v>
      </c>
      <c r="C17" s="694">
        <v>95</v>
      </c>
      <c r="D17" s="694">
        <v>0</v>
      </c>
      <c r="E17" s="694">
        <v>95</v>
      </c>
      <c r="F17" s="697">
        <v>0</v>
      </c>
      <c r="G17" s="697">
        <v>0.13428267086720613</v>
      </c>
      <c r="H17" s="697">
        <v>1.1284818392375461E-2</v>
      </c>
      <c r="I17" s="697">
        <v>3.3752368579646454E-2</v>
      </c>
    </row>
    <row r="18" spans="2:12" x14ac:dyDescent="0.2">
      <c r="B18" s="690" t="s">
        <v>17</v>
      </c>
      <c r="C18" s="694">
        <v>95</v>
      </c>
      <c r="D18" s="694">
        <v>0</v>
      </c>
      <c r="E18" s="694">
        <v>95</v>
      </c>
      <c r="F18" s="697">
        <v>0</v>
      </c>
      <c r="G18" s="697">
        <v>0.28737324397584785</v>
      </c>
      <c r="H18" s="697">
        <v>3.7495389731887346E-2</v>
      </c>
      <c r="I18" s="697">
        <v>6.2061894297023905E-2</v>
      </c>
    </row>
    <row r="19" spans="2:12" x14ac:dyDescent="0.2">
      <c r="B19" s="690" t="s">
        <v>18</v>
      </c>
      <c r="C19" s="694">
        <v>95</v>
      </c>
      <c r="D19" s="694">
        <v>0</v>
      </c>
      <c r="E19" s="694">
        <v>95</v>
      </c>
      <c r="F19" s="697">
        <v>0</v>
      </c>
      <c r="G19" s="697">
        <v>1.4129038826418108</v>
      </c>
      <c r="H19" s="697">
        <v>0.33890972764368904</v>
      </c>
      <c r="I19" s="697">
        <v>0.30288239990161858</v>
      </c>
    </row>
    <row r="20" spans="2:12" x14ac:dyDescent="0.2">
      <c r="B20" s="690" t="s">
        <v>19</v>
      </c>
      <c r="C20" s="694">
        <v>95</v>
      </c>
      <c r="D20" s="694">
        <v>0</v>
      </c>
      <c r="E20" s="694">
        <v>95</v>
      </c>
      <c r="F20" s="697">
        <v>0</v>
      </c>
      <c r="G20" s="697">
        <v>0.88848269260189638</v>
      </c>
      <c r="H20" s="697">
        <v>0.21519354665374302</v>
      </c>
      <c r="I20" s="697">
        <v>0.20123647042727566</v>
      </c>
    </row>
    <row r="21" spans="2:12" x14ac:dyDescent="0.2">
      <c r="B21" s="690" t="s">
        <v>20</v>
      </c>
      <c r="C21" s="694">
        <v>95</v>
      </c>
      <c r="D21" s="694">
        <v>0</v>
      </c>
      <c r="E21" s="694">
        <v>95</v>
      </c>
      <c r="F21" s="697">
        <v>0</v>
      </c>
      <c r="G21" s="697">
        <v>0.37655541465669118</v>
      </c>
      <c r="H21" s="697">
        <v>4.4104461319152279E-2</v>
      </c>
      <c r="I21" s="697">
        <v>6.7465198824669004E-2</v>
      </c>
    </row>
    <row r="22" spans="2:12" x14ac:dyDescent="0.2">
      <c r="B22" s="690" t="s">
        <v>21</v>
      </c>
      <c r="C22" s="694">
        <v>95</v>
      </c>
      <c r="D22" s="694">
        <v>0</v>
      </c>
      <c r="E22" s="694">
        <v>95</v>
      </c>
      <c r="F22" s="697">
        <v>0</v>
      </c>
      <c r="G22" s="697">
        <v>0.66892481332919995</v>
      </c>
      <c r="H22" s="697">
        <v>8.5819407640509521E-2</v>
      </c>
      <c r="I22" s="697">
        <v>0.11808367701109197</v>
      </c>
    </row>
    <row r="23" spans="2:12" x14ac:dyDescent="0.2">
      <c r="B23" s="690" t="s">
        <v>22</v>
      </c>
      <c r="C23" s="694">
        <v>95</v>
      </c>
      <c r="D23" s="694">
        <v>0</v>
      </c>
      <c r="E23" s="694">
        <v>95</v>
      </c>
      <c r="F23" s="697">
        <v>0</v>
      </c>
      <c r="G23" s="697">
        <v>0.292695703217702</v>
      </c>
      <c r="H23" s="697">
        <v>3.0810074022916E-3</v>
      </c>
      <c r="I23" s="697">
        <v>3.0029945524970323E-2</v>
      </c>
    </row>
    <row r="24" spans="2:12" ht="16" thickBot="1" x14ac:dyDescent="0.25">
      <c r="B24" s="692" t="s">
        <v>23</v>
      </c>
      <c r="C24" s="695">
        <v>95</v>
      </c>
      <c r="D24" s="695">
        <v>0</v>
      </c>
      <c r="E24" s="695">
        <v>95</v>
      </c>
      <c r="F24" s="698">
        <v>0</v>
      </c>
      <c r="G24" s="698">
        <v>0.38490007550761762</v>
      </c>
      <c r="H24" s="698">
        <v>4.051579742185449E-3</v>
      </c>
      <c r="I24" s="698">
        <v>3.9489914518675694E-2</v>
      </c>
    </row>
    <row r="27" spans="2:12" x14ac:dyDescent="0.2">
      <c r="B27" s="290" t="s">
        <v>322</v>
      </c>
    </row>
    <row r="29" spans="2:12" x14ac:dyDescent="0.2">
      <c r="B29" t="s">
        <v>323</v>
      </c>
    </row>
    <row r="30" spans="2:12" ht="16" thickBot="1" x14ac:dyDescent="0.25"/>
    <row r="31" spans="2:12" ht="16" x14ac:dyDescent="0.2">
      <c r="B31" s="293"/>
      <c r="C31" s="294" t="s">
        <v>324</v>
      </c>
      <c r="D31" s="294" t="s">
        <v>325</v>
      </c>
      <c r="E31" s="294" t="s">
        <v>326</v>
      </c>
      <c r="F31" s="294" t="s">
        <v>327</v>
      </c>
      <c r="G31" s="294" t="s">
        <v>328</v>
      </c>
      <c r="H31" s="294" t="s">
        <v>329</v>
      </c>
      <c r="I31" s="294" t="s">
        <v>330</v>
      </c>
      <c r="J31" s="294" t="s">
        <v>331</v>
      </c>
      <c r="K31" s="294" t="s">
        <v>332</v>
      </c>
      <c r="L31" s="294" t="s">
        <v>333</v>
      </c>
    </row>
    <row r="32" spans="2:12" x14ac:dyDescent="0.2">
      <c r="B32" s="295" t="s">
        <v>334</v>
      </c>
      <c r="C32" s="297">
        <v>4.79653230160008</v>
      </c>
      <c r="D32" s="297">
        <v>2.6469520742076873</v>
      </c>
      <c r="E32" s="297">
        <v>1.3153617263770856</v>
      </c>
      <c r="F32" s="297">
        <v>0.71413458366046423</v>
      </c>
      <c r="G32" s="297">
        <v>0.64502420510050995</v>
      </c>
      <c r="H32" s="297">
        <v>0.35660068510353671</v>
      </c>
      <c r="I32" s="297">
        <v>0.22629727426325089</v>
      </c>
      <c r="J32" s="297">
        <v>0.1548770242127572</v>
      </c>
      <c r="K32" s="297">
        <v>9.9389634391933518E-2</v>
      </c>
      <c r="L32" s="297">
        <v>4.4830491082701818E-2</v>
      </c>
    </row>
    <row r="33" spans="2:12" x14ac:dyDescent="0.2">
      <c r="B33" s="292" t="s">
        <v>335</v>
      </c>
      <c r="C33" s="298">
        <v>43.604839105455248</v>
      </c>
      <c r="D33" s="298">
        <v>24.063200674615324</v>
      </c>
      <c r="E33" s="298">
        <v>11.957833876155316</v>
      </c>
      <c r="F33" s="298">
        <v>6.4921325787314892</v>
      </c>
      <c r="G33" s="298">
        <v>5.8638564100046322</v>
      </c>
      <c r="H33" s="298">
        <v>3.2418244100321498</v>
      </c>
      <c r="I33" s="298">
        <v>2.0572479478477339</v>
      </c>
      <c r="J33" s="298">
        <v>1.407972947388701</v>
      </c>
      <c r="K33" s="298">
        <v>0.90354213083575863</v>
      </c>
      <c r="L33" s="298">
        <v>0.40754991893365261</v>
      </c>
    </row>
    <row r="34" spans="2:12" ht="16" thickBot="1" x14ac:dyDescent="0.25">
      <c r="B34" s="296" t="s">
        <v>336</v>
      </c>
      <c r="C34" s="299">
        <v>43.604839105455248</v>
      </c>
      <c r="D34" s="299">
        <v>67.668039780070572</v>
      </c>
      <c r="E34" s="299">
        <v>79.625873656225892</v>
      </c>
      <c r="F34" s="299">
        <v>86.118006234957377</v>
      </c>
      <c r="G34" s="299">
        <v>91.981862644962007</v>
      </c>
      <c r="H34" s="299">
        <v>95.223687054994159</v>
      </c>
      <c r="I34" s="299">
        <v>97.280935002841886</v>
      </c>
      <c r="J34" s="299">
        <v>98.688907950230586</v>
      </c>
      <c r="K34" s="299">
        <v>99.592450081066346</v>
      </c>
      <c r="L34" s="299">
        <v>100</v>
      </c>
    </row>
    <row r="53" spans="2:12" x14ac:dyDescent="0.2">
      <c r="G53" t="s">
        <v>337</v>
      </c>
    </row>
    <row r="56" spans="2:12" x14ac:dyDescent="0.2">
      <c r="B56" t="s">
        <v>338</v>
      </c>
    </row>
    <row r="57" spans="2:12" ht="16" thickBot="1" x14ac:dyDescent="0.25"/>
    <row r="58" spans="2:12" ht="16" x14ac:dyDescent="0.2">
      <c r="B58" s="293"/>
      <c r="C58" s="294" t="s">
        <v>324</v>
      </c>
      <c r="D58" s="294" t="s">
        <v>325</v>
      </c>
      <c r="E58" s="294" t="s">
        <v>326</v>
      </c>
      <c r="F58" s="294" t="s">
        <v>327</v>
      </c>
      <c r="G58" s="294" t="s">
        <v>328</v>
      </c>
      <c r="H58" s="294" t="s">
        <v>329</v>
      </c>
      <c r="I58" s="294" t="s">
        <v>330</v>
      </c>
      <c r="J58" s="294" t="s">
        <v>331</v>
      </c>
      <c r="K58" s="294" t="s">
        <v>332</v>
      </c>
      <c r="L58" s="294" t="s">
        <v>333</v>
      </c>
    </row>
    <row r="59" spans="2:12" x14ac:dyDescent="0.2">
      <c r="B59" s="295" t="s">
        <v>567</v>
      </c>
      <c r="C59" s="297">
        <v>0.19474305782234702</v>
      </c>
      <c r="D59" s="297">
        <v>0.11880801280525011</v>
      </c>
      <c r="E59" s="297">
        <v>0.680525473998841</v>
      </c>
      <c r="F59" s="297">
        <v>-0.21021060308635198</v>
      </c>
      <c r="G59" s="297">
        <v>0.21755383185864741</v>
      </c>
      <c r="H59" s="297">
        <v>-0.40594449783910075</v>
      </c>
      <c r="I59" s="297">
        <v>-0.46691790412121031</v>
      </c>
      <c r="J59" s="297">
        <v>7.7986543218691085E-2</v>
      </c>
      <c r="K59" s="297">
        <v>6.623758327494253E-2</v>
      </c>
      <c r="L59" s="297">
        <v>7.3570700366987971E-3</v>
      </c>
    </row>
    <row r="60" spans="2:12" x14ac:dyDescent="0.2">
      <c r="B60" s="292" t="s">
        <v>308</v>
      </c>
      <c r="C60" s="298">
        <v>0.14441245089225713</v>
      </c>
      <c r="D60" s="298">
        <v>0.39318904872135102</v>
      </c>
      <c r="E60" s="298">
        <v>0.46557733722995831</v>
      </c>
      <c r="F60" s="298">
        <v>5.0807382084682391E-2</v>
      </c>
      <c r="G60" s="298">
        <v>0.29784587227168324</v>
      </c>
      <c r="H60" s="298">
        <v>0.48467741211890808</v>
      </c>
      <c r="I60" s="298">
        <v>0.52504985534336879</v>
      </c>
      <c r="J60" s="298">
        <v>-3.046192541784E-2</v>
      </c>
      <c r="K60" s="298">
        <v>-2.9876156317894701E-2</v>
      </c>
      <c r="L60" s="298">
        <v>6.3886988630756689E-2</v>
      </c>
    </row>
    <row r="61" spans="2:12" x14ac:dyDescent="0.2">
      <c r="B61" s="292" t="s">
        <v>13</v>
      </c>
      <c r="C61" s="298">
        <v>0.41295769776116831</v>
      </c>
      <c r="D61" s="298">
        <v>-4.4036137506898851E-3</v>
      </c>
      <c r="E61" s="298">
        <v>3.4219561355969423E-2</v>
      </c>
      <c r="F61" s="298">
        <v>0.28504130947251421</v>
      </c>
      <c r="G61" s="298">
        <v>-0.28351960338904852</v>
      </c>
      <c r="H61" s="298">
        <v>0.16479089292894808</v>
      </c>
      <c r="I61" s="298">
        <v>-8.7378083258810704E-2</v>
      </c>
      <c r="J61" s="298">
        <v>-4.1041709468419445E-2</v>
      </c>
      <c r="K61" s="298">
        <v>0.74941194659260757</v>
      </c>
      <c r="L61" s="298">
        <v>-0.26182055040911473</v>
      </c>
    </row>
    <row r="62" spans="2:12" x14ac:dyDescent="0.2">
      <c r="B62" s="292" t="s">
        <v>16</v>
      </c>
      <c r="C62" s="298">
        <v>0.26111072984061257</v>
      </c>
      <c r="D62" s="298">
        <v>-0.15608954980507805</v>
      </c>
      <c r="E62" s="298">
        <v>-0.29640762688757955</v>
      </c>
      <c r="F62" s="298">
        <v>0.32555013646346459</v>
      </c>
      <c r="G62" s="298">
        <v>0.78691437684086585</v>
      </c>
      <c r="H62" s="298">
        <v>8.8050454442513706E-2</v>
      </c>
      <c r="I62" s="298">
        <v>-0.24074641790927073</v>
      </c>
      <c r="J62" s="298">
        <v>-6.469715927205455E-2</v>
      </c>
      <c r="K62" s="298">
        <v>-5.8991502009116008E-2</v>
      </c>
      <c r="L62" s="298">
        <v>-0.14493167392103221</v>
      </c>
    </row>
    <row r="63" spans="2:12" x14ac:dyDescent="0.2">
      <c r="B63" s="292" t="s">
        <v>17</v>
      </c>
      <c r="C63" s="298">
        <v>0.33711615746721846</v>
      </c>
      <c r="D63" s="298">
        <v>-0.22368218460232614</v>
      </c>
      <c r="E63" s="298">
        <v>-0.12798687262012121</v>
      </c>
      <c r="F63" s="298">
        <v>-0.39905327624860853</v>
      </c>
      <c r="G63" s="298">
        <v>0.18043436893436424</v>
      </c>
      <c r="H63" s="298">
        <v>-0.48315623558420034</v>
      </c>
      <c r="I63" s="298">
        <v>0.58413389627976764</v>
      </c>
      <c r="J63" s="298">
        <v>-0.12197551507717522</v>
      </c>
      <c r="K63" s="298">
        <v>0.17585714749861522</v>
      </c>
      <c r="L63" s="298">
        <v>-8.764781203161541E-2</v>
      </c>
    </row>
    <row r="64" spans="2:12" x14ac:dyDescent="0.2">
      <c r="B64" s="292" t="s">
        <v>18</v>
      </c>
      <c r="C64" s="298">
        <v>0.36532931100538785</v>
      </c>
      <c r="D64" s="298">
        <v>-0.23226517084442727</v>
      </c>
      <c r="E64" s="298">
        <v>-0.12720874209732258</v>
      </c>
      <c r="F64" s="298">
        <v>-0.39735627812275154</v>
      </c>
      <c r="G64" s="298">
        <v>-2.3259313217598838E-3</v>
      </c>
      <c r="H64" s="298">
        <v>0.36985095406532348</v>
      </c>
      <c r="I64" s="298">
        <v>-0.17517114823004129</v>
      </c>
      <c r="J64" s="298">
        <v>0.22806774000276819</v>
      </c>
      <c r="K64" s="298">
        <v>8.8169744732625691E-2</v>
      </c>
      <c r="L64" s="298">
        <v>0.64128343330810234</v>
      </c>
    </row>
    <row r="65" spans="2:12" x14ac:dyDescent="0.2">
      <c r="B65" s="292" t="s">
        <v>19</v>
      </c>
      <c r="C65" s="298">
        <v>0.38747787050247628</v>
      </c>
      <c r="D65" s="298">
        <v>-0.19572932737047974</v>
      </c>
      <c r="E65" s="298">
        <v>7.6996442541328466E-2</v>
      </c>
      <c r="F65" s="298">
        <v>-0.2901276930611254</v>
      </c>
      <c r="G65" s="298">
        <v>-0.23501714944621532</v>
      </c>
      <c r="H65" s="298">
        <v>0.30628491213907882</v>
      </c>
      <c r="I65" s="298">
        <v>-0.11323222671928244</v>
      </c>
      <c r="J65" s="298">
        <v>-9.0083717106955757E-2</v>
      </c>
      <c r="K65" s="298">
        <v>-0.48014803332179429</v>
      </c>
      <c r="L65" s="298">
        <v>-0.56650343753300159</v>
      </c>
    </row>
    <row r="66" spans="2:12" x14ac:dyDescent="0.2">
      <c r="B66" s="292" t="s">
        <v>20</v>
      </c>
      <c r="C66" s="298">
        <v>0.39679945738209255</v>
      </c>
      <c r="D66" s="298">
        <v>6.3282369835160968E-3</v>
      </c>
      <c r="E66" s="298">
        <v>6.7059789519469754E-2</v>
      </c>
      <c r="F66" s="298">
        <v>0.41254982498539089</v>
      </c>
      <c r="G66" s="298">
        <v>-0.24241116517123606</v>
      </c>
      <c r="H66" s="298">
        <v>-0.20526750440140643</v>
      </c>
      <c r="I66" s="298">
        <v>1.4578190100487555E-2</v>
      </c>
      <c r="J66" s="298">
        <v>-0.55199869447807759</v>
      </c>
      <c r="K66" s="298">
        <v>-0.31190289447912778</v>
      </c>
      <c r="L66" s="298">
        <v>0.4058563185323858</v>
      </c>
    </row>
    <row r="67" spans="2:12" x14ac:dyDescent="0.2">
      <c r="B67" s="292" t="s">
        <v>21</v>
      </c>
      <c r="C67" s="298">
        <v>0.35966730944359371</v>
      </c>
      <c r="D67" s="298">
        <v>0.25300479876255044</v>
      </c>
      <c r="E67" s="298">
        <v>-0.13117118935276459</v>
      </c>
      <c r="F67" s="298">
        <v>0.29024549146832612</v>
      </c>
      <c r="G67" s="298">
        <v>-0.13298711122933779</v>
      </c>
      <c r="H67" s="298">
        <v>-0.24065837125344938</v>
      </c>
      <c r="I67" s="298">
        <v>0.12830338568696256</v>
      </c>
      <c r="J67" s="298">
        <v>0.74238203245154788</v>
      </c>
      <c r="K67" s="298">
        <v>-0.24845672788642556</v>
      </c>
      <c r="L67" s="298">
        <v>-1.5939327516355739E-2</v>
      </c>
    </row>
    <row r="68" spans="2:12" x14ac:dyDescent="0.2">
      <c r="B68" s="292" t="s">
        <v>22</v>
      </c>
      <c r="C68" s="298">
        <v>9.6033900222285806E-2</v>
      </c>
      <c r="D68" s="298">
        <v>0.54797874731484408</v>
      </c>
      <c r="E68" s="298">
        <v>-0.29231858524587229</v>
      </c>
      <c r="F68" s="298">
        <v>-0.23478635189905725</v>
      </c>
      <c r="G68" s="298">
        <v>6.9565758001667753E-3</v>
      </c>
      <c r="H68" s="298">
        <v>-2.546199430044559E-2</v>
      </c>
      <c r="I68" s="298">
        <v>-0.14022017243690632</v>
      </c>
      <c r="J68" s="298">
        <v>-0.16774741225151885</v>
      </c>
      <c r="K68" s="298">
        <v>2.613235072387458E-2</v>
      </c>
      <c r="L68" s="298">
        <v>-2.7230465490743237E-2</v>
      </c>
    </row>
    <row r="69" spans="2:12" ht="16" thickBot="1" x14ac:dyDescent="0.25">
      <c r="B69" s="296" t="s">
        <v>23</v>
      </c>
      <c r="C69" s="299">
        <v>9.6033900222285806E-2</v>
      </c>
      <c r="D69" s="299">
        <v>0.54797874731484408</v>
      </c>
      <c r="E69" s="299">
        <v>-0.29231858524587229</v>
      </c>
      <c r="F69" s="299">
        <v>-0.23478635189905725</v>
      </c>
      <c r="G69" s="299">
        <v>6.9565758001667753E-3</v>
      </c>
      <c r="H69" s="299">
        <v>-2.546199430044559E-2</v>
      </c>
      <c r="I69" s="299">
        <v>-0.14022017243690632</v>
      </c>
      <c r="J69" s="299">
        <v>-0.16774741225151876</v>
      </c>
      <c r="K69" s="299">
        <v>2.6132350723874518E-2</v>
      </c>
      <c r="L69" s="299">
        <v>-2.7230465490743153E-2</v>
      </c>
    </row>
    <row r="72" spans="2:12" x14ac:dyDescent="0.2">
      <c r="B72" t="s">
        <v>339</v>
      </c>
    </row>
    <row r="73" spans="2:12" ht="16" thickBot="1" x14ac:dyDescent="0.25"/>
    <row r="74" spans="2:12" ht="16" x14ac:dyDescent="0.2">
      <c r="B74" s="293"/>
      <c r="C74" s="294" t="s">
        <v>324</v>
      </c>
      <c r="D74" s="294" t="s">
        <v>325</v>
      </c>
      <c r="E74" s="294" t="s">
        <v>326</v>
      </c>
      <c r="F74" s="294" t="s">
        <v>327</v>
      </c>
      <c r="G74" s="294" t="s">
        <v>328</v>
      </c>
      <c r="H74" s="294" t="s">
        <v>329</v>
      </c>
      <c r="I74" s="294" t="s">
        <v>330</v>
      </c>
      <c r="J74" s="294" t="s">
        <v>331</v>
      </c>
      <c r="K74" s="294" t="s">
        <v>332</v>
      </c>
      <c r="L74" s="294" t="s">
        <v>333</v>
      </c>
    </row>
    <row r="75" spans="2:12" x14ac:dyDescent="0.2">
      <c r="B75" s="295" t="s">
        <v>567</v>
      </c>
      <c r="C75" s="297">
        <v>0.42650651714201276</v>
      </c>
      <c r="D75" s="297">
        <v>0.19329417692232831</v>
      </c>
      <c r="E75" s="297">
        <v>0.78048936039105166</v>
      </c>
      <c r="F75" s="297">
        <v>-0.17764158964559115</v>
      </c>
      <c r="G75" s="297">
        <v>0.17472487691304595</v>
      </c>
      <c r="H75" s="297">
        <v>-0.24241402689623187</v>
      </c>
      <c r="I75" s="297">
        <v>-0.22211617647357551</v>
      </c>
      <c r="J75" s="297">
        <v>3.0691150459736052E-2</v>
      </c>
      <c r="K75" s="297">
        <v>2.0882141056367862E-2</v>
      </c>
      <c r="L75" s="297">
        <v>1.5577280435553182E-3</v>
      </c>
    </row>
    <row r="76" spans="2:12" x14ac:dyDescent="0.2">
      <c r="B76" s="292" t="s">
        <v>308</v>
      </c>
      <c r="C76" s="298">
        <v>0.31627752049670588</v>
      </c>
      <c r="D76" s="298">
        <v>0.6396972035215146</v>
      </c>
      <c r="E76" s="298">
        <v>0.53396701818071546</v>
      </c>
      <c r="F76" s="298">
        <v>4.293553220788935E-2</v>
      </c>
      <c r="G76" s="298">
        <v>0.23921014365557872</v>
      </c>
      <c r="H76" s="298">
        <v>0.28943021482694947</v>
      </c>
      <c r="I76" s="298">
        <v>0.24976996019539721</v>
      </c>
      <c r="J76" s="298">
        <v>-1.1988113560444548E-2</v>
      </c>
      <c r="K76" s="298">
        <v>-9.4187933738878443E-3</v>
      </c>
      <c r="L76" s="298">
        <v>1.352692761004143E-2</v>
      </c>
    </row>
    <row r="77" spans="2:12" x14ac:dyDescent="0.2">
      <c r="B77" s="292" t="s">
        <v>13</v>
      </c>
      <c r="C77" s="298">
        <v>0.9044181156884803</v>
      </c>
      <c r="D77" s="298">
        <v>-7.1644401360261983E-3</v>
      </c>
      <c r="E77" s="298">
        <v>3.9246148125277096E-2</v>
      </c>
      <c r="F77" s="298">
        <v>0.24087838855853527</v>
      </c>
      <c r="G77" s="298">
        <v>-0.22770423017312652</v>
      </c>
      <c r="H77" s="298">
        <v>9.8406615099795341E-2</v>
      </c>
      <c r="I77" s="298">
        <v>-4.1566377279031258E-2</v>
      </c>
      <c r="J77" s="298">
        <v>-1.6151726034167157E-2</v>
      </c>
      <c r="K77" s="298">
        <v>0.23626052166058026</v>
      </c>
      <c r="L77" s="298">
        <v>-5.5435820471592484E-2</v>
      </c>
    </row>
    <row r="78" spans="2:12" x14ac:dyDescent="0.2">
      <c r="B78" s="292" t="s">
        <v>16</v>
      </c>
      <c r="C78" s="298">
        <v>0.57185826913697235</v>
      </c>
      <c r="D78" s="298">
        <v>-0.25394921052341746</v>
      </c>
      <c r="E78" s="298">
        <v>-0.33994759632599797</v>
      </c>
      <c r="F78" s="298">
        <v>0.27511097395478479</v>
      </c>
      <c r="G78" s="298">
        <v>0.63199768287216862</v>
      </c>
      <c r="H78" s="298">
        <v>5.2580255047361378E-2</v>
      </c>
      <c r="I78" s="298">
        <v>-0.11452478770622415</v>
      </c>
      <c r="J78" s="298">
        <v>-2.5461190707837866E-2</v>
      </c>
      <c r="K78" s="298">
        <v>-1.859773266437063E-2</v>
      </c>
      <c r="L78" s="298">
        <v>-3.0686690726069235E-2</v>
      </c>
    </row>
    <row r="79" spans="2:12" x14ac:dyDescent="0.2">
      <c r="B79" s="292" t="s">
        <v>17</v>
      </c>
      <c r="C79" s="298">
        <v>0.73831765712955999</v>
      </c>
      <c r="D79" s="298">
        <v>-0.36391875214484121</v>
      </c>
      <c r="E79" s="298">
        <v>-0.14678714635434723</v>
      </c>
      <c r="F79" s="298">
        <v>-0.33722589301056294</v>
      </c>
      <c r="G79" s="298">
        <v>0.14491297456633051</v>
      </c>
      <c r="H79" s="298">
        <v>-0.28852182825843703</v>
      </c>
      <c r="I79" s="298">
        <v>0.27787665978341369</v>
      </c>
      <c r="J79" s="298">
        <v>-4.8002754464185102E-2</v>
      </c>
      <c r="K79" s="298">
        <v>5.5440938184497156E-2</v>
      </c>
      <c r="L79" s="298">
        <v>-1.8557857146508261E-2</v>
      </c>
    </row>
    <row r="80" spans="2:12" x14ac:dyDescent="0.2">
      <c r="B80" s="292" t="s">
        <v>18</v>
      </c>
      <c r="C80" s="298">
        <v>0.80010724792531807</v>
      </c>
      <c r="D80" s="298">
        <v>-0.37788280408064878</v>
      </c>
      <c r="E80" s="298">
        <v>-0.14589471452446853</v>
      </c>
      <c r="F80" s="298">
        <v>-0.33579181956099968</v>
      </c>
      <c r="G80" s="298">
        <v>-1.8680345017629729E-3</v>
      </c>
      <c r="H80" s="298">
        <v>0.22086038757427529</v>
      </c>
      <c r="I80" s="298">
        <v>-8.3330164317798855E-2</v>
      </c>
      <c r="J80" s="298">
        <v>8.9754732477478338E-2</v>
      </c>
      <c r="K80" s="298">
        <v>2.7796500949743237E-2</v>
      </c>
      <c r="L80" s="298">
        <v>0.13578030152608225</v>
      </c>
    </row>
    <row r="81" spans="2:12" x14ac:dyDescent="0.2">
      <c r="B81" s="292" t="s">
        <v>19</v>
      </c>
      <c r="C81" s="298">
        <v>0.84861477921525674</v>
      </c>
      <c r="D81" s="298">
        <v>-0.31844097330080062</v>
      </c>
      <c r="E81" s="298">
        <v>8.8306619645468487E-2</v>
      </c>
      <c r="F81" s="298">
        <v>-0.24517671249159098</v>
      </c>
      <c r="G81" s="298">
        <v>-0.18875026083716714</v>
      </c>
      <c r="H81" s="298">
        <v>0.18290125700538834</v>
      </c>
      <c r="I81" s="298">
        <v>-5.3865377683069128E-2</v>
      </c>
      <c r="J81" s="298">
        <v>-3.5451922877884949E-2</v>
      </c>
      <c r="K81" s="298">
        <v>-0.15137205290453773</v>
      </c>
      <c r="L81" s="298">
        <v>-0.11994697440879798</v>
      </c>
    </row>
    <row r="82" spans="2:12" x14ac:dyDescent="0.2">
      <c r="B82" s="292" t="s">
        <v>20</v>
      </c>
      <c r="C82" s="298">
        <v>0.86902997449214636</v>
      </c>
      <c r="D82" s="298">
        <v>1.0295697488882906E-2</v>
      </c>
      <c r="E82" s="298">
        <v>7.6910349766125929E-2</v>
      </c>
      <c r="F82" s="298">
        <v>0.34863135180821614</v>
      </c>
      <c r="G82" s="298">
        <v>-0.1946886461848763</v>
      </c>
      <c r="H82" s="298">
        <v>-0.12257764940222834</v>
      </c>
      <c r="I82" s="298">
        <v>6.9349489844892261E-3</v>
      </c>
      <c r="J82" s="298">
        <v>-0.2172358754034911</v>
      </c>
      <c r="K82" s="298">
        <v>-9.8330885826060782E-2</v>
      </c>
      <c r="L82" s="298">
        <v>8.5932819162844218E-2</v>
      </c>
    </row>
    <row r="83" spans="2:12" x14ac:dyDescent="0.2">
      <c r="B83" s="292" t="s">
        <v>21</v>
      </c>
      <c r="C83" s="298">
        <v>0.78770690568371471</v>
      </c>
      <c r="D83" s="298">
        <v>0.41162505103397723</v>
      </c>
      <c r="E83" s="298">
        <v>-0.15043921438839056</v>
      </c>
      <c r="F83" s="298">
        <v>0.24527625978371428</v>
      </c>
      <c r="G83" s="298">
        <v>-0.10680646919455304</v>
      </c>
      <c r="H83" s="298">
        <v>-0.14371167780911798</v>
      </c>
      <c r="I83" s="298">
        <v>6.1034835472928338E-2</v>
      </c>
      <c r="J83" s="298">
        <v>0.2921601306610333</v>
      </c>
      <c r="K83" s="298">
        <v>-7.83287701876446E-2</v>
      </c>
      <c r="L83" s="298">
        <v>-3.3748676230872742E-3</v>
      </c>
    </row>
    <row r="84" spans="2:12" x14ac:dyDescent="0.2">
      <c r="B84" s="292" t="s">
        <v>22</v>
      </c>
      <c r="C84" s="298">
        <v>0.2103237197227093</v>
      </c>
      <c r="D84" s="298">
        <v>0.89153162680009646</v>
      </c>
      <c r="E84" s="298">
        <v>-0.33525790634746544</v>
      </c>
      <c r="F84" s="298">
        <v>-0.19840969088178972</v>
      </c>
      <c r="G84" s="298">
        <v>5.5870624756918083E-3</v>
      </c>
      <c r="H84" s="298">
        <v>-1.5204897723792717E-2</v>
      </c>
      <c r="I84" s="298">
        <v>-6.6703735905714795E-2</v>
      </c>
      <c r="J84" s="298">
        <v>-6.6016018355956885E-2</v>
      </c>
      <c r="K84" s="298">
        <v>8.2385166693855223E-3</v>
      </c>
      <c r="L84" s="298">
        <v>-5.7655642154290773E-3</v>
      </c>
    </row>
    <row r="85" spans="2:12" ht="16" thickBot="1" x14ac:dyDescent="0.25">
      <c r="B85" s="296" t="s">
        <v>23</v>
      </c>
      <c r="C85" s="299">
        <v>0.2103237197227093</v>
      </c>
      <c r="D85" s="299">
        <v>0.89153162680009646</v>
      </c>
      <c r="E85" s="299">
        <v>-0.33525790634746544</v>
      </c>
      <c r="F85" s="299">
        <v>-0.19840969088178972</v>
      </c>
      <c r="G85" s="299">
        <v>5.5870624756918083E-3</v>
      </c>
      <c r="H85" s="299">
        <v>-1.5204897723792717E-2</v>
      </c>
      <c r="I85" s="299">
        <v>-6.6703735905714795E-2</v>
      </c>
      <c r="J85" s="299">
        <v>-6.6016018355956857E-2</v>
      </c>
      <c r="K85" s="299">
        <v>8.2385166693855032E-3</v>
      </c>
      <c r="L85" s="299">
        <v>-5.7655642154290591E-3</v>
      </c>
    </row>
    <row r="88" spans="2:12" x14ac:dyDescent="0.2">
      <c r="B88" t="s">
        <v>340</v>
      </c>
    </row>
    <row r="89" spans="2:12" ht="16" thickBot="1" x14ac:dyDescent="0.25"/>
    <row r="90" spans="2:12" ht="16" x14ac:dyDescent="0.2">
      <c r="B90" s="293"/>
      <c r="C90" s="294" t="s">
        <v>324</v>
      </c>
      <c r="D90" s="294" t="s">
        <v>325</v>
      </c>
      <c r="E90" s="294" t="s">
        <v>326</v>
      </c>
      <c r="F90" s="294" t="s">
        <v>327</v>
      </c>
      <c r="G90" s="294" t="s">
        <v>328</v>
      </c>
      <c r="H90" s="294" t="s">
        <v>329</v>
      </c>
      <c r="I90" s="294" t="s">
        <v>330</v>
      </c>
      <c r="J90" s="294" t="s">
        <v>331</v>
      </c>
      <c r="K90" s="294" t="s">
        <v>332</v>
      </c>
      <c r="L90" s="294" t="s">
        <v>333</v>
      </c>
    </row>
    <row r="91" spans="2:12" x14ac:dyDescent="0.2">
      <c r="B91" s="295" t="s">
        <v>567</v>
      </c>
      <c r="C91" s="297">
        <v>0.42650651714201276</v>
      </c>
      <c r="D91" s="297">
        <v>0.19329417692232831</v>
      </c>
      <c r="E91" s="297">
        <v>0.78048936039105166</v>
      </c>
      <c r="F91" s="297">
        <v>-0.17764158964559115</v>
      </c>
      <c r="G91" s="297">
        <v>0.17472487691304595</v>
      </c>
      <c r="H91" s="297">
        <v>-0.24241402689623187</v>
      </c>
      <c r="I91" s="297">
        <v>-0.22211617647357551</v>
      </c>
      <c r="J91" s="297">
        <v>3.0691150459736052E-2</v>
      </c>
      <c r="K91" s="297">
        <v>2.0882141056367862E-2</v>
      </c>
      <c r="L91" s="297">
        <v>1.5577280435553182E-3</v>
      </c>
    </row>
    <row r="92" spans="2:12" x14ac:dyDescent="0.2">
      <c r="B92" s="292" t="s">
        <v>308</v>
      </c>
      <c r="C92" s="298">
        <v>0.31627752049670588</v>
      </c>
      <c r="D92" s="298">
        <v>0.6396972035215146</v>
      </c>
      <c r="E92" s="298">
        <v>0.53396701818071546</v>
      </c>
      <c r="F92" s="298">
        <v>4.293553220788935E-2</v>
      </c>
      <c r="G92" s="298">
        <v>0.23921014365557872</v>
      </c>
      <c r="H92" s="298">
        <v>0.28943021482694947</v>
      </c>
      <c r="I92" s="298">
        <v>0.24976996019539721</v>
      </c>
      <c r="J92" s="298">
        <v>-1.1988113560444548E-2</v>
      </c>
      <c r="K92" s="298">
        <v>-9.4187933738878443E-3</v>
      </c>
      <c r="L92" s="298">
        <v>1.352692761004143E-2</v>
      </c>
    </row>
    <row r="93" spans="2:12" x14ac:dyDescent="0.2">
      <c r="B93" s="292" t="s">
        <v>13</v>
      </c>
      <c r="C93" s="298">
        <v>0.9044181156884803</v>
      </c>
      <c r="D93" s="298">
        <v>-7.1644401360261983E-3</v>
      </c>
      <c r="E93" s="298">
        <v>3.9246148125277096E-2</v>
      </c>
      <c r="F93" s="298">
        <v>0.24087838855853527</v>
      </c>
      <c r="G93" s="298">
        <v>-0.22770423017312652</v>
      </c>
      <c r="H93" s="298">
        <v>9.8406615099795341E-2</v>
      </c>
      <c r="I93" s="298">
        <v>-4.1566377279031258E-2</v>
      </c>
      <c r="J93" s="298">
        <v>-1.6151726034167157E-2</v>
      </c>
      <c r="K93" s="298">
        <v>0.23626052166058026</v>
      </c>
      <c r="L93" s="298">
        <v>-5.5435820471592484E-2</v>
      </c>
    </row>
    <row r="94" spans="2:12" x14ac:dyDescent="0.2">
      <c r="B94" s="292" t="s">
        <v>16</v>
      </c>
      <c r="C94" s="298">
        <v>0.57185826913697235</v>
      </c>
      <c r="D94" s="298">
        <v>-0.25394921052341746</v>
      </c>
      <c r="E94" s="298">
        <v>-0.33994759632599797</v>
      </c>
      <c r="F94" s="298">
        <v>0.27511097395478479</v>
      </c>
      <c r="G94" s="298">
        <v>0.63199768287216862</v>
      </c>
      <c r="H94" s="298">
        <v>5.2580255047361378E-2</v>
      </c>
      <c r="I94" s="298">
        <v>-0.11452478770622415</v>
      </c>
      <c r="J94" s="298">
        <v>-2.5461190707837866E-2</v>
      </c>
      <c r="K94" s="298">
        <v>-1.859773266437063E-2</v>
      </c>
      <c r="L94" s="298">
        <v>-3.0686690726069235E-2</v>
      </c>
    </row>
    <row r="95" spans="2:12" x14ac:dyDescent="0.2">
      <c r="B95" s="292" t="s">
        <v>17</v>
      </c>
      <c r="C95" s="298">
        <v>0.73831765712955999</v>
      </c>
      <c r="D95" s="298">
        <v>-0.36391875214484121</v>
      </c>
      <c r="E95" s="298">
        <v>-0.14678714635434723</v>
      </c>
      <c r="F95" s="298">
        <v>-0.33722589301056294</v>
      </c>
      <c r="G95" s="298">
        <v>0.14491297456633051</v>
      </c>
      <c r="H95" s="298">
        <v>-0.28852182825843703</v>
      </c>
      <c r="I95" s="298">
        <v>0.27787665978341369</v>
      </c>
      <c r="J95" s="298">
        <v>-4.8002754464185102E-2</v>
      </c>
      <c r="K95" s="298">
        <v>5.5440938184497156E-2</v>
      </c>
      <c r="L95" s="298">
        <v>-1.8557857146508261E-2</v>
      </c>
    </row>
    <row r="96" spans="2:12" x14ac:dyDescent="0.2">
      <c r="B96" s="292" t="s">
        <v>18</v>
      </c>
      <c r="C96" s="298">
        <v>0.80010724792531807</v>
      </c>
      <c r="D96" s="298">
        <v>-0.37788280408064878</v>
      </c>
      <c r="E96" s="298">
        <v>-0.14589471452446853</v>
      </c>
      <c r="F96" s="298">
        <v>-0.33579181956099968</v>
      </c>
      <c r="G96" s="298">
        <v>-1.8680345017629729E-3</v>
      </c>
      <c r="H96" s="298">
        <v>0.22086038757427529</v>
      </c>
      <c r="I96" s="298">
        <v>-8.3330164317798855E-2</v>
      </c>
      <c r="J96" s="298">
        <v>8.9754732477478338E-2</v>
      </c>
      <c r="K96" s="298">
        <v>2.7796500949743237E-2</v>
      </c>
      <c r="L96" s="298">
        <v>0.13578030152608225</v>
      </c>
    </row>
    <row r="97" spans="2:12" x14ac:dyDescent="0.2">
      <c r="B97" s="292" t="s">
        <v>19</v>
      </c>
      <c r="C97" s="298">
        <v>0.84861477921525674</v>
      </c>
      <c r="D97" s="298">
        <v>-0.31844097330080062</v>
      </c>
      <c r="E97" s="298">
        <v>8.8306619645468487E-2</v>
      </c>
      <c r="F97" s="298">
        <v>-0.24517671249159098</v>
      </c>
      <c r="G97" s="298">
        <v>-0.18875026083716714</v>
      </c>
      <c r="H97" s="298">
        <v>0.18290125700538834</v>
      </c>
      <c r="I97" s="298">
        <v>-5.3865377683069128E-2</v>
      </c>
      <c r="J97" s="298">
        <v>-3.5451922877884949E-2</v>
      </c>
      <c r="K97" s="298">
        <v>-0.15137205290453773</v>
      </c>
      <c r="L97" s="298">
        <v>-0.11994697440879798</v>
      </c>
    </row>
    <row r="98" spans="2:12" x14ac:dyDescent="0.2">
      <c r="B98" s="292" t="s">
        <v>20</v>
      </c>
      <c r="C98" s="298">
        <v>0.86902997449214636</v>
      </c>
      <c r="D98" s="298">
        <v>1.0295697488882906E-2</v>
      </c>
      <c r="E98" s="298">
        <v>7.6910349766125929E-2</v>
      </c>
      <c r="F98" s="298">
        <v>0.34863135180821614</v>
      </c>
      <c r="G98" s="298">
        <v>-0.1946886461848763</v>
      </c>
      <c r="H98" s="298">
        <v>-0.12257764940222834</v>
      </c>
      <c r="I98" s="298">
        <v>6.9349489844892261E-3</v>
      </c>
      <c r="J98" s="298">
        <v>-0.2172358754034911</v>
      </c>
      <c r="K98" s="298">
        <v>-9.8330885826060782E-2</v>
      </c>
      <c r="L98" s="298">
        <v>8.5932819162844218E-2</v>
      </c>
    </row>
    <row r="99" spans="2:12" x14ac:dyDescent="0.2">
      <c r="B99" s="292" t="s">
        <v>21</v>
      </c>
      <c r="C99" s="298">
        <v>0.78770690568371471</v>
      </c>
      <c r="D99" s="298">
        <v>0.41162505103397723</v>
      </c>
      <c r="E99" s="298">
        <v>-0.15043921438839056</v>
      </c>
      <c r="F99" s="298">
        <v>0.24527625978371428</v>
      </c>
      <c r="G99" s="298">
        <v>-0.10680646919455304</v>
      </c>
      <c r="H99" s="298">
        <v>-0.14371167780911798</v>
      </c>
      <c r="I99" s="298">
        <v>6.1034835472928338E-2</v>
      </c>
      <c r="J99" s="298">
        <v>0.2921601306610333</v>
      </c>
      <c r="K99" s="298">
        <v>-7.83287701876446E-2</v>
      </c>
      <c r="L99" s="298">
        <v>-3.3748676230872742E-3</v>
      </c>
    </row>
    <row r="100" spans="2:12" x14ac:dyDescent="0.2">
      <c r="B100" s="292" t="s">
        <v>22</v>
      </c>
      <c r="C100" s="298">
        <v>0.2103237197227093</v>
      </c>
      <c r="D100" s="298">
        <v>0.89153162680009646</v>
      </c>
      <c r="E100" s="298">
        <v>-0.33525790634746544</v>
      </c>
      <c r="F100" s="298">
        <v>-0.19840969088178972</v>
      </c>
      <c r="G100" s="298">
        <v>5.5870624756918083E-3</v>
      </c>
      <c r="H100" s="298">
        <v>-1.5204897723792717E-2</v>
      </c>
      <c r="I100" s="298">
        <v>-6.6703735905714795E-2</v>
      </c>
      <c r="J100" s="298">
        <v>-6.6016018355956885E-2</v>
      </c>
      <c r="K100" s="298">
        <v>8.2385166693855223E-3</v>
      </c>
      <c r="L100" s="298">
        <v>-5.7655642154290773E-3</v>
      </c>
    </row>
    <row r="101" spans="2:12" ht="16" thickBot="1" x14ac:dyDescent="0.25">
      <c r="B101" s="296" t="s">
        <v>23</v>
      </c>
      <c r="C101" s="299">
        <v>0.2103237197227093</v>
      </c>
      <c r="D101" s="299">
        <v>0.89153162680009646</v>
      </c>
      <c r="E101" s="299">
        <v>-0.33525790634746544</v>
      </c>
      <c r="F101" s="299">
        <v>-0.19840969088178972</v>
      </c>
      <c r="G101" s="299">
        <v>5.5870624756918083E-3</v>
      </c>
      <c r="H101" s="299">
        <v>-1.5204897723792717E-2</v>
      </c>
      <c r="I101" s="299">
        <v>-6.6703735905714795E-2</v>
      </c>
      <c r="J101" s="299">
        <v>-6.6016018355956857E-2</v>
      </c>
      <c r="K101" s="299">
        <v>8.2385166693855032E-3</v>
      </c>
      <c r="L101" s="299">
        <v>-5.7655642154290591E-3</v>
      </c>
    </row>
    <row r="120" spans="2:12" x14ac:dyDescent="0.2">
      <c r="G120" t="s">
        <v>337</v>
      </c>
    </row>
    <row r="123" spans="2:12" x14ac:dyDescent="0.2">
      <c r="B123" t="s">
        <v>341</v>
      </c>
    </row>
    <row r="124" spans="2:12" ht="16" thickBot="1" x14ac:dyDescent="0.25"/>
    <row r="125" spans="2:12" ht="16" x14ac:dyDescent="0.2">
      <c r="B125" s="293"/>
      <c r="C125" s="294" t="s">
        <v>324</v>
      </c>
      <c r="D125" s="294" t="s">
        <v>325</v>
      </c>
      <c r="E125" s="294" t="s">
        <v>326</v>
      </c>
      <c r="F125" s="294" t="s">
        <v>327</v>
      </c>
      <c r="G125" s="294" t="s">
        <v>328</v>
      </c>
      <c r="H125" s="294" t="s">
        <v>329</v>
      </c>
      <c r="I125" s="294" t="s">
        <v>330</v>
      </c>
      <c r="J125" s="294" t="s">
        <v>331</v>
      </c>
      <c r="K125" s="294" t="s">
        <v>332</v>
      </c>
      <c r="L125" s="294" t="s">
        <v>333</v>
      </c>
    </row>
    <row r="126" spans="2:12" x14ac:dyDescent="0.2">
      <c r="B126" s="295" t="s">
        <v>567</v>
      </c>
      <c r="C126" s="297">
        <v>3.7924858569997997</v>
      </c>
      <c r="D126" s="297">
        <v>1.4115343906732472</v>
      </c>
      <c r="E126" s="297">
        <v>46.311492076134726</v>
      </c>
      <c r="F126" s="297">
        <v>4.4188497649927809</v>
      </c>
      <c r="G126" s="297">
        <v>4.7329669756380612</v>
      </c>
      <c r="H126" s="297">
        <v>16.479093532583963</v>
      </c>
      <c r="I126" s="297">
        <v>21.801232918894375</v>
      </c>
      <c r="J126" s="297">
        <v>0.60819009232007715</v>
      </c>
      <c r="K126" s="297">
        <v>0.43874174381049469</v>
      </c>
      <c r="L126" s="297">
        <v>5.4126479524891236E-3</v>
      </c>
    </row>
    <row r="127" spans="2:12" x14ac:dyDescent="0.2">
      <c r="B127" s="292" t="s">
        <v>308</v>
      </c>
      <c r="C127" s="298">
        <v>2.0854955972708575</v>
      </c>
      <c r="D127" s="298">
        <v>15.459762803440094</v>
      </c>
      <c r="E127" s="298">
        <v>21.676225694213837</v>
      </c>
      <c r="F127" s="298">
        <v>0.25813900742989054</v>
      </c>
      <c r="G127" s="298">
        <v>8.871216362927985</v>
      </c>
      <c r="H127" s="298">
        <v>23.491219381828188</v>
      </c>
      <c r="I127" s="298">
        <v>27.567735059609248</v>
      </c>
      <c r="J127" s="298">
        <v>9.2792890016204665E-2</v>
      </c>
      <c r="K127" s="298">
        <v>8.9258471633127945E-2</v>
      </c>
      <c r="L127" s="298">
        <v>0.40815473163064347</v>
      </c>
    </row>
    <row r="128" spans="2:12" x14ac:dyDescent="0.2">
      <c r="B128" s="292" t="s">
        <v>13</v>
      </c>
      <c r="C128" s="298">
        <v>17.053406014020446</v>
      </c>
      <c r="D128" s="298">
        <v>1.9391814065265035E-3</v>
      </c>
      <c r="E128" s="298">
        <v>0.11709783793949557</v>
      </c>
      <c r="F128" s="298">
        <v>8.1248548105805618</v>
      </c>
      <c r="G128" s="298">
        <v>8.0383365505883386</v>
      </c>
      <c r="H128" s="298">
        <v>2.7156038392320032</v>
      </c>
      <c r="I128" s="298">
        <v>0.7634929433983656</v>
      </c>
      <c r="J128" s="298">
        <v>0.16844219160901505</v>
      </c>
      <c r="K128" s="298">
        <v>56.161826569572135</v>
      </c>
      <c r="L128" s="298">
        <v>6.8550000616531781</v>
      </c>
    </row>
    <row r="129" spans="2:12" x14ac:dyDescent="0.2">
      <c r="B129" s="292" t="s">
        <v>16</v>
      </c>
      <c r="C129" s="298">
        <v>6.8178813237897371</v>
      </c>
      <c r="D129" s="298">
        <v>2.4363947558351948</v>
      </c>
      <c r="E129" s="298">
        <v>8.7857481277126563</v>
      </c>
      <c r="F129" s="298">
        <v>10.598289135138042</v>
      </c>
      <c r="G129" s="298">
        <v>61.92342364788481</v>
      </c>
      <c r="H129" s="298">
        <v>0.77528825275331814</v>
      </c>
      <c r="I129" s="298">
        <v>5.7958837736145217</v>
      </c>
      <c r="J129" s="298">
        <v>0.41857224178735952</v>
      </c>
      <c r="K129" s="298">
        <v>0.34799973092915371</v>
      </c>
      <c r="L129" s="298">
        <v>2.1005190105552405</v>
      </c>
    </row>
    <row r="130" spans="2:12" x14ac:dyDescent="0.2">
      <c r="B130" s="292" t="s">
        <v>17</v>
      </c>
      <c r="C130" s="298">
        <v>11.364730362546243</v>
      </c>
      <c r="D130" s="298">
        <v>5.0033719708469118</v>
      </c>
      <c r="E130" s="298">
        <v>1.6380639563079131</v>
      </c>
      <c r="F130" s="298">
        <v>15.924351728474827</v>
      </c>
      <c r="G130" s="298">
        <v>3.2556561492742269</v>
      </c>
      <c r="H130" s="298">
        <v>23.343994798389527</v>
      </c>
      <c r="I130" s="298">
        <v>34.121240878298238</v>
      </c>
      <c r="J130" s="298">
        <v>1.4878026278342198</v>
      </c>
      <c r="K130" s="298">
        <v>3.0925736326349709</v>
      </c>
      <c r="L130" s="298">
        <v>0.76821389539293883</v>
      </c>
    </row>
    <row r="131" spans="2:12" x14ac:dyDescent="0.2">
      <c r="B131" s="292" t="s">
        <v>18</v>
      </c>
      <c r="C131" s="298">
        <v>13.346550547967141</v>
      </c>
      <c r="D131" s="298">
        <v>5.3947109587390996</v>
      </c>
      <c r="E131" s="298">
        <v>1.6182064065983128</v>
      </c>
      <c r="F131" s="298">
        <v>15.789201176356549</v>
      </c>
      <c r="G131" s="298">
        <v>5.4099565135436807E-4</v>
      </c>
      <c r="H131" s="298">
        <v>13.678972822302999</v>
      </c>
      <c r="I131" s="298">
        <v>3.06849311722311</v>
      </c>
      <c r="J131" s="298">
        <v>5.2014894029970264</v>
      </c>
      <c r="K131" s="298">
        <v>0.77739038862163756</v>
      </c>
      <c r="L131" s="298">
        <v>41.124444183542742</v>
      </c>
    </row>
    <row r="132" spans="2:12" x14ac:dyDescent="0.2">
      <c r="B132" s="292" t="s">
        <v>19</v>
      </c>
      <c r="C132" s="298">
        <v>15.01391001291338</v>
      </c>
      <c r="D132" s="298">
        <v>3.8309969592900428</v>
      </c>
      <c r="E132" s="298">
        <v>0.59284521640200949</v>
      </c>
      <c r="F132" s="298">
        <v>8.4174078280970601</v>
      </c>
      <c r="G132" s="298">
        <v>5.5233060533824716</v>
      </c>
      <c r="H132" s="298">
        <v>9.3810447404043238</v>
      </c>
      <c r="I132" s="298">
        <v>1.2821537167806982</v>
      </c>
      <c r="J132" s="298">
        <v>0.81150760878060346</v>
      </c>
      <c r="K132" s="298">
        <v>23.054213390278687</v>
      </c>
      <c r="L132" s="298">
        <v>32.092614473670743</v>
      </c>
    </row>
    <row r="133" spans="2:12" x14ac:dyDescent="0.2">
      <c r="B133" s="292" t="s">
        <v>20</v>
      </c>
      <c r="C133" s="298">
        <v>15.744980937872311</v>
      </c>
      <c r="D133" s="298">
        <v>4.0046583319540913E-3</v>
      </c>
      <c r="E133" s="298">
        <v>0.44970153703955856</v>
      </c>
      <c r="F133" s="298">
        <v>17.019735809547665</v>
      </c>
      <c r="G133" s="298">
        <v>5.8763172999676287</v>
      </c>
      <c r="H133" s="298">
        <v>4.2134748363181407</v>
      </c>
      <c r="I133" s="298">
        <v>2.1252362660595336E-2</v>
      </c>
      <c r="J133" s="298">
        <v>30.470255870550201</v>
      </c>
      <c r="K133" s="298">
        <v>9.7283415584457948</v>
      </c>
      <c r="L133" s="298">
        <v>16.471935129266143</v>
      </c>
    </row>
    <row r="134" spans="2:12" x14ac:dyDescent="0.2">
      <c r="B134" s="292" t="s">
        <v>21</v>
      </c>
      <c r="C134" s="298">
        <v>12.936057348239379</v>
      </c>
      <c r="D134" s="298">
        <v>6.4011428196878635</v>
      </c>
      <c r="E134" s="298">
        <v>1.7205880916218819</v>
      </c>
      <c r="F134" s="298">
        <v>8.424244531769018</v>
      </c>
      <c r="G134" s="298">
        <v>1.7685571753124258</v>
      </c>
      <c r="H134" s="298">
        <v>5.7916451654363064</v>
      </c>
      <c r="I134" s="298">
        <v>1.646175877873747</v>
      </c>
      <c r="J134" s="298">
        <v>55.113108210689106</v>
      </c>
      <c r="K134" s="298">
        <v>6.173074563202932</v>
      </c>
      <c r="L134" s="298">
        <v>2.5406216167365523E-2</v>
      </c>
    </row>
    <row r="135" spans="2:12" x14ac:dyDescent="0.2">
      <c r="B135" s="292" t="s">
        <v>22</v>
      </c>
      <c r="C135" s="298">
        <v>0.92225099919039477</v>
      </c>
      <c r="D135" s="298">
        <v>30.028070750874576</v>
      </c>
      <c r="E135" s="298">
        <v>8.5450155280148294</v>
      </c>
      <c r="F135" s="298">
        <v>5.5124631038067937</v>
      </c>
      <c r="G135" s="298">
        <v>4.8393946863466014E-3</v>
      </c>
      <c r="H135" s="298">
        <v>6.4831315375592377E-2</v>
      </c>
      <c r="I135" s="298">
        <v>1.9661696758235745</v>
      </c>
      <c r="J135" s="298">
        <v>2.8139194317081015</v>
      </c>
      <c r="K135" s="298">
        <v>6.8289975435558828E-2</v>
      </c>
      <c r="L135" s="298">
        <v>7.4149825084255841E-2</v>
      </c>
    </row>
    <row r="136" spans="2:12" ht="16" thickBot="1" x14ac:dyDescent="0.25">
      <c r="B136" s="296" t="s">
        <v>23</v>
      </c>
      <c r="C136" s="299">
        <v>0.92225099919039477</v>
      </c>
      <c r="D136" s="299">
        <v>30.028070750874576</v>
      </c>
      <c r="E136" s="299">
        <v>8.5450155280148294</v>
      </c>
      <c r="F136" s="299">
        <v>5.5124631038067937</v>
      </c>
      <c r="G136" s="299">
        <v>4.8393946863466014E-3</v>
      </c>
      <c r="H136" s="299">
        <v>6.4831315375592377E-2</v>
      </c>
      <c r="I136" s="299">
        <v>1.9661696758235745</v>
      </c>
      <c r="J136" s="299">
        <v>2.8139194317080993</v>
      </c>
      <c r="K136" s="299">
        <v>6.8289975435558509E-2</v>
      </c>
      <c r="L136" s="299">
        <v>7.4149825084255369E-2</v>
      </c>
    </row>
    <row r="139" spans="2:12" x14ac:dyDescent="0.2">
      <c r="B139" t="s">
        <v>342</v>
      </c>
    </row>
    <row r="140" spans="2:12" ht="16" thickBot="1" x14ac:dyDescent="0.25"/>
    <row r="141" spans="2:12" ht="16" x14ac:dyDescent="0.2">
      <c r="B141" s="293"/>
      <c r="C141" s="294" t="s">
        <v>324</v>
      </c>
      <c r="D141" s="294" t="s">
        <v>325</v>
      </c>
      <c r="E141" s="294" t="s">
        <v>326</v>
      </c>
      <c r="F141" s="294" t="s">
        <v>327</v>
      </c>
      <c r="G141" s="294" t="s">
        <v>328</v>
      </c>
      <c r="H141" s="294" t="s">
        <v>329</v>
      </c>
      <c r="I141" s="294" t="s">
        <v>330</v>
      </c>
      <c r="J141" s="294" t="s">
        <v>331</v>
      </c>
      <c r="K141" s="294" t="s">
        <v>332</v>
      </c>
      <c r="L141" s="294" t="s">
        <v>333</v>
      </c>
    </row>
    <row r="142" spans="2:12" x14ac:dyDescent="0.2">
      <c r="B142" s="295" t="s">
        <v>567</v>
      </c>
      <c r="C142" s="297">
        <v>0.18190780916460994</v>
      </c>
      <c r="D142" s="297">
        <v>3.7362638832080346E-2</v>
      </c>
      <c r="E142" s="689">
        <v>0.60916364168363268</v>
      </c>
      <c r="F142" s="297">
        <v>3.1556534371812585E-2</v>
      </c>
      <c r="G142" s="297">
        <v>3.0528782612279041E-2</v>
      </c>
      <c r="H142" s="297">
        <v>5.8764560436047004E-2</v>
      </c>
      <c r="I142" s="297">
        <v>4.9335595851240518E-2</v>
      </c>
      <c r="J142" s="297">
        <v>9.4194671654215605E-4</v>
      </c>
      <c r="K142" s="297">
        <v>4.3606381509804406E-4</v>
      </c>
      <c r="L142" s="297">
        <v>2.4265166576786781E-6</v>
      </c>
    </row>
    <row r="143" spans="2:12" x14ac:dyDescent="0.2">
      <c r="B143" s="292" t="s">
        <v>308</v>
      </c>
      <c r="C143" s="298">
        <v>0.10003146997154402</v>
      </c>
      <c r="D143" s="699">
        <v>0.40921251219324534</v>
      </c>
      <c r="E143" s="298">
        <v>0.285120776504804</v>
      </c>
      <c r="F143" s="298">
        <v>1.8434599259747005E-3</v>
      </c>
      <c r="G143" s="298">
        <v>5.72214928277225E-2</v>
      </c>
      <c r="H143" s="298">
        <v>8.3769849254773973E-2</v>
      </c>
      <c r="I143" s="298">
        <v>6.23850330160102E-2</v>
      </c>
      <c r="J143" s="298">
        <v>1.4371486673811422E-4</v>
      </c>
      <c r="K143" s="298">
        <v>8.8713668619993399E-5</v>
      </c>
      <c r="L143" s="298">
        <v>1.8297777056730082E-4</v>
      </c>
    </row>
    <row r="144" spans="2:12" x14ac:dyDescent="0.2">
      <c r="B144" s="292" t="s">
        <v>13</v>
      </c>
      <c r="C144" s="699">
        <v>0.81797212798550045</v>
      </c>
      <c r="D144" s="298">
        <v>5.1329202462703039E-5</v>
      </c>
      <c r="E144" s="298">
        <v>1.5402601426711892E-3</v>
      </c>
      <c r="F144" s="298">
        <v>5.8022398074556635E-2</v>
      </c>
      <c r="G144" s="298">
        <v>5.1849216438736127E-2</v>
      </c>
      <c r="H144" s="298">
        <v>9.6838618953992584E-3</v>
      </c>
      <c r="I144" s="298">
        <v>1.7277637201027641E-3</v>
      </c>
      <c r="J144" s="298">
        <v>2.6087825388279286E-4</v>
      </c>
      <c r="K144" s="298">
        <v>5.5819034095329449E-2</v>
      </c>
      <c r="L144" s="298">
        <v>3.0731301913586289E-3</v>
      </c>
    </row>
    <row r="145" spans="2:12" x14ac:dyDescent="0.2">
      <c r="B145" s="292" t="s">
        <v>16</v>
      </c>
      <c r="C145" s="298">
        <v>0.32702187998033383</v>
      </c>
      <c r="D145" s="298">
        <v>6.4490201525466986E-2</v>
      </c>
      <c r="E145" s="298">
        <v>0.11556436824782364</v>
      </c>
      <c r="F145" s="298">
        <v>7.5686047990350266E-2</v>
      </c>
      <c r="G145" s="699">
        <v>0.39942107115579012</v>
      </c>
      <c r="H145" s="298">
        <v>2.7646832208455714E-3</v>
      </c>
      <c r="I145" s="298">
        <v>1.3115926999155708E-2</v>
      </c>
      <c r="J145" s="298">
        <v>6.4827223226088921E-4</v>
      </c>
      <c r="K145" s="298">
        <v>3.4587566025539825E-4</v>
      </c>
      <c r="L145" s="298">
        <v>9.4167298771742343E-4</v>
      </c>
    </row>
    <row r="146" spans="2:12" x14ac:dyDescent="0.2">
      <c r="B146" s="292" t="s">
        <v>17</v>
      </c>
      <c r="C146" s="699">
        <v>0.54511296282928168</v>
      </c>
      <c r="D146" s="298">
        <v>0.13243685816265821</v>
      </c>
      <c r="E146" s="298">
        <v>2.1546466334852524E-2</v>
      </c>
      <c r="F146" s="298">
        <v>0.11372130291677149</v>
      </c>
      <c r="G146" s="298">
        <v>2.0999770197661926E-2</v>
      </c>
      <c r="H146" s="298">
        <v>8.3244845381590923E-2</v>
      </c>
      <c r="I146" s="298">
        <v>7.7215438052386939E-2</v>
      </c>
      <c r="J146" s="298">
        <v>2.3042644361488396E-3</v>
      </c>
      <c r="K146" s="298">
        <v>3.073697626777231E-3</v>
      </c>
      <c r="L146" s="298">
        <v>3.4439406187020729E-4</v>
      </c>
    </row>
    <row r="147" spans="2:12" x14ac:dyDescent="0.2">
      <c r="B147" s="292" t="s">
        <v>18</v>
      </c>
      <c r="C147" s="699">
        <v>0.64017160818262608</v>
      </c>
      <c r="D147" s="298">
        <v>0.14279541361985393</v>
      </c>
      <c r="E147" s="298">
        <v>2.1285267726176157E-2</v>
      </c>
      <c r="F147" s="298">
        <v>0.11275614608408692</v>
      </c>
      <c r="G147" s="298">
        <v>3.4895528997768367E-6</v>
      </c>
      <c r="H147" s="298">
        <v>4.8779310799459075E-2</v>
      </c>
      <c r="I147" s="298">
        <v>6.9439162852313538E-3</v>
      </c>
      <c r="J147" s="298">
        <v>8.055912002103701E-3</v>
      </c>
      <c r="K147" s="298">
        <v>7.7264546504907637E-4</v>
      </c>
      <c r="L147" s="298">
        <v>1.8436290282513808E-2</v>
      </c>
    </row>
    <row r="148" spans="2:12" x14ac:dyDescent="0.2">
      <c r="B148" s="292" t="s">
        <v>19</v>
      </c>
      <c r="C148" s="699">
        <v>0.72014704350255765</v>
      </c>
      <c r="D148" s="298">
        <v>0.10140465347676103</v>
      </c>
      <c r="E148" s="298">
        <v>7.7980590732094268E-3</v>
      </c>
      <c r="F148" s="298">
        <v>6.011162034818416E-2</v>
      </c>
      <c r="G148" s="298">
        <v>3.5626660966098574E-2</v>
      </c>
      <c r="H148" s="298">
        <v>3.3452869814151055E-2</v>
      </c>
      <c r="I148" s="298">
        <v>2.9014789129396764E-3</v>
      </c>
      <c r="J148" s="298">
        <v>1.2568388357395001E-3</v>
      </c>
      <c r="K148" s="298">
        <v>2.2913498400534128E-2</v>
      </c>
      <c r="L148" s="298">
        <v>1.4387276669824811E-2</v>
      </c>
    </row>
    <row r="149" spans="2:12" x14ac:dyDescent="0.2">
      <c r="B149" s="292" t="s">
        <v>20</v>
      </c>
      <c r="C149" s="699">
        <v>0.75521309656581959</v>
      </c>
      <c r="D149" s="298">
        <v>1.0600138678258964E-4</v>
      </c>
      <c r="E149" s="298">
        <v>5.9152019011478188E-3</v>
      </c>
      <c r="F149" s="298">
        <v>0.121543819463624</v>
      </c>
      <c r="G149" s="298">
        <v>3.7903668953299899E-2</v>
      </c>
      <c r="H149" s="298">
        <v>1.5025280132975591E-2</v>
      </c>
      <c r="I149" s="298">
        <v>4.8093517417468085E-5</v>
      </c>
      <c r="J149" s="298">
        <v>4.7191425562321046E-2</v>
      </c>
      <c r="K149" s="298">
        <v>9.6689631073377889E-3</v>
      </c>
      <c r="L149" s="298">
        <v>7.3844494092740768E-3</v>
      </c>
    </row>
    <row r="150" spans="2:12" x14ac:dyDescent="0.2">
      <c r="B150" s="292" t="s">
        <v>21</v>
      </c>
      <c r="C150" s="699">
        <v>0.62048216926181154</v>
      </c>
      <c r="D150" s="298">
        <v>0.16943518263872406</v>
      </c>
      <c r="E150" s="298">
        <v>2.2631957225796095E-2</v>
      </c>
      <c r="F150" s="298">
        <v>6.0160443613487991E-2</v>
      </c>
      <c r="G150" s="298">
        <v>1.1407621861806987E-2</v>
      </c>
      <c r="H150" s="298">
        <v>2.0653046338711695E-2</v>
      </c>
      <c r="I150" s="298">
        <v>3.7252511412074248E-3</v>
      </c>
      <c r="J150" s="298">
        <v>8.5357541947871901E-2</v>
      </c>
      <c r="K150" s="298">
        <v>6.1353962391088304E-3</v>
      </c>
      <c r="L150" s="298">
        <v>1.1389731473362728E-5</v>
      </c>
    </row>
    <row r="151" spans="2:12" x14ac:dyDescent="0.2">
      <c r="B151" s="292" t="s">
        <v>22</v>
      </c>
      <c r="C151" s="298">
        <v>4.4236067077996682E-2</v>
      </c>
      <c r="D151" s="699">
        <v>0.79482864158482469</v>
      </c>
      <c r="E151" s="298">
        <v>0.11239786376848566</v>
      </c>
      <c r="F151" s="298">
        <v>3.9366405435807265E-2</v>
      </c>
      <c r="G151" s="298">
        <v>3.1215267107283413E-5</v>
      </c>
      <c r="H151" s="298">
        <v>2.3118891479099644E-4</v>
      </c>
      <c r="I151" s="298">
        <v>4.4493883837793359E-3</v>
      </c>
      <c r="J151" s="298">
        <v>4.358114679574027E-3</v>
      </c>
      <c r="K151" s="298">
        <v>6.7873156911742963E-5</v>
      </c>
      <c r="L151" s="298">
        <v>3.3241730722236235E-5</v>
      </c>
    </row>
    <row r="152" spans="2:12" ht="16" thickBot="1" x14ac:dyDescent="0.25">
      <c r="B152" s="296" t="s">
        <v>23</v>
      </c>
      <c r="C152" s="299">
        <v>4.4236067077996682E-2</v>
      </c>
      <c r="D152" s="300">
        <v>0.79482864158482469</v>
      </c>
      <c r="E152" s="299">
        <v>0.11239786376848566</v>
      </c>
      <c r="F152" s="299">
        <v>3.9366405435807265E-2</v>
      </c>
      <c r="G152" s="299">
        <v>3.1215267107283413E-5</v>
      </c>
      <c r="H152" s="299">
        <v>2.3118891479099644E-4</v>
      </c>
      <c r="I152" s="299">
        <v>4.4493883837793359E-3</v>
      </c>
      <c r="J152" s="299">
        <v>4.3581146795740235E-3</v>
      </c>
      <c r="K152" s="299">
        <v>6.7873156911742652E-5</v>
      </c>
      <c r="L152" s="299">
        <v>3.3241730722236025E-5</v>
      </c>
    </row>
    <row r="153" spans="2:12" x14ac:dyDescent="0.2">
      <c r="B153" s="301" t="s">
        <v>343</v>
      </c>
    </row>
    <row r="156" spans="2:12" x14ac:dyDescent="0.2">
      <c r="B156" t="s">
        <v>344</v>
      </c>
    </row>
    <row r="157" spans="2:12" ht="16" thickBot="1" x14ac:dyDescent="0.25"/>
    <row r="158" spans="2:12" ht="16" x14ac:dyDescent="0.2">
      <c r="B158" s="293"/>
      <c r="C158" s="294" t="s">
        <v>324</v>
      </c>
      <c r="D158" s="294" t="s">
        <v>325</v>
      </c>
      <c r="E158" s="294" t="s">
        <v>326</v>
      </c>
      <c r="F158" s="294" t="s">
        <v>327</v>
      </c>
      <c r="G158" s="294" t="s">
        <v>328</v>
      </c>
      <c r="H158" s="294" t="s">
        <v>329</v>
      </c>
      <c r="I158" s="294" t="s">
        <v>330</v>
      </c>
      <c r="J158" s="294" t="s">
        <v>331</v>
      </c>
      <c r="K158" s="294" t="s">
        <v>332</v>
      </c>
      <c r="L158" s="294" t="s">
        <v>333</v>
      </c>
    </row>
    <row r="159" spans="2:12" x14ac:dyDescent="0.2">
      <c r="B159" s="295" t="s">
        <v>117</v>
      </c>
      <c r="C159" s="297">
        <v>-0.82949810331022789</v>
      </c>
      <c r="D159" s="297">
        <v>-7.7550679080772178E-2</v>
      </c>
      <c r="E159" s="297">
        <v>0.63823770484600684</v>
      </c>
      <c r="F159" s="297">
        <v>-0.57382636551051014</v>
      </c>
      <c r="G159" s="297">
        <v>0.18496728157491871</v>
      </c>
      <c r="H159" s="297">
        <v>0.22294104423284081</v>
      </c>
      <c r="I159" s="297">
        <v>-0.73696200067907436</v>
      </c>
      <c r="J159" s="297">
        <v>0.15796360729179193</v>
      </c>
      <c r="K159" s="297">
        <v>0.40159335946125152</v>
      </c>
      <c r="L159" s="297">
        <v>0.44390225033727354</v>
      </c>
    </row>
    <row r="160" spans="2:12" x14ac:dyDescent="0.2">
      <c r="B160" s="292" t="s">
        <v>139</v>
      </c>
      <c r="C160" s="298">
        <v>-0.77141446060951091</v>
      </c>
      <c r="D160" s="298">
        <v>0.19117565966189745</v>
      </c>
      <c r="E160" s="298">
        <v>1.1262755487062082</v>
      </c>
      <c r="F160" s="298">
        <v>-0.6187700916274157</v>
      </c>
      <c r="G160" s="298">
        <v>0.37476302354355157</v>
      </c>
      <c r="H160" s="298">
        <v>0.38892610741937472</v>
      </c>
      <c r="I160" s="298">
        <v>-0.47229446000788067</v>
      </c>
      <c r="J160" s="298">
        <v>4.1297922543477542E-2</v>
      </c>
      <c r="K160" s="298">
        <v>-9.8797422565851528E-4</v>
      </c>
      <c r="L160" s="298">
        <v>6.7714127539238195E-2</v>
      </c>
    </row>
    <row r="161" spans="2:12" x14ac:dyDescent="0.2">
      <c r="B161" s="292" t="s">
        <v>141</v>
      </c>
      <c r="C161" s="298">
        <v>-1.5218687711536063</v>
      </c>
      <c r="D161" s="298">
        <v>0.1251755868934257</v>
      </c>
      <c r="E161" s="298">
        <v>0.27623222809630388</v>
      </c>
      <c r="F161" s="298">
        <v>-0.11137247954288439</v>
      </c>
      <c r="G161" s="298">
        <v>0.17903333130608712</v>
      </c>
      <c r="H161" s="298">
        <v>0.16222270618301157</v>
      </c>
      <c r="I161" s="298">
        <v>-7.0315115232732719E-2</v>
      </c>
      <c r="J161" s="298">
        <v>-0.12613886530145882</v>
      </c>
      <c r="K161" s="298">
        <v>-7.0638498905777211E-2</v>
      </c>
      <c r="L161" s="298">
        <v>-0.10012030916295304</v>
      </c>
    </row>
    <row r="162" spans="2:12" x14ac:dyDescent="0.2">
      <c r="B162" s="292" t="s">
        <v>143</v>
      </c>
      <c r="C162" s="298">
        <v>-7.7981041827465111E-2</v>
      </c>
      <c r="D162" s="298">
        <v>-7.5620755830779499E-2</v>
      </c>
      <c r="E162" s="298">
        <v>1.1287971674587498</v>
      </c>
      <c r="F162" s="298">
        <v>-0.25921468608992776</v>
      </c>
      <c r="G162" s="298">
        <v>-0.25737974283283815</v>
      </c>
      <c r="H162" s="298">
        <v>6.4069383847540629E-2</v>
      </c>
      <c r="I162" s="298">
        <v>-0.79016432467421926</v>
      </c>
      <c r="J162" s="298">
        <v>-0.72824391024658819</v>
      </c>
      <c r="K162" s="298">
        <v>-0.65074276900839056</v>
      </c>
      <c r="L162" s="298">
        <v>-8.6771615710862615E-2</v>
      </c>
    </row>
    <row r="163" spans="2:12" x14ac:dyDescent="0.2">
      <c r="B163" s="292" t="s">
        <v>146</v>
      </c>
      <c r="C163" s="298">
        <v>-1.4609602914806084</v>
      </c>
      <c r="D163" s="298">
        <v>0.17927067148997877</v>
      </c>
      <c r="E163" s="298">
        <v>0.68907151614670226</v>
      </c>
      <c r="F163" s="298">
        <v>-6.4118884845028562E-2</v>
      </c>
      <c r="G163" s="298">
        <v>0.22005768567961859</v>
      </c>
      <c r="H163" s="298">
        <v>-0.43420863942695898</v>
      </c>
      <c r="I163" s="298">
        <v>-0.588542611825699</v>
      </c>
      <c r="J163" s="298">
        <v>-9.8952639851265053E-2</v>
      </c>
      <c r="K163" s="298">
        <v>0.28714114534236579</v>
      </c>
      <c r="L163" s="298">
        <v>-0.22336412642574621</v>
      </c>
    </row>
    <row r="164" spans="2:12" x14ac:dyDescent="0.2">
      <c r="B164" s="292" t="s">
        <v>148</v>
      </c>
      <c r="C164" s="298">
        <v>-1.4861569726344364</v>
      </c>
      <c r="D164" s="298">
        <v>0.56575987475329148</v>
      </c>
      <c r="E164" s="298">
        <v>1.2257975858938304</v>
      </c>
      <c r="F164" s="298">
        <v>-2.9656873170432738E-2</v>
      </c>
      <c r="G164" s="298">
        <v>0.58982972202075989</v>
      </c>
      <c r="H164" s="298">
        <v>-0.34233749703174388</v>
      </c>
      <c r="I164" s="298">
        <v>-0.29440914287015574</v>
      </c>
      <c r="J164" s="298">
        <v>-0.10373531771354362</v>
      </c>
      <c r="K164" s="298">
        <v>0.24460420316228576</v>
      </c>
      <c r="L164" s="298">
        <v>-0.1109059306127219</v>
      </c>
    </row>
    <row r="165" spans="2:12" x14ac:dyDescent="0.2">
      <c r="B165" s="292" t="s">
        <v>150</v>
      </c>
      <c r="C165" s="298">
        <v>1.0221365586343818</v>
      </c>
      <c r="D165" s="298">
        <v>-1.1898591678152586</v>
      </c>
      <c r="E165" s="298">
        <v>0.44164620237283042</v>
      </c>
      <c r="F165" s="298">
        <v>-2.3147687218958879</v>
      </c>
      <c r="G165" s="298">
        <v>-1.8460235180297224E-2</v>
      </c>
      <c r="H165" s="298">
        <v>0.18486792126969667</v>
      </c>
      <c r="I165" s="298">
        <v>-0.25553050630277097</v>
      </c>
      <c r="J165" s="298">
        <v>4.2025455468174466E-3</v>
      </c>
      <c r="K165" s="298">
        <v>-2.7631793762581962E-3</v>
      </c>
      <c r="L165" s="298">
        <v>-0.2248624630888241</v>
      </c>
    </row>
    <row r="166" spans="2:12" x14ac:dyDescent="0.2">
      <c r="B166" s="292" t="s">
        <v>152</v>
      </c>
      <c r="C166" s="298">
        <v>4.6821623162573465</v>
      </c>
      <c r="D166" s="298">
        <v>-1.2806140327397535</v>
      </c>
      <c r="E166" s="298">
        <v>0.45918703511484849</v>
      </c>
      <c r="F166" s="298">
        <v>-1.5392532783853776</v>
      </c>
      <c r="G166" s="298">
        <v>-1.4905691819355458</v>
      </c>
      <c r="H166" s="298">
        <v>0.41101737963871643</v>
      </c>
      <c r="I166" s="298">
        <v>-9.7834198788292193E-2</v>
      </c>
      <c r="J166" s="298">
        <v>0.56094059700234555</v>
      </c>
      <c r="K166" s="298">
        <v>0.47612764752812975</v>
      </c>
      <c r="L166" s="298">
        <v>-0.38796006142010092</v>
      </c>
    </row>
    <row r="167" spans="2:12" x14ac:dyDescent="0.2">
      <c r="B167" s="292" t="s">
        <v>154</v>
      </c>
      <c r="C167" s="298">
        <v>4.4560547002750495</v>
      </c>
      <c r="D167" s="298">
        <v>-1.1602694206662119</v>
      </c>
      <c r="E167" s="298">
        <v>0.68288214980094408</v>
      </c>
      <c r="F167" s="298">
        <v>-0.82738165846238443</v>
      </c>
      <c r="G167" s="298">
        <v>-2.0392285782614676</v>
      </c>
      <c r="H167" s="298">
        <v>1.2952019218705217</v>
      </c>
      <c r="I167" s="298">
        <v>-1.2263495489876723</v>
      </c>
      <c r="J167" s="298">
        <v>3.0728516654834566E-2</v>
      </c>
      <c r="K167" s="298">
        <v>-0.19817484438877617</v>
      </c>
      <c r="L167" s="298">
        <v>0.1605297610422925</v>
      </c>
    </row>
    <row r="168" spans="2:12" x14ac:dyDescent="0.2">
      <c r="B168" s="292" t="s">
        <v>162</v>
      </c>
      <c r="C168" s="298">
        <v>-0.55740412095519487</v>
      </c>
      <c r="D168" s="298">
        <v>0.55564602387558615</v>
      </c>
      <c r="E168" s="298">
        <v>1.2033132112653535</v>
      </c>
      <c r="F168" s="298">
        <v>-0.21449007189177693</v>
      </c>
      <c r="G168" s="298">
        <v>0.29848367866626668</v>
      </c>
      <c r="H168" s="298">
        <v>0.17697132575644828</v>
      </c>
      <c r="I168" s="298">
        <v>-0.21156620690383135</v>
      </c>
      <c r="J168" s="298">
        <v>0.48993635441220273</v>
      </c>
      <c r="K168" s="298">
        <v>-0.20700484523394883</v>
      </c>
      <c r="L168" s="298">
        <v>-0.28114379465281347</v>
      </c>
    </row>
    <row r="169" spans="2:12" x14ac:dyDescent="0.2">
      <c r="B169" s="292" t="s">
        <v>164</v>
      </c>
      <c r="C169" s="298">
        <v>-1.0952791190741176</v>
      </c>
      <c r="D169" s="298">
        <v>0.77399903950099724</v>
      </c>
      <c r="E169" s="298">
        <v>1.286696412535504</v>
      </c>
      <c r="F169" s="298">
        <v>5.2482096943518138E-2</v>
      </c>
      <c r="G169" s="298">
        <v>0.54686538830961706</v>
      </c>
      <c r="H169" s="298">
        <v>-0.16420319019881527</v>
      </c>
      <c r="I169" s="298">
        <v>-5.0192043689164467E-2</v>
      </c>
      <c r="J169" s="298">
        <v>0.3141754425711597</v>
      </c>
      <c r="K169" s="298">
        <v>-2.9721376037353676E-2</v>
      </c>
      <c r="L169" s="298">
        <v>-0.17663123038197445</v>
      </c>
    </row>
    <row r="170" spans="2:12" x14ac:dyDescent="0.2">
      <c r="B170" s="292" t="s">
        <v>166</v>
      </c>
      <c r="C170" s="298">
        <v>-2.006617807583269</v>
      </c>
      <c r="D170" s="298">
        <v>6.2328252277687998E-2</v>
      </c>
      <c r="E170" s="298">
        <v>0.4943655755450308</v>
      </c>
      <c r="F170" s="298">
        <v>-8.7133090960841653E-2</v>
      </c>
      <c r="G170" s="298">
        <v>0.3109665802523191</v>
      </c>
      <c r="H170" s="298">
        <v>-1.211337648335288</v>
      </c>
      <c r="I170" s="298">
        <v>-0.95318498449127476</v>
      </c>
      <c r="J170" s="298">
        <v>-5.4280380135858043E-2</v>
      </c>
      <c r="K170" s="298">
        <v>9.2032240443798471E-2</v>
      </c>
      <c r="L170" s="298">
        <v>-4.7326671837926187E-2</v>
      </c>
    </row>
    <row r="171" spans="2:12" x14ac:dyDescent="0.2">
      <c r="B171" s="292" t="s">
        <v>168</v>
      </c>
      <c r="C171" s="298">
        <v>-1.4087572613050041</v>
      </c>
      <c r="D171" s="298">
        <v>0.64137906651887489</v>
      </c>
      <c r="E171" s="298">
        <v>0.90314144537807517</v>
      </c>
      <c r="F171" s="298">
        <v>0.15630906496115238</v>
      </c>
      <c r="G171" s="298">
        <v>0.49394484576582698</v>
      </c>
      <c r="H171" s="298">
        <v>-0.655485768568425</v>
      </c>
      <c r="I171" s="298">
        <v>-0.28343517876925872</v>
      </c>
      <c r="J171" s="298">
        <v>0.46334086803732732</v>
      </c>
      <c r="K171" s="298">
        <v>8.3590138095795935E-2</v>
      </c>
      <c r="L171" s="298">
        <v>0.1080094488026718</v>
      </c>
    </row>
    <row r="172" spans="2:12" x14ac:dyDescent="0.2">
      <c r="B172" s="292" t="s">
        <v>545</v>
      </c>
      <c r="C172" s="298">
        <v>2.4452894133741965</v>
      </c>
      <c r="D172" s="298">
        <v>-0.31053497899371668</v>
      </c>
      <c r="E172" s="298">
        <v>0.45136002886923898</v>
      </c>
      <c r="F172" s="298">
        <v>-0.75589677732258542</v>
      </c>
      <c r="G172" s="298">
        <v>-0.28461524792135995</v>
      </c>
      <c r="H172" s="298">
        <v>-1.1771584727566671</v>
      </c>
      <c r="I172" s="298">
        <v>0.85361396881224916</v>
      </c>
      <c r="J172" s="298">
        <v>0.63927254255685506</v>
      </c>
      <c r="K172" s="298">
        <v>-4.0015631961528207E-2</v>
      </c>
      <c r="L172" s="298">
        <v>0.49049828682519819</v>
      </c>
    </row>
    <row r="173" spans="2:12" x14ac:dyDescent="0.2">
      <c r="B173" s="292" t="s">
        <v>546</v>
      </c>
      <c r="C173" s="298">
        <v>0.84149753419767226</v>
      </c>
      <c r="D173" s="298">
        <v>-0.22094660312479592</v>
      </c>
      <c r="E173" s="298">
        <v>0.15178386671506885</v>
      </c>
      <c r="F173" s="298">
        <v>-0.60820059065613385</v>
      </c>
      <c r="G173" s="298">
        <v>-2.2165953580845769E-2</v>
      </c>
      <c r="H173" s="298">
        <v>-1.0170720298371327</v>
      </c>
      <c r="I173" s="298">
        <v>0.65772059031641339</v>
      </c>
      <c r="J173" s="298">
        <v>0.4777809014192913</v>
      </c>
      <c r="K173" s="298">
        <v>-0.13651044792394429</v>
      </c>
      <c r="L173" s="298">
        <v>0.40804533973974016</v>
      </c>
    </row>
    <row r="174" spans="2:12" x14ac:dyDescent="0.2">
      <c r="B174" s="292" t="s">
        <v>547</v>
      </c>
      <c r="C174" s="298">
        <v>2.0540666458229739</v>
      </c>
      <c r="D174" s="298">
        <v>-0.70369699824895293</v>
      </c>
      <c r="E174" s="298">
        <v>1.250470127922586</v>
      </c>
      <c r="F174" s="298">
        <v>-1.2259391554369989</v>
      </c>
      <c r="G174" s="298">
        <v>-0.360503906837364</v>
      </c>
      <c r="H174" s="298">
        <v>-1.0193933874174657E-2</v>
      </c>
      <c r="I174" s="298">
        <v>0.45623023590796663</v>
      </c>
      <c r="J174" s="298">
        <v>-1.4005980293343177</v>
      </c>
      <c r="K174" s="298">
        <v>-0.61699649851107441</v>
      </c>
      <c r="L174" s="298">
        <v>-0.37856831609075281</v>
      </c>
    </row>
    <row r="175" spans="2:12" x14ac:dyDescent="0.2">
      <c r="B175" s="292" t="s">
        <v>548</v>
      </c>
      <c r="C175" s="298">
        <v>-0.82828256218390395</v>
      </c>
      <c r="D175" s="298">
        <v>-0.7327373565217109</v>
      </c>
      <c r="E175" s="298">
        <v>-1.8149497741505247</v>
      </c>
      <c r="F175" s="298">
        <v>-0.26437555536778889</v>
      </c>
      <c r="G175" s="298">
        <v>-0.56725267402883628</v>
      </c>
      <c r="H175" s="298">
        <v>-2.9727857467789855E-2</v>
      </c>
      <c r="I175" s="298">
        <v>1.0259128155941699</v>
      </c>
      <c r="J175" s="298">
        <v>0.40876734300295908</v>
      </c>
      <c r="K175" s="298">
        <v>-0.15854506344675831</v>
      </c>
      <c r="L175" s="298">
        <v>-0.18603991174194748</v>
      </c>
    </row>
    <row r="176" spans="2:12" x14ac:dyDescent="0.2">
      <c r="B176" s="292" t="s">
        <v>549</v>
      </c>
      <c r="C176" s="298">
        <v>6.5623729017600283</v>
      </c>
      <c r="D176" s="298">
        <v>-1.7870977028988975</v>
      </c>
      <c r="E176" s="298">
        <v>0.31122906214635482</v>
      </c>
      <c r="F176" s="298">
        <v>-2.2353722779860892</v>
      </c>
      <c r="G176" s="298">
        <v>-1.4507971630619261</v>
      </c>
      <c r="H176" s="298">
        <v>-0.2348456565395742</v>
      </c>
      <c r="I176" s="298">
        <v>1.1742780126404737</v>
      </c>
      <c r="J176" s="298">
        <v>0.15616513371835206</v>
      </c>
      <c r="K176" s="298">
        <v>0.45927089713315067</v>
      </c>
      <c r="L176" s="298">
        <v>0.181885090834042</v>
      </c>
    </row>
    <row r="177" spans="2:12" x14ac:dyDescent="0.2">
      <c r="B177" s="292" t="s">
        <v>56</v>
      </c>
      <c r="C177" s="298">
        <v>-1.5618539948596364</v>
      </c>
      <c r="D177" s="298">
        <v>-0.21210031175247138</v>
      </c>
      <c r="E177" s="298">
        <v>-1.3346996691794686</v>
      </c>
      <c r="F177" s="298">
        <v>0.43167147091812219</v>
      </c>
      <c r="G177" s="298">
        <v>-0.56109302700432973</v>
      </c>
      <c r="H177" s="298">
        <v>9.8933072777802486E-2</v>
      </c>
      <c r="I177" s="298">
        <v>0.1989465605019464</v>
      </c>
      <c r="J177" s="298">
        <v>0.52122010108803185</v>
      </c>
      <c r="K177" s="298">
        <v>-0.19219127223524607</v>
      </c>
      <c r="L177" s="298">
        <v>-3.8291431404984699E-2</v>
      </c>
    </row>
    <row r="178" spans="2:12" x14ac:dyDescent="0.2">
      <c r="B178" s="292" t="s">
        <v>58</v>
      </c>
      <c r="C178" s="298">
        <v>-2.344849867273973</v>
      </c>
      <c r="D178" s="298">
        <v>-7.0257839341558062E-2</v>
      </c>
      <c r="E178" s="298">
        <v>-0.64923592859414236</v>
      </c>
      <c r="F178" s="298">
        <v>0.31795491648666624</v>
      </c>
      <c r="G178" s="298">
        <v>-2.7118817313039039E-2</v>
      </c>
      <c r="H178" s="298">
        <v>-0.39161735923065638</v>
      </c>
      <c r="I178" s="298">
        <v>3.029148733971108E-3</v>
      </c>
      <c r="J178" s="298">
        <v>-0.20944241001405106</v>
      </c>
      <c r="K178" s="298">
        <v>-3.7077281766280321E-2</v>
      </c>
      <c r="L178" s="298">
        <v>-6.9335585242649669E-2</v>
      </c>
    </row>
    <row r="179" spans="2:12" x14ac:dyDescent="0.2">
      <c r="B179" s="292" t="s">
        <v>60</v>
      </c>
      <c r="C179" s="298">
        <v>-2.4547981687906288</v>
      </c>
      <c r="D179" s="298">
        <v>-0.37566057457117602</v>
      </c>
      <c r="E179" s="298">
        <v>-1.5050756624529189</v>
      </c>
      <c r="F179" s="298">
        <v>0.38003962242698786</v>
      </c>
      <c r="G179" s="298">
        <v>-0.32760665608429917</v>
      </c>
      <c r="H179" s="298">
        <v>1.491551439517106E-2</v>
      </c>
      <c r="I179" s="298">
        <v>0.27308213727241071</v>
      </c>
      <c r="J179" s="298">
        <v>-0.20165499405250631</v>
      </c>
      <c r="K179" s="298">
        <v>-6.5632640840593684E-2</v>
      </c>
      <c r="L179" s="298">
        <v>0.12630292840622304</v>
      </c>
    </row>
    <row r="180" spans="2:12" x14ac:dyDescent="0.2">
      <c r="B180" s="292" t="s">
        <v>62</v>
      </c>
      <c r="C180" s="298">
        <v>-1.5095126857624692</v>
      </c>
      <c r="D180" s="298">
        <v>-0.62202261217942478</v>
      </c>
      <c r="E180" s="298">
        <v>-1.3148385577662152</v>
      </c>
      <c r="F180" s="298">
        <v>0.10988303704647137</v>
      </c>
      <c r="G180" s="298">
        <v>0.19142989203877803</v>
      </c>
      <c r="H180" s="298">
        <v>0.11911701057060765</v>
      </c>
      <c r="I180" s="298">
        <v>7.7890806360011305E-2</v>
      </c>
      <c r="J180" s="298">
        <v>-0.24161141716307052</v>
      </c>
      <c r="K180" s="298">
        <v>3.403178252762655E-2</v>
      </c>
      <c r="L180" s="298">
        <v>0.17154204990373659</v>
      </c>
    </row>
    <row r="181" spans="2:12" x14ac:dyDescent="0.2">
      <c r="B181" s="292" t="s">
        <v>65</v>
      </c>
      <c r="C181" s="298">
        <v>3.0140937892639013</v>
      </c>
      <c r="D181" s="298">
        <v>-1.231227095704239</v>
      </c>
      <c r="E181" s="298">
        <v>-2.1132107720301696</v>
      </c>
      <c r="F181" s="298">
        <v>1.4945226132532177</v>
      </c>
      <c r="G181" s="298">
        <v>0.98907654801477407</v>
      </c>
      <c r="H181" s="298">
        <v>3.8604059545635075E-2</v>
      </c>
      <c r="I181" s="298">
        <v>-7.0106182879953764E-3</v>
      </c>
      <c r="J181" s="298">
        <v>-8.0749872160584268E-2</v>
      </c>
      <c r="K181" s="298">
        <v>-0.10086474514407485</v>
      </c>
      <c r="L181" s="298">
        <v>9.3231062450548352E-2</v>
      </c>
    </row>
    <row r="182" spans="2:12" x14ac:dyDescent="0.2">
      <c r="B182" s="292" t="s">
        <v>67</v>
      </c>
      <c r="C182" s="298">
        <v>4.3490007215127369</v>
      </c>
      <c r="D182" s="298">
        <v>-1.2620727891316381</v>
      </c>
      <c r="E182" s="298">
        <v>-2.083414186099231</v>
      </c>
      <c r="F182" s="298">
        <v>1.505429931997295</v>
      </c>
      <c r="G182" s="298">
        <v>0.9504739459344651</v>
      </c>
      <c r="H182" s="298">
        <v>8.7337983773344979E-2</v>
      </c>
      <c r="I182" s="298">
        <v>-0.20040864020211785</v>
      </c>
      <c r="J182" s="298">
        <v>0.71065397115309015</v>
      </c>
      <c r="K182" s="298">
        <v>0.16796348040912432</v>
      </c>
      <c r="L182" s="298">
        <v>8.9581295170837974E-2</v>
      </c>
    </row>
    <row r="183" spans="2:12" x14ac:dyDescent="0.2">
      <c r="B183" s="292" t="s">
        <v>69</v>
      </c>
      <c r="C183" s="298">
        <v>-2.5540161561965538</v>
      </c>
      <c r="D183" s="298">
        <v>-0.28509006153539757</v>
      </c>
      <c r="E183" s="298">
        <v>-1.3689931870540633</v>
      </c>
      <c r="F183" s="298">
        <v>0.48464121200812743</v>
      </c>
      <c r="G183" s="298">
        <v>-0.29981612769317117</v>
      </c>
      <c r="H183" s="298">
        <v>-0.18024293148270057</v>
      </c>
      <c r="I183" s="298">
        <v>0.25542318207247111</v>
      </c>
      <c r="J183" s="298">
        <v>-0.26796164613576839</v>
      </c>
      <c r="K183" s="298">
        <v>-8.5635788873702379E-2</v>
      </c>
      <c r="L183" s="298">
        <v>-9.3943193153156843E-2</v>
      </c>
    </row>
    <row r="184" spans="2:12" x14ac:dyDescent="0.2">
      <c r="B184" s="292" t="s">
        <v>71</v>
      </c>
      <c r="C184" s="298">
        <v>-1.4781573640887931</v>
      </c>
      <c r="D184" s="298">
        <v>-0.63444911702555795</v>
      </c>
      <c r="E184" s="298">
        <v>-1.1343206252934068</v>
      </c>
      <c r="F184" s="298">
        <v>-0.18228171722819009</v>
      </c>
      <c r="G184" s="298">
        <v>-0.49926272253542037</v>
      </c>
      <c r="H184" s="298">
        <v>0.54816430460215593</v>
      </c>
      <c r="I184" s="298">
        <v>-0.19146084949748651</v>
      </c>
      <c r="J184" s="298">
        <v>-3.7558664197245781E-2</v>
      </c>
      <c r="K184" s="298">
        <v>5.4032049248721424E-2</v>
      </c>
      <c r="L184" s="298">
        <v>0.18483144853035455</v>
      </c>
    </row>
    <row r="185" spans="2:12" x14ac:dyDescent="0.2">
      <c r="B185" s="292" t="s">
        <v>73</v>
      </c>
      <c r="C185" s="298">
        <v>-0.6626351919481519</v>
      </c>
      <c r="D185" s="298">
        <v>-0.78703345547884518</v>
      </c>
      <c r="E185" s="298">
        <v>-0.78974299447563034</v>
      </c>
      <c r="F185" s="298">
        <v>-0.43605236759645716</v>
      </c>
      <c r="G185" s="298">
        <v>-0.7074018453683103</v>
      </c>
      <c r="H185" s="298">
        <v>0.87092131796793792</v>
      </c>
      <c r="I185" s="298">
        <v>-0.60686382643310344</v>
      </c>
      <c r="J185" s="298">
        <v>5.5254459683847006E-2</v>
      </c>
      <c r="K185" s="298">
        <v>0.46854054584548671</v>
      </c>
      <c r="L185" s="298">
        <v>8.9536134063097905E-2</v>
      </c>
    </row>
    <row r="186" spans="2:12" x14ac:dyDescent="0.2">
      <c r="B186" s="292" t="s">
        <v>109</v>
      </c>
      <c r="C186" s="298">
        <v>0.8947939227467504</v>
      </c>
      <c r="D186" s="298">
        <v>-0.45348520169233081</v>
      </c>
      <c r="E186" s="298">
        <v>-0.17331140755358512</v>
      </c>
      <c r="F186" s="298">
        <v>1.4618246688539161E-2</v>
      </c>
      <c r="G186" s="298">
        <v>-1.0737049260719684</v>
      </c>
      <c r="H186" s="298">
        <v>0.91409946568876199</v>
      </c>
      <c r="I186" s="298">
        <v>-0.46666824843974364</v>
      </c>
      <c r="J186" s="298">
        <v>-1.4489401731836519E-2</v>
      </c>
      <c r="K186" s="298">
        <v>-0.43989166372443528</v>
      </c>
      <c r="L186" s="298">
        <v>0.4931886461781641</v>
      </c>
    </row>
    <row r="187" spans="2:12" x14ac:dyDescent="0.2">
      <c r="B187" s="292" t="s">
        <v>111</v>
      </c>
      <c r="C187" s="298">
        <v>-0.82749902881246507</v>
      </c>
      <c r="D187" s="298">
        <v>-0.24327484711321409</v>
      </c>
      <c r="E187" s="298">
        <v>-2.7034172418157545E-2</v>
      </c>
      <c r="F187" s="298">
        <v>-0.49046145538569091</v>
      </c>
      <c r="G187" s="298">
        <v>-0.14795223462017404</v>
      </c>
      <c r="H187" s="298">
        <v>1.0080667027963153</v>
      </c>
      <c r="I187" s="298">
        <v>-9.374236318112121E-2</v>
      </c>
      <c r="J187" s="298">
        <v>-1.8494024893748438E-2</v>
      </c>
      <c r="K187" s="298">
        <v>-6.7408162738487154E-2</v>
      </c>
      <c r="L187" s="298">
        <v>4.4424440641438481E-2</v>
      </c>
    </row>
    <row r="188" spans="2:12" x14ac:dyDescent="0.2">
      <c r="B188" s="292" t="s">
        <v>113</v>
      </c>
      <c r="C188" s="298">
        <v>-1.8410451179169967</v>
      </c>
      <c r="D188" s="298">
        <v>0.66610167078675397</v>
      </c>
      <c r="E188" s="298">
        <v>0.66812254458905318</v>
      </c>
      <c r="F188" s="298">
        <v>0.14585124215633913</v>
      </c>
      <c r="G188" s="298">
        <v>0.67275705403810881</v>
      </c>
      <c r="H188" s="298">
        <v>0.27468489130057655</v>
      </c>
      <c r="I188" s="298">
        <v>0.55149787438592279</v>
      </c>
      <c r="J188" s="298">
        <v>-0.1451074255953291</v>
      </c>
      <c r="K188" s="298">
        <v>-1.7673670577853479E-2</v>
      </c>
      <c r="L188" s="298">
        <v>0.22162296065161746</v>
      </c>
    </row>
    <row r="189" spans="2:12" x14ac:dyDescent="0.2">
      <c r="B189" s="292" t="s">
        <v>119</v>
      </c>
      <c r="C189" s="298">
        <v>-1.3300402518202366</v>
      </c>
      <c r="D189" s="298">
        <v>0.2446743906434406</v>
      </c>
      <c r="E189" s="298">
        <v>0.69876930684018523</v>
      </c>
      <c r="F189" s="298">
        <v>-0.2351074192310624</v>
      </c>
      <c r="G189" s="298">
        <v>0.33537818019821652</v>
      </c>
      <c r="H189" s="298">
        <v>0.13367370653124555</v>
      </c>
      <c r="I189" s="298">
        <v>-0.19657436923274391</v>
      </c>
      <c r="J189" s="298">
        <v>-7.4182445469472155E-2</v>
      </c>
      <c r="K189" s="298">
        <v>-9.224801965115945E-3</v>
      </c>
      <c r="L189" s="298">
        <v>-3.2231546574314408E-2</v>
      </c>
    </row>
    <row r="190" spans="2:12" x14ac:dyDescent="0.2">
      <c r="B190" s="292" t="s">
        <v>122</v>
      </c>
      <c r="C190" s="298">
        <v>-7.8638834881435721E-2</v>
      </c>
      <c r="D190" s="298">
        <v>0.54192459276391725</v>
      </c>
      <c r="E190" s="298">
        <v>0.99117232553156009</v>
      </c>
      <c r="F190" s="298">
        <v>-0.16382699562462186</v>
      </c>
      <c r="G190" s="298">
        <v>6.9589210041566069E-2</v>
      </c>
      <c r="H190" s="298">
        <v>0.68557158990679767</v>
      </c>
      <c r="I190" s="298">
        <v>2.9389452116351446E-2</v>
      </c>
      <c r="J190" s="298">
        <v>0.73639087936724001</v>
      </c>
      <c r="K190" s="298">
        <v>-0.19154886339482927</v>
      </c>
      <c r="L190" s="298">
        <v>-0.30651907323858218</v>
      </c>
    </row>
    <row r="191" spans="2:12" x14ac:dyDescent="0.2">
      <c r="B191" s="292" t="s">
        <v>124</v>
      </c>
      <c r="C191" s="298">
        <v>-0.44381565990726141</v>
      </c>
      <c r="D191" s="298">
        <v>0.5354161123085821</v>
      </c>
      <c r="E191" s="298">
        <v>1.4386575951314513</v>
      </c>
      <c r="F191" s="298">
        <v>-0.40326467988395764</v>
      </c>
      <c r="G191" s="298">
        <v>0.43930247589971422</v>
      </c>
      <c r="H191" s="298">
        <v>1.1224029467954901</v>
      </c>
      <c r="I191" s="298">
        <v>0.16252483674841078</v>
      </c>
      <c r="J191" s="298">
        <v>-6.8104742107134103E-2</v>
      </c>
      <c r="K191" s="298">
        <v>0.18059017380000544</v>
      </c>
      <c r="L191" s="298">
        <v>-0.15115718713510867</v>
      </c>
    </row>
    <row r="192" spans="2:12" x14ac:dyDescent="0.2">
      <c r="B192" s="292" t="s">
        <v>126</v>
      </c>
      <c r="C192" s="298">
        <v>4.4601317404795831</v>
      </c>
      <c r="D192" s="298">
        <v>-1.8905561081159725</v>
      </c>
      <c r="E192" s="298">
        <v>-1.1239738590748185</v>
      </c>
      <c r="F192" s="298">
        <v>-0.71520020608140777</v>
      </c>
      <c r="G192" s="298">
        <v>2.2455714027854747</v>
      </c>
      <c r="H192" s="298">
        <v>0.86548291084143114</v>
      </c>
      <c r="I192" s="298">
        <v>0.16102558207988474</v>
      </c>
      <c r="J192" s="298">
        <v>-0.27859064806570227</v>
      </c>
      <c r="K192" s="298">
        <v>0.22763838263003994</v>
      </c>
      <c r="L192" s="298">
        <v>0.57458500351528485</v>
      </c>
    </row>
    <row r="193" spans="2:12" x14ac:dyDescent="0.2">
      <c r="B193" s="292" t="s">
        <v>128</v>
      </c>
      <c r="C193" s="298">
        <v>3.1227979980748577</v>
      </c>
      <c r="D193" s="298">
        <v>-1.8463583805826</v>
      </c>
      <c r="E193" s="298">
        <v>-1.2633715580131106</v>
      </c>
      <c r="F193" s="298">
        <v>-1.3456921337578782</v>
      </c>
      <c r="G193" s="298">
        <v>3.1683498209501222</v>
      </c>
      <c r="H193" s="298">
        <v>0.94828548383048705</v>
      </c>
      <c r="I193" s="298">
        <v>-0.26279330722219213</v>
      </c>
      <c r="J193" s="298">
        <v>0.62731011090618904</v>
      </c>
      <c r="K193" s="298">
        <v>-0.28397276445354974</v>
      </c>
      <c r="L193" s="298">
        <v>-5.0582971363103614E-2</v>
      </c>
    </row>
    <row r="194" spans="2:12" x14ac:dyDescent="0.2">
      <c r="B194" s="292" t="s">
        <v>130</v>
      </c>
      <c r="C194" s="298">
        <v>-0.60597723052696795</v>
      </c>
      <c r="D194" s="298">
        <v>0.68593219593716348</v>
      </c>
      <c r="E194" s="298">
        <v>1.5893084100677648</v>
      </c>
      <c r="F194" s="298">
        <v>-0.42639549124281978</v>
      </c>
      <c r="G194" s="298">
        <v>0.65227498108308113</v>
      </c>
      <c r="H194" s="298">
        <v>1.0870849885325051</v>
      </c>
      <c r="I194" s="298">
        <v>0.31063545493705291</v>
      </c>
      <c r="J194" s="298">
        <v>-5.848127622453371E-2</v>
      </c>
      <c r="K194" s="298">
        <v>9.0270260899847701E-3</v>
      </c>
      <c r="L194" s="298">
        <v>-1.1077269930143532E-2</v>
      </c>
    </row>
    <row r="195" spans="2:12" x14ac:dyDescent="0.2">
      <c r="B195" s="292" t="s">
        <v>132</v>
      </c>
      <c r="C195" s="298">
        <v>-1.3010079253384679</v>
      </c>
      <c r="D195" s="298">
        <v>0.40537994850143289</v>
      </c>
      <c r="E195" s="298">
        <v>0.98908286991694072</v>
      </c>
      <c r="F195" s="298">
        <v>-0.40143073362275267</v>
      </c>
      <c r="G195" s="298">
        <v>0.59397558618483992</v>
      </c>
      <c r="H195" s="298">
        <v>0.29854345740321936</v>
      </c>
      <c r="I195" s="298">
        <v>-3.5115389592983159E-2</v>
      </c>
      <c r="J195" s="298">
        <v>-2.5061960201057887E-2</v>
      </c>
      <c r="K195" s="298">
        <v>-0.23300516886065592</v>
      </c>
      <c r="L195" s="298">
        <v>0.18484900687302899</v>
      </c>
    </row>
    <row r="196" spans="2:12" x14ac:dyDescent="0.2">
      <c r="B196" s="292" t="s">
        <v>135</v>
      </c>
      <c r="C196" s="298">
        <v>-1.258147455292463</v>
      </c>
      <c r="D196" s="298">
        <v>1.2005665563161907</v>
      </c>
      <c r="E196" s="298">
        <v>2.016536528119611</v>
      </c>
      <c r="F196" s="298">
        <v>-0.15191827852339643</v>
      </c>
      <c r="G196" s="298">
        <v>1.1669103231178908</v>
      </c>
      <c r="H196" s="298">
        <v>0.63269313980786412</v>
      </c>
      <c r="I196" s="298">
        <v>0.68876745947233564</v>
      </c>
      <c r="J196" s="298">
        <v>-0.14843519359258192</v>
      </c>
      <c r="K196" s="298">
        <v>-0.22732170830928589</v>
      </c>
      <c r="L196" s="298">
        <v>2.8925561521622806E-2</v>
      </c>
    </row>
    <row r="197" spans="2:12" x14ac:dyDescent="0.2">
      <c r="B197" s="292" t="s">
        <v>137</v>
      </c>
      <c r="C197" s="298">
        <v>-1.7419471336001919</v>
      </c>
      <c r="D197" s="298">
        <v>0.96459726808179203</v>
      </c>
      <c r="E197" s="298">
        <v>1.3721749114215063</v>
      </c>
      <c r="F197" s="298">
        <v>0.11907146766754011</v>
      </c>
      <c r="G197" s="298">
        <v>0.94488542545184506</v>
      </c>
      <c r="H197" s="298">
        <v>6.948771617820472E-2</v>
      </c>
      <c r="I197" s="298">
        <v>0.46249522510378105</v>
      </c>
      <c r="J197" s="298">
        <v>-0.16104822748641395</v>
      </c>
      <c r="K197" s="298">
        <v>-4.7269338961565223E-3</v>
      </c>
      <c r="L197" s="298">
        <v>8.1194875547682302E-2</v>
      </c>
    </row>
    <row r="198" spans="2:12" x14ac:dyDescent="0.2">
      <c r="B198" s="292" t="s">
        <v>156</v>
      </c>
      <c r="C198" s="298">
        <v>-1.4657521041157757</v>
      </c>
      <c r="D198" s="298">
        <v>0.35745327711896802</v>
      </c>
      <c r="E198" s="298">
        <v>0.61711222236687424</v>
      </c>
      <c r="F198" s="298">
        <v>3.2028707903874127E-3</v>
      </c>
      <c r="G198" s="298">
        <v>0.31974715161822587</v>
      </c>
      <c r="H198" s="298">
        <v>0.18512364386998192</v>
      </c>
      <c r="I198" s="298">
        <v>5.3002330023367537E-2</v>
      </c>
      <c r="J198" s="298">
        <v>-0.15623974337026514</v>
      </c>
      <c r="K198" s="298">
        <v>8.1366253905005181E-2</v>
      </c>
      <c r="L198" s="298">
        <v>-0.16431938706435464</v>
      </c>
    </row>
    <row r="199" spans="2:12" x14ac:dyDescent="0.2">
      <c r="B199" s="292" t="s">
        <v>158</v>
      </c>
      <c r="C199" s="298">
        <v>-0.17737070525313711</v>
      </c>
      <c r="D199" s="298">
        <v>0.2418263765535198</v>
      </c>
      <c r="E199" s="298">
        <v>0.83254482883228365</v>
      </c>
      <c r="F199" s="298">
        <v>9.3598121493657538E-2</v>
      </c>
      <c r="G199" s="298">
        <v>-0.17549804305788194</v>
      </c>
      <c r="H199" s="298">
        <v>0.2587401720286443</v>
      </c>
      <c r="I199" s="298">
        <v>-0.21531329766483751</v>
      </c>
      <c r="J199" s="298">
        <v>-0.24030783705919684</v>
      </c>
      <c r="K199" s="298">
        <v>-0.49072356156836289</v>
      </c>
      <c r="L199" s="298">
        <v>0.11567815439897529</v>
      </c>
    </row>
    <row r="200" spans="2:12" x14ac:dyDescent="0.2">
      <c r="B200" s="292" t="s">
        <v>160</v>
      </c>
      <c r="C200" s="298">
        <v>-1.5418026968811582</v>
      </c>
      <c r="D200" s="298">
        <v>0.44213501250012405</v>
      </c>
      <c r="E200" s="298">
        <v>0.56291323742063093</v>
      </c>
      <c r="F200" s="298">
        <v>0.18966836404753584</v>
      </c>
      <c r="G200" s="298">
        <v>0.31115167181616049</v>
      </c>
      <c r="H200" s="298">
        <v>-0.87773337193543166</v>
      </c>
      <c r="I200" s="298">
        <v>-0.46444731240428305</v>
      </c>
      <c r="J200" s="298">
        <v>0.46785365745013197</v>
      </c>
      <c r="K200" s="298">
        <v>5.8283514702805746E-2</v>
      </c>
      <c r="L200" s="298">
        <v>3.5106397868344005E-2</v>
      </c>
    </row>
    <row r="201" spans="2:12" x14ac:dyDescent="0.2">
      <c r="B201" s="292" t="s">
        <v>305</v>
      </c>
      <c r="C201" s="298">
        <v>2.3221058740929035</v>
      </c>
      <c r="D201" s="298">
        <v>-0.47604619089909822</v>
      </c>
      <c r="E201" s="298">
        <v>0.53143039224730226</v>
      </c>
      <c r="F201" s="298">
        <v>-0.81316094190968102</v>
      </c>
      <c r="G201" s="298">
        <v>1.4416155581364891</v>
      </c>
      <c r="H201" s="298">
        <v>0.10038440623557643</v>
      </c>
      <c r="I201" s="298">
        <v>0.92126638163611141</v>
      </c>
      <c r="J201" s="298">
        <v>-0.18563732864360774</v>
      </c>
      <c r="K201" s="298">
        <v>-0.48094858792182371</v>
      </c>
      <c r="L201" s="298">
        <v>-8.3862764687006527E-2</v>
      </c>
    </row>
    <row r="202" spans="2:12" x14ac:dyDescent="0.2">
      <c r="B202" s="292" t="s">
        <v>306</v>
      </c>
      <c r="C202" s="298">
        <v>-1.0252301767674639</v>
      </c>
      <c r="D202" s="298">
        <v>0.4876509240630692</v>
      </c>
      <c r="E202" s="298">
        <v>0.6835938883832462</v>
      </c>
      <c r="F202" s="298">
        <v>4.8685411924646468E-2</v>
      </c>
      <c r="G202" s="298">
        <v>0.24470462125115483</v>
      </c>
      <c r="H202" s="298">
        <v>0.34227498271030082</v>
      </c>
      <c r="I202" s="298">
        <v>0.14790551996740853</v>
      </c>
      <c r="J202" s="298">
        <v>0.22392777836732991</v>
      </c>
      <c r="K202" s="298">
        <v>1.4956479625335828E-2</v>
      </c>
      <c r="L202" s="298">
        <v>-0.15698395903272488</v>
      </c>
    </row>
    <row r="203" spans="2:12" x14ac:dyDescent="0.2">
      <c r="B203" s="292" t="s">
        <v>307</v>
      </c>
      <c r="C203" s="298">
        <v>-0.99526816620067249</v>
      </c>
      <c r="D203" s="298">
        <v>0.50211927637429077</v>
      </c>
      <c r="E203" s="298">
        <v>1.1777856240431002</v>
      </c>
      <c r="F203" s="298">
        <v>-0.24601143982392565</v>
      </c>
      <c r="G203" s="298">
        <v>0.47485808447663441</v>
      </c>
      <c r="H203" s="298">
        <v>0.54202718203659161</v>
      </c>
      <c r="I203" s="298">
        <v>5.9434525178028427E-2</v>
      </c>
      <c r="J203" s="298">
        <v>-0.10351682627916955</v>
      </c>
      <c r="K203" s="298">
        <v>5.3369305084423023E-2</v>
      </c>
      <c r="L203" s="298">
        <v>-0.14276094298785519</v>
      </c>
    </row>
    <row r="204" spans="2:12" x14ac:dyDescent="0.2">
      <c r="B204" s="292" t="s">
        <v>42</v>
      </c>
      <c r="C204" s="298">
        <v>-1.9234489180213854</v>
      </c>
      <c r="D204" s="298">
        <v>-0.2206417962212025</v>
      </c>
      <c r="E204" s="298">
        <v>-1.1668466930942289</v>
      </c>
      <c r="F204" s="298">
        <v>0.47124344647441624</v>
      </c>
      <c r="G204" s="298">
        <v>-0.35086436297972295</v>
      </c>
      <c r="H204" s="298">
        <v>0.45410983868122401</v>
      </c>
      <c r="I204" s="298">
        <v>0.36726015837374737</v>
      </c>
      <c r="J204" s="298">
        <v>-0.16802642901858533</v>
      </c>
      <c r="K204" s="298">
        <v>0.52343634653856208</v>
      </c>
      <c r="L204" s="298">
        <v>0.15909512720958077</v>
      </c>
    </row>
    <row r="205" spans="2:12" x14ac:dyDescent="0.2">
      <c r="B205" s="292" t="s">
        <v>48</v>
      </c>
      <c r="C205" s="298">
        <v>-2.4880962807834246</v>
      </c>
      <c r="D205" s="298">
        <v>-0.42588761589997326</v>
      </c>
      <c r="E205" s="298">
        <v>-1.7214248793589531</v>
      </c>
      <c r="F205" s="298">
        <v>0.41739826165813315</v>
      </c>
      <c r="G205" s="298">
        <v>-0.39287303240218285</v>
      </c>
      <c r="H205" s="298">
        <v>0.17085585661395525</v>
      </c>
      <c r="I205" s="298">
        <v>0.40954477629811542</v>
      </c>
      <c r="J205" s="298">
        <v>-0.20987956224047483</v>
      </c>
      <c r="K205" s="298">
        <v>-8.0143616990199118E-2</v>
      </c>
      <c r="L205" s="298">
        <v>0.17006076916561325</v>
      </c>
    </row>
    <row r="206" spans="2:12" x14ac:dyDescent="0.2">
      <c r="B206" s="292" t="s">
        <v>50</v>
      </c>
      <c r="C206" s="298">
        <v>-1.2883127119498208</v>
      </c>
      <c r="D206" s="298">
        <v>-0.57169708425690013</v>
      </c>
      <c r="E206" s="298">
        <v>-1.2869040964326732</v>
      </c>
      <c r="F206" s="298">
        <v>0.17073861781552274</v>
      </c>
      <c r="G206" s="298">
        <v>-0.75113185632251078</v>
      </c>
      <c r="H206" s="298">
        <v>0.93932863215807838</v>
      </c>
      <c r="I206" s="298">
        <v>0.13381406944206789</v>
      </c>
      <c r="J206" s="298">
        <v>-0.17353736716205109</v>
      </c>
      <c r="K206" s="298">
        <v>0.42782138324936086</v>
      </c>
      <c r="L206" s="298">
        <v>-0.1973535646561925</v>
      </c>
    </row>
    <row r="207" spans="2:12" x14ac:dyDescent="0.2">
      <c r="B207" s="292" t="s">
        <v>52</v>
      </c>
      <c r="C207" s="298">
        <v>-2.3543369397982645</v>
      </c>
      <c r="D207" s="298">
        <v>-0.32919756392693189</v>
      </c>
      <c r="E207" s="298">
        <v>-1.386581240621936</v>
      </c>
      <c r="F207" s="298">
        <v>0.40914385654939772</v>
      </c>
      <c r="G207" s="298">
        <v>-0.3248430061031341</v>
      </c>
      <c r="H207" s="298">
        <v>4.1002588554170105E-2</v>
      </c>
      <c r="I207" s="298">
        <v>0.25547078213773106</v>
      </c>
      <c r="J207" s="298">
        <v>-0.20295771845352353</v>
      </c>
      <c r="K207" s="298">
        <v>6.118542870160637E-2</v>
      </c>
      <c r="L207" s="298">
        <v>8.9361734215467156E-2</v>
      </c>
    </row>
    <row r="208" spans="2:12" x14ac:dyDescent="0.2">
      <c r="B208" s="292" t="s">
        <v>54</v>
      </c>
      <c r="C208" s="298">
        <v>-0.16935389104200183</v>
      </c>
      <c r="D208" s="298">
        <v>-0.17594581962324612</v>
      </c>
      <c r="E208" s="298">
        <v>-1.1118773828560955</v>
      </c>
      <c r="F208" s="298">
        <v>0.27935597009882307</v>
      </c>
      <c r="G208" s="298">
        <v>-0.95809605357526706</v>
      </c>
      <c r="H208" s="298">
        <v>0.96736140825245198</v>
      </c>
      <c r="I208" s="298">
        <v>0.28253906320999717</v>
      </c>
      <c r="J208" s="298">
        <v>1.0862580652353875</v>
      </c>
      <c r="K208" s="298">
        <v>-0.25232376550989316</v>
      </c>
      <c r="L208" s="298">
        <v>-0.36088963393125262</v>
      </c>
    </row>
    <row r="209" spans="2:12" x14ac:dyDescent="0.2">
      <c r="B209" s="292" t="s">
        <v>75</v>
      </c>
      <c r="C209" s="298">
        <v>-2.5833716016712374</v>
      </c>
      <c r="D209" s="298">
        <v>-0.24523975535200884</v>
      </c>
      <c r="E209" s="298">
        <v>-1.478971738915396</v>
      </c>
      <c r="F209" s="298">
        <v>0.55545899946589938</v>
      </c>
      <c r="G209" s="298">
        <v>-0.30676429979111408</v>
      </c>
      <c r="H209" s="298">
        <v>2.9699908382863256E-2</v>
      </c>
      <c r="I209" s="298">
        <v>0.49076064498183797</v>
      </c>
      <c r="J209" s="298">
        <v>-0.29643305341225873</v>
      </c>
      <c r="K209" s="298">
        <v>-0.11057580843854398</v>
      </c>
      <c r="L209" s="298">
        <v>-8.3989903551806203E-2</v>
      </c>
    </row>
    <row r="210" spans="2:12" x14ac:dyDescent="0.2">
      <c r="B210" s="292" t="s">
        <v>77</v>
      </c>
      <c r="C210" s="298">
        <v>-2.6342370387353986</v>
      </c>
      <c r="D210" s="298">
        <v>-0.31995338222555264</v>
      </c>
      <c r="E210" s="298">
        <v>-1.6511260966856856</v>
      </c>
      <c r="F210" s="298">
        <v>0.58077088236295482</v>
      </c>
      <c r="G210" s="298">
        <v>-0.38313419719438996</v>
      </c>
      <c r="H210" s="298">
        <v>2.3233153882347993E-2</v>
      </c>
      <c r="I210" s="298">
        <v>0.4879653920412651</v>
      </c>
      <c r="J210" s="298">
        <v>-0.30416087022347987</v>
      </c>
      <c r="K210" s="298">
        <v>-0.11656619540514937</v>
      </c>
      <c r="L210" s="298">
        <v>-9.4277630453924746E-2</v>
      </c>
    </row>
    <row r="211" spans="2:12" x14ac:dyDescent="0.2">
      <c r="B211" s="292" t="s">
        <v>79</v>
      </c>
      <c r="C211" s="298">
        <v>-2.5727524728158691</v>
      </c>
      <c r="D211" s="298">
        <v>-0.18988324133027878</v>
      </c>
      <c r="E211" s="298">
        <v>-1.4481226643122291</v>
      </c>
      <c r="F211" s="298">
        <v>0.57711031112189537</v>
      </c>
      <c r="G211" s="298">
        <v>-0.27302971605963505</v>
      </c>
      <c r="H211" s="298">
        <v>0.13344266113964892</v>
      </c>
      <c r="I211" s="298">
        <v>0.60489059410582269</v>
      </c>
      <c r="J211" s="298">
        <v>-0.3063260132303236</v>
      </c>
      <c r="K211" s="298">
        <v>-0.11961974900039049</v>
      </c>
      <c r="L211" s="298">
        <v>-7.4227422847053803E-2</v>
      </c>
    </row>
    <row r="212" spans="2:12" x14ac:dyDescent="0.2">
      <c r="B212" s="292" t="s">
        <v>81</v>
      </c>
      <c r="C212" s="298">
        <v>-1.5168255246892324</v>
      </c>
      <c r="D212" s="298">
        <v>-0.49280552582728027</v>
      </c>
      <c r="E212" s="298">
        <v>-0.92170334975189538</v>
      </c>
      <c r="F212" s="298">
        <v>3.2825991847621242E-4</v>
      </c>
      <c r="G212" s="298">
        <v>-0.47680452420938446</v>
      </c>
      <c r="H212" s="298">
        <v>0.34959288514907411</v>
      </c>
      <c r="I212" s="298">
        <v>-0.21477388899237018</v>
      </c>
      <c r="J212" s="298">
        <v>-0.10789660720044249</v>
      </c>
      <c r="K212" s="298">
        <v>0.21698748122119638</v>
      </c>
      <c r="L212" s="298">
        <v>-5.6936610814468581E-2</v>
      </c>
    </row>
    <row r="213" spans="2:12" x14ac:dyDescent="0.2">
      <c r="B213" s="292" t="s">
        <v>83</v>
      </c>
      <c r="C213" s="298">
        <v>-1.9685831308458341</v>
      </c>
      <c r="D213" s="298">
        <v>-0.376112956552212</v>
      </c>
      <c r="E213" s="298">
        <v>-1.1549958814715706</v>
      </c>
      <c r="F213" s="298">
        <v>0.20218705728184255</v>
      </c>
      <c r="G213" s="298">
        <v>-0.39002020417412359</v>
      </c>
      <c r="H213" s="298">
        <v>0.30531451098843926</v>
      </c>
      <c r="I213" s="298">
        <v>0.16720528673383003</v>
      </c>
      <c r="J213" s="298">
        <v>-0.2042230485064058</v>
      </c>
      <c r="K213" s="298">
        <v>-5.0259836080998439E-2</v>
      </c>
      <c r="L213" s="298">
        <v>-0.10439384562400117</v>
      </c>
    </row>
    <row r="214" spans="2:12" x14ac:dyDescent="0.2">
      <c r="B214" s="292" t="s">
        <v>85</v>
      </c>
      <c r="C214" s="298">
        <v>-1.4685276807179934</v>
      </c>
      <c r="D214" s="298">
        <v>-0.43055323757744052</v>
      </c>
      <c r="E214" s="298">
        <v>-0.88323396897931761</v>
      </c>
      <c r="F214" s="298">
        <v>5.6680968952315204E-2</v>
      </c>
      <c r="G214" s="298">
        <v>-0.45441833467317033</v>
      </c>
      <c r="H214" s="298">
        <v>0.45385080274922146</v>
      </c>
      <c r="I214" s="298">
        <v>-0.12100633288289465</v>
      </c>
      <c r="J214" s="298">
        <v>-0.10502089270096686</v>
      </c>
      <c r="K214" s="298">
        <v>0.33685233153988808</v>
      </c>
      <c r="L214" s="298">
        <v>-1.0004992921682511E-2</v>
      </c>
    </row>
    <row r="215" spans="2:12" x14ac:dyDescent="0.2">
      <c r="B215" s="292" t="s">
        <v>87</v>
      </c>
      <c r="C215" s="298">
        <v>-1.1022448501140565</v>
      </c>
      <c r="D215" s="298">
        <v>-0.67789246910864065</v>
      </c>
      <c r="E215" s="298">
        <v>-0.9987840742650459</v>
      </c>
      <c r="F215" s="298">
        <v>-0.21160390586167543</v>
      </c>
      <c r="G215" s="298">
        <v>-0.61725136202119102</v>
      </c>
      <c r="H215" s="298">
        <v>0.71278042036626166</v>
      </c>
      <c r="I215" s="298">
        <v>-0.34010640406332926</v>
      </c>
      <c r="J215" s="298">
        <v>-6.6268528075592364E-3</v>
      </c>
      <c r="K215" s="298">
        <v>0.37108962904793558</v>
      </c>
      <c r="L215" s="298">
        <v>0.12924996734901231</v>
      </c>
    </row>
    <row r="216" spans="2:12" x14ac:dyDescent="0.2">
      <c r="B216" s="292" t="s">
        <v>89</v>
      </c>
      <c r="C216" s="298">
        <v>-1.8173982990999653</v>
      </c>
      <c r="D216" s="298">
        <v>0.10528618178318956</v>
      </c>
      <c r="E216" s="298">
        <v>0.29878535099094927</v>
      </c>
      <c r="F216" s="298">
        <v>2.2401902510416762E-2</v>
      </c>
      <c r="G216" s="298">
        <v>0.23753735497253622</v>
      </c>
      <c r="H216" s="298">
        <v>-0.60939286439463203</v>
      </c>
      <c r="I216" s="298">
        <v>-0.44121940254402042</v>
      </c>
      <c r="J216" s="298">
        <v>-0.19963548070507664</v>
      </c>
      <c r="K216" s="298">
        <v>-8.5245267107315684E-2</v>
      </c>
      <c r="L216" s="298">
        <v>0.14696908788560031</v>
      </c>
    </row>
    <row r="217" spans="2:12" x14ac:dyDescent="0.2">
      <c r="B217" s="292" t="s">
        <v>99</v>
      </c>
      <c r="C217" s="298">
        <v>-0.63605106701023117</v>
      </c>
      <c r="D217" s="298">
        <v>0.1575632053391503</v>
      </c>
      <c r="E217" s="298">
        <v>1.1521085110509048</v>
      </c>
      <c r="F217" s="298">
        <v>-0.56350097860128368</v>
      </c>
      <c r="G217" s="298">
        <v>0.27870819376243317</v>
      </c>
      <c r="H217" s="298">
        <v>0.35764295309246791</v>
      </c>
      <c r="I217" s="298">
        <v>-0.59885814663587522</v>
      </c>
      <c r="J217" s="298">
        <v>4.2620318351035157E-2</v>
      </c>
      <c r="K217" s="298">
        <v>0.23686856865546407</v>
      </c>
      <c r="L217" s="298">
        <v>-8.6085311207958724E-3</v>
      </c>
    </row>
    <row r="218" spans="2:12" x14ac:dyDescent="0.2">
      <c r="B218" s="292" t="s">
        <v>101</v>
      </c>
      <c r="C218" s="298">
        <v>1.1919943972995968</v>
      </c>
      <c r="D218" s="298">
        <v>-0.35328858504578275</v>
      </c>
      <c r="E218" s="298">
        <v>-0.25415483307953773</v>
      </c>
      <c r="F218" s="298">
        <v>0.34099897257911499</v>
      </c>
      <c r="G218" s="298">
        <v>-1.3292973279719096</v>
      </c>
      <c r="H218" s="298">
        <v>0.46340762675523361</v>
      </c>
      <c r="I218" s="298">
        <v>-0.61616018338352385</v>
      </c>
      <c r="J218" s="298">
        <v>0.37351801932178419</v>
      </c>
      <c r="K218" s="298">
        <v>-0.52355152561050877</v>
      </c>
      <c r="L218" s="298">
        <v>0.26678830609459864</v>
      </c>
    </row>
    <row r="219" spans="2:12" x14ac:dyDescent="0.2">
      <c r="B219" s="292" t="s">
        <v>103</v>
      </c>
      <c r="C219" s="298">
        <v>-1.3179293644153407</v>
      </c>
      <c r="D219" s="298">
        <v>-0.68350441953807051</v>
      </c>
      <c r="E219" s="298">
        <v>-1.1185932834048951</v>
      </c>
      <c r="F219" s="298">
        <v>-0.14213606825433661</v>
      </c>
      <c r="G219" s="298">
        <v>-0.70608171832960831</v>
      </c>
      <c r="H219" s="298">
        <v>0.6814064540268906</v>
      </c>
      <c r="I219" s="298">
        <v>-0.16368637547486828</v>
      </c>
      <c r="J219" s="298">
        <v>-0.17466533336670106</v>
      </c>
      <c r="K219" s="298">
        <v>-0.10291556601873161</v>
      </c>
      <c r="L219" s="298">
        <v>-0.37869229543442856</v>
      </c>
    </row>
    <row r="220" spans="2:12" x14ac:dyDescent="0.2">
      <c r="B220" s="292" t="s">
        <v>105</v>
      </c>
      <c r="C220" s="298">
        <v>3.2095254184923547</v>
      </c>
      <c r="D220" s="298">
        <v>-1.3467755423106837</v>
      </c>
      <c r="E220" s="298">
        <v>-1.8584672798586728</v>
      </c>
      <c r="F220" s="298">
        <v>1.0939953194657317</v>
      </c>
      <c r="G220" s="298">
        <v>1.7000904534418799</v>
      </c>
      <c r="H220" s="298">
        <v>1.7551289856034148E-2</v>
      </c>
      <c r="I220" s="298">
        <v>-0.50127982416091643</v>
      </c>
      <c r="J220" s="298">
        <v>0.18539782979656499</v>
      </c>
      <c r="K220" s="298">
        <v>-0.33939175936152854</v>
      </c>
      <c r="L220" s="298">
        <v>5.4009349655845057E-2</v>
      </c>
    </row>
    <row r="221" spans="2:12" x14ac:dyDescent="0.2">
      <c r="B221" s="292" t="s">
        <v>201</v>
      </c>
      <c r="C221" s="298">
        <v>1.8254589363114972</v>
      </c>
      <c r="D221" s="298">
        <v>0.75756499680564748</v>
      </c>
      <c r="E221" s="298">
        <v>1.0794145669455659</v>
      </c>
      <c r="F221" s="298">
        <v>1.5772395081869504</v>
      </c>
      <c r="G221" s="298">
        <v>-1.1389197504714386</v>
      </c>
      <c r="H221" s="298">
        <v>-0.33117420394841057</v>
      </c>
      <c r="I221" s="298">
        <v>-0.27471882191998542</v>
      </c>
      <c r="J221" s="298">
        <v>0.21542336177568114</v>
      </c>
      <c r="K221" s="298">
        <v>-0.21052241473808672</v>
      </c>
      <c r="L221" s="298">
        <v>0.18812283181222711</v>
      </c>
    </row>
    <row r="222" spans="2:12" x14ac:dyDescent="0.2">
      <c r="B222" s="292" t="s">
        <v>203</v>
      </c>
      <c r="C222" s="298">
        <v>1.1579731215696547</v>
      </c>
      <c r="D222" s="298">
        <v>0.76582720125376624</v>
      </c>
      <c r="E222" s="298">
        <v>1.1919878240934358</v>
      </c>
      <c r="F222" s="298">
        <v>1.3846215724738014</v>
      </c>
      <c r="G222" s="298">
        <v>-0.77885761665002018</v>
      </c>
      <c r="H222" s="298">
        <v>-0.35615930586135358</v>
      </c>
      <c r="I222" s="298">
        <v>-0.20734158444242407</v>
      </c>
      <c r="J222" s="298">
        <v>-0.10062219967921619</v>
      </c>
      <c r="K222" s="298">
        <v>-0.12657373374452491</v>
      </c>
      <c r="L222" s="298">
        <v>0.24856899406258479</v>
      </c>
    </row>
    <row r="223" spans="2:12" x14ac:dyDescent="0.2">
      <c r="B223" s="292" t="s">
        <v>205</v>
      </c>
      <c r="C223" s="298">
        <v>1.6767929750528896</v>
      </c>
      <c r="D223" s="298">
        <v>1.0016705891544124</v>
      </c>
      <c r="E223" s="298">
        <v>1.1406622487875868</v>
      </c>
      <c r="F223" s="298">
        <v>1.5800956929592334</v>
      </c>
      <c r="G223" s="298">
        <v>-0.9190146768187869</v>
      </c>
      <c r="H223" s="298">
        <v>-0.2977579760411076</v>
      </c>
      <c r="I223" s="298">
        <v>-4.1393013989931213E-2</v>
      </c>
      <c r="J223" s="298">
        <v>0.63146064995461437</v>
      </c>
      <c r="K223" s="298">
        <v>-0.19225023431175062</v>
      </c>
      <c r="L223" s="298">
        <v>0.17209481831846907</v>
      </c>
    </row>
    <row r="224" spans="2:12" x14ac:dyDescent="0.2">
      <c r="B224" s="292" t="s">
        <v>207</v>
      </c>
      <c r="C224" s="298">
        <v>0.47078260004986811</v>
      </c>
      <c r="D224" s="298">
        <v>0.86500094189916643</v>
      </c>
      <c r="E224" s="298">
        <v>1.4934271140204727</v>
      </c>
      <c r="F224" s="298">
        <v>0.86540062556656694</v>
      </c>
      <c r="G224" s="298">
        <v>-0.17289235703778028</v>
      </c>
      <c r="H224" s="298">
        <v>6.4860652554094164E-2</v>
      </c>
      <c r="I224" s="298">
        <v>-2.9185304498980314E-2</v>
      </c>
      <c r="J224" s="298">
        <v>-8.3255898286022811E-2</v>
      </c>
      <c r="K224" s="298">
        <v>0.28662415722413481</v>
      </c>
      <c r="L224" s="298">
        <v>0.19496038584371625</v>
      </c>
    </row>
    <row r="225" spans="2:12" x14ac:dyDescent="0.2">
      <c r="B225" s="292" t="s">
        <v>91</v>
      </c>
      <c r="C225" s="298">
        <v>-1.7417909105979992</v>
      </c>
      <c r="D225" s="298">
        <v>-0.361846395545383</v>
      </c>
      <c r="E225" s="298">
        <v>-0.55228396568874161</v>
      </c>
      <c r="F225" s="298">
        <v>-0.27391599705044345</v>
      </c>
      <c r="G225" s="298">
        <v>-8.2002536892528358E-2</v>
      </c>
      <c r="H225" s="298">
        <v>1.4531201155327631E-2</v>
      </c>
      <c r="I225" s="298">
        <v>-0.3511882988803614</v>
      </c>
      <c r="J225" s="298">
        <v>-4.4130718618401775E-3</v>
      </c>
      <c r="K225" s="298">
        <v>-0.1616138989763416</v>
      </c>
      <c r="L225" s="298">
        <v>0.29972989761652757</v>
      </c>
    </row>
    <row r="226" spans="2:12" x14ac:dyDescent="0.2">
      <c r="B226" s="292" t="s">
        <v>93</v>
      </c>
      <c r="C226" s="298">
        <v>-2.2288557935669577</v>
      </c>
      <c r="D226" s="298">
        <v>1.3783037372207372E-2</v>
      </c>
      <c r="E226" s="298">
        <v>-0.24559717117052696</v>
      </c>
      <c r="F226" s="298">
        <v>0.20174198640568045</v>
      </c>
      <c r="G226" s="298">
        <v>0.10840247369248608</v>
      </c>
      <c r="H226" s="298">
        <v>-0.59921884696449568</v>
      </c>
      <c r="I226" s="298">
        <v>-0.23716539607648363</v>
      </c>
      <c r="J226" s="298">
        <v>-0.16683361696795335</v>
      </c>
      <c r="K226" s="298">
        <v>-1.0618679284977346E-3</v>
      </c>
      <c r="L226" s="298">
        <v>-6.2410907505173835E-2</v>
      </c>
    </row>
    <row r="227" spans="2:12" x14ac:dyDescent="0.2">
      <c r="B227" s="292" t="s">
        <v>95</v>
      </c>
      <c r="C227" s="298">
        <v>-2.1366789274588465</v>
      </c>
      <c r="D227" s="298">
        <v>0.10425171869049518</v>
      </c>
      <c r="E227" s="298">
        <v>2.3599075934450982E-2</v>
      </c>
      <c r="F227" s="298">
        <v>0.13557126171534761</v>
      </c>
      <c r="G227" s="298">
        <v>0.21983159276811071</v>
      </c>
      <c r="H227" s="298">
        <v>-0.62674091035315049</v>
      </c>
      <c r="I227" s="298">
        <v>-0.29399939827790211</v>
      </c>
      <c r="J227" s="298">
        <v>-0.14148594517607271</v>
      </c>
      <c r="K227" s="298">
        <v>1.6316657333858248E-2</v>
      </c>
      <c r="L227" s="298">
        <v>-2.8651798277879548E-2</v>
      </c>
    </row>
    <row r="228" spans="2:12" x14ac:dyDescent="0.2">
      <c r="B228" s="292" t="s">
        <v>97</v>
      </c>
      <c r="C228" s="298">
        <v>0.22628590347363375</v>
      </c>
      <c r="D228" s="298">
        <v>6.0714580824318631E-2</v>
      </c>
      <c r="E228" s="298">
        <v>0.50937326839928976</v>
      </c>
      <c r="F228" s="298">
        <v>-1.2791295494147153E-2</v>
      </c>
      <c r="G228" s="298">
        <v>-0.5341317595205135</v>
      </c>
      <c r="H228" s="298">
        <v>-6.9596655880240432E-4</v>
      </c>
      <c r="I228" s="298">
        <v>-0.36199544917285958</v>
      </c>
      <c r="J228" s="298">
        <v>0.10250651074855223</v>
      </c>
      <c r="K228" s="298">
        <v>-1.683305827244941</v>
      </c>
      <c r="L228" s="298">
        <v>-6.887110952842708E-2</v>
      </c>
    </row>
    <row r="229" spans="2:12" x14ac:dyDescent="0.2">
      <c r="B229" s="292" t="s">
        <v>107</v>
      </c>
      <c r="C229" s="298">
        <v>-1.9244236108741271</v>
      </c>
      <c r="D229" s="298">
        <v>0.47088307497047432</v>
      </c>
      <c r="E229" s="298">
        <v>0.78348297086081908</v>
      </c>
      <c r="F229" s="298">
        <v>5.6980028260542472E-2</v>
      </c>
      <c r="G229" s="298">
        <v>0.56992588173680869</v>
      </c>
      <c r="H229" s="298">
        <v>-0.53492817710780527</v>
      </c>
      <c r="I229" s="298">
        <v>-0.19206166011507367</v>
      </c>
      <c r="J229" s="298">
        <v>-0.12345754362742742</v>
      </c>
      <c r="K229" s="298">
        <v>3.2218401826277866E-2</v>
      </c>
      <c r="L229" s="298">
        <v>1.0644882742045889E-3</v>
      </c>
    </row>
    <row r="230" spans="2:12" x14ac:dyDescent="0.2">
      <c r="B230" s="292" t="s">
        <v>115</v>
      </c>
      <c r="C230" s="298">
        <v>-0.51479625800766049</v>
      </c>
      <c r="D230" s="298">
        <v>-1.0473377658084368</v>
      </c>
      <c r="E230" s="298">
        <v>-1.2526022609096323</v>
      </c>
      <c r="F230" s="298">
        <v>-0.156671158890023</v>
      </c>
      <c r="G230" s="298">
        <v>1.7902066658235449</v>
      </c>
      <c r="H230" s="298">
        <v>-0.18391567457049998</v>
      </c>
      <c r="I230" s="298">
        <v>-0.49610481993300048</v>
      </c>
      <c r="J230" s="298">
        <v>-0.18340153215647378</v>
      </c>
      <c r="K230" s="298">
        <v>2.1177045421698435E-2</v>
      </c>
      <c r="L230" s="298">
        <v>2.7453657733162808E-2</v>
      </c>
    </row>
    <row r="231" spans="2:12" x14ac:dyDescent="0.2">
      <c r="B231" s="292" t="s">
        <v>170</v>
      </c>
      <c r="C231" s="298">
        <v>-0.32910637065850229</v>
      </c>
      <c r="D231" s="298">
        <v>-0.70974769368730251</v>
      </c>
      <c r="E231" s="298">
        <v>-1.3066869438333362</v>
      </c>
      <c r="F231" s="298">
        <v>-3.1811137181271543E-2</v>
      </c>
      <c r="G231" s="298">
        <v>-0.75266715631600378</v>
      </c>
      <c r="H231" s="298">
        <v>-0.3782438281961506</v>
      </c>
      <c r="I231" s="298">
        <v>0.49477603746450238</v>
      </c>
      <c r="J231" s="298">
        <v>-2.3368488958486571E-2</v>
      </c>
      <c r="K231" s="298">
        <v>-0.32178065394028055</v>
      </c>
      <c r="L231" s="298">
        <v>9.4607168022280363E-2</v>
      </c>
    </row>
    <row r="232" spans="2:12" x14ac:dyDescent="0.2">
      <c r="B232" s="292" t="s">
        <v>172</v>
      </c>
      <c r="C232" s="298">
        <v>1.6958791828908109</v>
      </c>
      <c r="D232" s="298">
        <v>-0.47759451477569453</v>
      </c>
      <c r="E232" s="298">
        <v>0.2246693588815579</v>
      </c>
      <c r="F232" s="298">
        <v>-0.25860765360901777</v>
      </c>
      <c r="G232" s="298">
        <v>-0.74970677912497219</v>
      </c>
      <c r="H232" s="298">
        <v>-0.95485182676182423</v>
      </c>
      <c r="I232" s="298">
        <v>0.10812388104437101</v>
      </c>
      <c r="J232" s="298">
        <v>2.1381626457896919E-2</v>
      </c>
      <c r="K232" s="298">
        <v>1.4787530746958429E-2</v>
      </c>
      <c r="L232" s="298">
        <v>2.5890957403811553E-3</v>
      </c>
    </row>
    <row r="233" spans="2:12" x14ac:dyDescent="0.2">
      <c r="B233" s="292" t="s">
        <v>174</v>
      </c>
      <c r="C233" s="298">
        <v>-3.9673244865221259E-2</v>
      </c>
      <c r="D233" s="298">
        <v>-0.58759394502587015</v>
      </c>
      <c r="E233" s="298">
        <v>0.15593630201639316</v>
      </c>
      <c r="F233" s="298">
        <v>-0.38884838151087237</v>
      </c>
      <c r="G233" s="298">
        <v>-0.37201908081566931</v>
      </c>
      <c r="H233" s="298">
        <v>-0.51759967511084504</v>
      </c>
      <c r="I233" s="298">
        <v>-0.41781977900418765</v>
      </c>
      <c r="J233" s="298">
        <v>-0.59166457994775035</v>
      </c>
      <c r="K233" s="298">
        <v>0.45704969838774723</v>
      </c>
      <c r="L233" s="298">
        <v>0.12589780119300475</v>
      </c>
    </row>
    <row r="234" spans="2:12" x14ac:dyDescent="0.2">
      <c r="B234" s="292" t="s">
        <v>176</v>
      </c>
      <c r="C234" s="298">
        <v>0.93042699289644304</v>
      </c>
      <c r="D234" s="298">
        <v>-0.88505119057372361</v>
      </c>
      <c r="E234" s="298">
        <v>0.32638252324822292</v>
      </c>
      <c r="F234" s="298">
        <v>-0.81090085225717223</v>
      </c>
      <c r="G234" s="298">
        <v>-0.48557916284205166</v>
      </c>
      <c r="H234" s="298">
        <v>-0.64808350054908148</v>
      </c>
      <c r="I234" s="298">
        <v>-0.16046969539968445</v>
      </c>
      <c r="J234" s="298">
        <v>-0.88035967084403377</v>
      </c>
      <c r="K234" s="298">
        <v>0.44694017744914782</v>
      </c>
      <c r="L234" s="298">
        <v>-9.2967087860598194E-2</v>
      </c>
    </row>
    <row r="235" spans="2:12" x14ac:dyDescent="0.2">
      <c r="B235" s="292" t="s">
        <v>178</v>
      </c>
      <c r="C235" s="298">
        <v>-0.19529949672404184</v>
      </c>
      <c r="D235" s="298">
        <v>-0.70439439623454692</v>
      </c>
      <c r="E235" s="298">
        <v>-0.16197131722059974</v>
      </c>
      <c r="F235" s="298">
        <v>-0.54811451654737797</v>
      </c>
      <c r="G235" s="298">
        <v>-0.30061439102153281</v>
      </c>
      <c r="H235" s="298">
        <v>-0.50758004072559382</v>
      </c>
      <c r="I235" s="298">
        <v>-0.16260419454170769</v>
      </c>
      <c r="J235" s="298">
        <v>-0.54235138653951387</v>
      </c>
      <c r="K235" s="298">
        <v>0.31666339337679078</v>
      </c>
      <c r="L235" s="298">
        <v>0.26870526431844255</v>
      </c>
    </row>
    <row r="236" spans="2:12" x14ac:dyDescent="0.2">
      <c r="B236" s="292" t="s">
        <v>180</v>
      </c>
      <c r="C236" s="298">
        <v>0.19637188383958143</v>
      </c>
      <c r="D236" s="298">
        <v>-0.62635384489958434</v>
      </c>
      <c r="E236" s="298">
        <v>0.19345303117833315</v>
      </c>
      <c r="F236" s="298">
        <v>-1.0739484600627975</v>
      </c>
      <c r="G236" s="298">
        <v>-0.12120312208792591</v>
      </c>
      <c r="H236" s="298">
        <v>-0.35424765446004464</v>
      </c>
      <c r="I236" s="298">
        <v>-0.47808032102431264</v>
      </c>
      <c r="J236" s="298">
        <v>0.38785095821214405</v>
      </c>
      <c r="K236" s="298">
        <v>0.62603646049160477</v>
      </c>
      <c r="L236" s="298">
        <v>3.2405607579797033E-2</v>
      </c>
    </row>
    <row r="237" spans="2:12" x14ac:dyDescent="0.2">
      <c r="B237" s="292" t="s">
        <v>182</v>
      </c>
      <c r="C237" s="298">
        <v>0.94343859146045739</v>
      </c>
      <c r="D237" s="298">
        <v>-0.89541906896416046</v>
      </c>
      <c r="E237" s="298">
        <v>0.46523655351757581</v>
      </c>
      <c r="F237" s="298">
        <v>-0.95341536274293892</v>
      </c>
      <c r="G237" s="298">
        <v>-0.37480769030207295</v>
      </c>
      <c r="H237" s="298">
        <v>-0.86640755964079674</v>
      </c>
      <c r="I237" s="298">
        <v>-0.16350684079614866</v>
      </c>
      <c r="J237" s="298">
        <v>-1.0058241388101739</v>
      </c>
      <c r="K237" s="298">
        <v>-1.8455215170921042E-2</v>
      </c>
      <c r="L237" s="298">
        <v>5.6825254940247892E-2</v>
      </c>
    </row>
    <row r="238" spans="2:12" x14ac:dyDescent="0.2">
      <c r="B238" s="292" t="s">
        <v>193</v>
      </c>
      <c r="C238" s="298">
        <v>-0.95287126717473425</v>
      </c>
      <c r="D238" s="298">
        <v>0.8428482418351505</v>
      </c>
      <c r="E238" s="298">
        <v>1.2439186065216394</v>
      </c>
      <c r="F238" s="298">
        <v>0.33997950310500469</v>
      </c>
      <c r="G238" s="298">
        <v>0.41199725519424801</v>
      </c>
      <c r="H238" s="298">
        <v>-0.15639630367307147</v>
      </c>
      <c r="I238" s="298">
        <v>-2.227977556895417E-2</v>
      </c>
      <c r="J238" s="298">
        <v>0.35135962363709411</v>
      </c>
      <c r="K238" s="298">
        <v>0.46171537035847354</v>
      </c>
      <c r="L238" s="298">
        <v>-0.25146849037292901</v>
      </c>
    </row>
    <row r="239" spans="2:12" x14ac:dyDescent="0.2">
      <c r="B239" s="292" t="s">
        <v>195</v>
      </c>
      <c r="C239" s="298">
        <v>1.4106530288721029</v>
      </c>
      <c r="D239" s="298">
        <v>1.9997854224803717</v>
      </c>
      <c r="E239" s="298">
        <v>2.2338144070050787</v>
      </c>
      <c r="F239" s="298">
        <v>2.0722650710823318</v>
      </c>
      <c r="G239" s="298">
        <v>-0.12135587469908501</v>
      </c>
      <c r="H239" s="298">
        <v>0.72567330918791395</v>
      </c>
      <c r="I239" s="298">
        <v>1.348911053093329</v>
      </c>
      <c r="J239" s="298">
        <v>-4.6903366593490238E-2</v>
      </c>
      <c r="K239" s="298">
        <v>0.4123679294628888</v>
      </c>
      <c r="L239" s="298">
        <v>0.18750081435477403</v>
      </c>
    </row>
    <row r="240" spans="2:12" x14ac:dyDescent="0.2">
      <c r="B240" s="292" t="s">
        <v>197</v>
      </c>
      <c r="C240" s="298">
        <v>-0.13646262859635913</v>
      </c>
      <c r="D240" s="298">
        <v>1.6794704669188187</v>
      </c>
      <c r="E240" s="298">
        <v>2.2315318530014112</v>
      </c>
      <c r="F240" s="298">
        <v>0.83328883684335942</v>
      </c>
      <c r="G240" s="298">
        <v>0.75827935736894447</v>
      </c>
      <c r="H240" s="298">
        <v>1.0788545631463695</v>
      </c>
      <c r="I240" s="298">
        <v>1.3205806273674716</v>
      </c>
      <c r="J240" s="298">
        <v>-0.27490039426907492</v>
      </c>
      <c r="K240" s="298">
        <v>0.1700479252432355</v>
      </c>
      <c r="L240" s="298">
        <v>0.20487736771787848</v>
      </c>
    </row>
    <row r="241" spans="2:12" x14ac:dyDescent="0.2">
      <c r="B241" s="292" t="s">
        <v>199</v>
      </c>
      <c r="C241" s="298">
        <v>-1.332947208367306</v>
      </c>
      <c r="D241" s="298">
        <v>0.50590805439421394</v>
      </c>
      <c r="E241" s="298">
        <v>0.56325223248128908</v>
      </c>
      <c r="F241" s="298">
        <v>0.41816067965556347</v>
      </c>
      <c r="G241" s="298">
        <v>0.17750097252737448</v>
      </c>
      <c r="H241" s="298">
        <v>-0.52762902742828255</v>
      </c>
      <c r="I241" s="298">
        <v>-0.26171119424683909</v>
      </c>
      <c r="J241" s="298">
        <v>0.3449938046474964</v>
      </c>
      <c r="K241" s="298">
        <v>0.51756913651209624</v>
      </c>
      <c r="L241" s="298">
        <v>-0.12657490667608282</v>
      </c>
    </row>
    <row r="242" spans="2:12" x14ac:dyDescent="0.2">
      <c r="B242" s="292" t="s">
        <v>299</v>
      </c>
      <c r="C242" s="298">
        <v>1.772901712222853</v>
      </c>
      <c r="D242" s="298">
        <v>-0.89494144810632825</v>
      </c>
      <c r="E242" s="298">
        <v>-0.21892664195308029</v>
      </c>
      <c r="F242" s="298">
        <v>-0.90821288476212614</v>
      </c>
      <c r="G242" s="298">
        <v>-0.60728980633139751</v>
      </c>
      <c r="H242" s="298">
        <v>-1.3669846990107843</v>
      </c>
      <c r="I242" s="298">
        <v>0.64789383128910327</v>
      </c>
      <c r="J242" s="298">
        <v>-3.4540169223024331E-2</v>
      </c>
      <c r="K242" s="298">
        <v>-0.37688991807847544</v>
      </c>
      <c r="L242" s="298">
        <v>-0.15045897402111957</v>
      </c>
    </row>
    <row r="243" spans="2:12" x14ac:dyDescent="0.2">
      <c r="B243" s="292" t="s">
        <v>300</v>
      </c>
      <c r="C243" s="298">
        <v>-1.7961576976394391</v>
      </c>
      <c r="D243" s="298">
        <v>0.14730066593443333</v>
      </c>
      <c r="E243" s="298">
        <v>-0.17862007591500947</v>
      </c>
      <c r="F243" s="298">
        <v>0.26489977530086023</v>
      </c>
      <c r="G243" s="298">
        <v>4.3611302115412386E-2</v>
      </c>
      <c r="H243" s="298">
        <v>-0.7483853014675429</v>
      </c>
      <c r="I243" s="298">
        <v>-0.33762132205023937</v>
      </c>
      <c r="J243" s="298">
        <v>0.39102376599206889</v>
      </c>
      <c r="K243" s="298">
        <v>-2.805575702196279E-2</v>
      </c>
      <c r="L243" s="298">
        <v>6.4653532303051625E-2</v>
      </c>
    </row>
    <row r="244" spans="2:12" x14ac:dyDescent="0.2">
      <c r="B244" s="292" t="s">
        <v>301</v>
      </c>
      <c r="C244" s="298">
        <v>0.32724923033473419</v>
      </c>
      <c r="D244" s="298">
        <v>0.40656458895353231</v>
      </c>
      <c r="E244" s="298">
        <v>0.5794765995354384</v>
      </c>
      <c r="F244" s="298">
        <v>0.49041996793980036</v>
      </c>
      <c r="G244" s="298">
        <v>-0.15078374076781734</v>
      </c>
      <c r="H244" s="298">
        <v>-1.4769223114054346</v>
      </c>
      <c r="I244" s="298">
        <v>0.14533353897414389</v>
      </c>
      <c r="J244" s="298">
        <v>0.46585103075746337</v>
      </c>
      <c r="K244" s="298">
        <v>-0.12924271349313571</v>
      </c>
      <c r="L244" s="298">
        <v>0.27459089984112195</v>
      </c>
    </row>
    <row r="245" spans="2:12" x14ac:dyDescent="0.2">
      <c r="B245" s="292" t="s">
        <v>302</v>
      </c>
      <c r="C245" s="298">
        <v>2.4734621070442744</v>
      </c>
      <c r="D245" s="298">
        <v>-1.432860575734916</v>
      </c>
      <c r="E245" s="298">
        <v>-1.4283324466065146</v>
      </c>
      <c r="F245" s="298">
        <v>0.33244287808336104</v>
      </c>
      <c r="G245" s="298">
        <v>2.5164380939748558</v>
      </c>
      <c r="H245" s="298">
        <v>-1.0065385371890236</v>
      </c>
      <c r="I245" s="298">
        <v>-0.28327749766423727</v>
      </c>
      <c r="J245" s="298">
        <v>-8.8403704261705671E-2</v>
      </c>
      <c r="K245" s="298">
        <v>9.5297983269709233E-3</v>
      </c>
      <c r="L245" s="298">
        <v>-0.26035974267580747</v>
      </c>
    </row>
    <row r="246" spans="2:12" x14ac:dyDescent="0.2">
      <c r="B246" s="292" t="s">
        <v>303</v>
      </c>
      <c r="C246" s="298">
        <v>-0.3688166977097444</v>
      </c>
      <c r="D246" s="298">
        <v>-0.63060720660887737</v>
      </c>
      <c r="E246" s="298">
        <v>-1.0287465381266021</v>
      </c>
      <c r="F246" s="298">
        <v>-0.48961596811966424</v>
      </c>
      <c r="G246" s="298">
        <v>-0.36873111931976216</v>
      </c>
      <c r="H246" s="298">
        <v>-0.58037472120846978</v>
      </c>
      <c r="I246" s="298">
        <v>0.52863556137515533</v>
      </c>
      <c r="J246" s="298">
        <v>0.5247635706142636</v>
      </c>
      <c r="K246" s="298">
        <v>0.23071260862375262</v>
      </c>
      <c r="L246" s="298">
        <v>-0.22294495043195597</v>
      </c>
    </row>
    <row r="247" spans="2:12" x14ac:dyDescent="0.2">
      <c r="B247" s="292" t="s">
        <v>304</v>
      </c>
      <c r="C247" s="298">
        <v>-0.81744023880458738</v>
      </c>
      <c r="D247" s="298">
        <v>-0.4803453720783179</v>
      </c>
      <c r="E247" s="298">
        <v>-1.0523937307559155</v>
      </c>
      <c r="F247" s="298">
        <v>-0.18478660060280858</v>
      </c>
      <c r="G247" s="298">
        <v>-0.38023473663598872</v>
      </c>
      <c r="H247" s="298">
        <v>-0.47385242363575741</v>
      </c>
      <c r="I247" s="298">
        <v>0.56956295859100381</v>
      </c>
      <c r="J247" s="298">
        <v>0.3328351880089318</v>
      </c>
      <c r="K247" s="298">
        <v>0.11853921912421679</v>
      </c>
      <c r="L247" s="298">
        <v>-0.39433552900432567</v>
      </c>
    </row>
    <row r="248" spans="2:12" x14ac:dyDescent="0.2">
      <c r="B248" s="292" t="s">
        <v>185</v>
      </c>
      <c r="C248" s="298">
        <v>5.0378296959463587</v>
      </c>
      <c r="D248" s="298">
        <v>0.21214024479886648</v>
      </c>
      <c r="E248" s="298">
        <v>0.72180969816999319</v>
      </c>
      <c r="F248" s="298">
        <v>2.4586757523369376</v>
      </c>
      <c r="G248" s="298">
        <v>-0.50761433439681503</v>
      </c>
      <c r="H248" s="298">
        <v>3.3725548223472214E-2</v>
      </c>
      <c r="I248" s="298">
        <v>-0.29725869513963415</v>
      </c>
      <c r="J248" s="298">
        <v>-0.20996107291450333</v>
      </c>
      <c r="K248" s="298">
        <v>0.28213744590627515</v>
      </c>
      <c r="L248" s="298">
        <v>-0.19037375893463232</v>
      </c>
    </row>
    <row r="249" spans="2:12" x14ac:dyDescent="0.2">
      <c r="B249" s="292" t="s">
        <v>187</v>
      </c>
      <c r="C249" s="298">
        <v>8.6019391873048949</v>
      </c>
      <c r="D249" s="298">
        <v>-0.83732335489098186</v>
      </c>
      <c r="E249" s="298">
        <v>-4.3824683792658276E-2</v>
      </c>
      <c r="F249" s="298">
        <v>3.0073633696752591</v>
      </c>
      <c r="G249" s="298">
        <v>-6.291665378155438E-2</v>
      </c>
      <c r="H249" s="298">
        <v>-0.14745121545897957</v>
      </c>
      <c r="I249" s="298">
        <v>-0.22836519833498159</v>
      </c>
      <c r="J249" s="298">
        <v>-0.9971967458763793</v>
      </c>
      <c r="K249" s="298">
        <v>0.22903333572686263</v>
      </c>
      <c r="L249" s="298">
        <v>-0.52485829097963987</v>
      </c>
    </row>
    <row r="250" spans="2:12" x14ac:dyDescent="0.2">
      <c r="B250" s="292" t="s">
        <v>189</v>
      </c>
      <c r="C250" s="298">
        <v>0.33702063393474896</v>
      </c>
      <c r="D250" s="298">
        <v>0.71633300107753006</v>
      </c>
      <c r="E250" s="298">
        <v>1.0619224575843458</v>
      </c>
      <c r="F250" s="298">
        <v>0.82270296643256846</v>
      </c>
      <c r="G250" s="298">
        <v>-0.33564155466749263</v>
      </c>
      <c r="H250" s="298">
        <v>-5.2775109400784642E-2</v>
      </c>
      <c r="I250" s="298">
        <v>-3.3310024826551272E-2</v>
      </c>
      <c r="J250" s="298">
        <v>0.14448377389151787</v>
      </c>
      <c r="K250" s="298">
        <v>-0.12881974843126076</v>
      </c>
      <c r="L250" s="298">
        <v>1.9835560142454575E-2</v>
      </c>
    </row>
    <row r="251" spans="2:12" x14ac:dyDescent="0.2">
      <c r="B251" s="292" t="s">
        <v>191</v>
      </c>
      <c r="C251" s="298">
        <v>4.4659706801236094</v>
      </c>
      <c r="D251" s="298">
        <v>14.062862163136179</v>
      </c>
      <c r="E251" s="298">
        <v>-3.7279111743703757</v>
      </c>
      <c r="F251" s="298">
        <v>-1.6256117883044141</v>
      </c>
      <c r="G251" s="298">
        <v>4.3504628123572031E-2</v>
      </c>
      <c r="H251" s="298">
        <v>-8.8031584035870039E-2</v>
      </c>
      <c r="I251" s="298">
        <v>-0.30764775240273956</v>
      </c>
      <c r="J251" s="298">
        <v>-0.25188757865074196</v>
      </c>
      <c r="K251" s="298">
        <v>2.5181610265142658E-2</v>
      </c>
      <c r="L251" s="298">
        <v>-1.1835660209526836E-2</v>
      </c>
    </row>
    <row r="252" spans="2:12" x14ac:dyDescent="0.2">
      <c r="B252" s="292" t="s">
        <v>550</v>
      </c>
      <c r="C252" s="298">
        <v>-0.39767508193886209</v>
      </c>
      <c r="D252" s="298">
        <v>0.73409824255522482</v>
      </c>
      <c r="E252" s="298">
        <v>1.1372282826942326</v>
      </c>
      <c r="F252" s="298">
        <v>0.2105519887293005</v>
      </c>
      <c r="G252" s="298">
        <v>0.11708296712167518</v>
      </c>
      <c r="H252" s="298">
        <v>-0.18574447567421404</v>
      </c>
      <c r="I252" s="298">
        <v>-0.23903881321715628</v>
      </c>
      <c r="J252" s="298">
        <v>0.82907369627297178</v>
      </c>
      <c r="K252" s="298">
        <v>3.4645561509587836E-2</v>
      </c>
      <c r="L252" s="298">
        <v>-0.50506802393464145</v>
      </c>
    </row>
    <row r="253" spans="2:12" ht="16" thickBot="1" x14ac:dyDescent="0.25">
      <c r="B253" s="296" t="s">
        <v>551</v>
      </c>
      <c r="C253" s="299">
        <v>1.8195912374339562</v>
      </c>
      <c r="D253" s="299">
        <v>-0.64101034832340698</v>
      </c>
      <c r="E253" s="299">
        <v>0.6346923769425088</v>
      </c>
      <c r="F253" s="299">
        <v>-1.4027765529013527</v>
      </c>
      <c r="G253" s="299">
        <v>-4.2059683082748503E-2</v>
      </c>
      <c r="H253" s="299">
        <v>-0.8668166277422058</v>
      </c>
      <c r="I253" s="299">
        <v>0.75907359865853896</v>
      </c>
      <c r="J253" s="299">
        <v>-7.9138965750688961E-2</v>
      </c>
      <c r="K253" s="299">
        <v>-7.8579439413704988E-2</v>
      </c>
      <c r="L253" s="299">
        <v>-0.10988864752249812</v>
      </c>
    </row>
    <row r="272" spans="7:7" x14ac:dyDescent="0.2">
      <c r="G272" t="s">
        <v>337</v>
      </c>
    </row>
    <row r="291" spans="2:12" x14ac:dyDescent="0.2">
      <c r="G291" t="s">
        <v>337</v>
      </c>
    </row>
    <row r="294" spans="2:12" x14ac:dyDescent="0.2">
      <c r="B294" t="s">
        <v>345</v>
      </c>
    </row>
    <row r="295" spans="2:12" ht="16" thickBot="1" x14ac:dyDescent="0.25"/>
    <row r="296" spans="2:12" ht="16" x14ac:dyDescent="0.2">
      <c r="B296" s="293"/>
      <c r="C296" s="294" t="s">
        <v>324</v>
      </c>
      <c r="D296" s="294" t="s">
        <v>325</v>
      </c>
      <c r="E296" s="294" t="s">
        <v>326</v>
      </c>
      <c r="F296" s="294" t="s">
        <v>327</v>
      </c>
      <c r="G296" s="294" t="s">
        <v>328</v>
      </c>
      <c r="H296" s="294" t="s">
        <v>329</v>
      </c>
      <c r="I296" s="294" t="s">
        <v>330</v>
      </c>
      <c r="J296" s="294" t="s">
        <v>331</v>
      </c>
      <c r="K296" s="294" t="s">
        <v>332</v>
      </c>
      <c r="L296" s="294" t="s">
        <v>333</v>
      </c>
    </row>
    <row r="297" spans="2:12" x14ac:dyDescent="0.2">
      <c r="B297" s="295" t="s">
        <v>117</v>
      </c>
      <c r="C297" s="297">
        <v>0.15100099737201536</v>
      </c>
      <c r="D297" s="297">
        <v>2.391671492057568E-3</v>
      </c>
      <c r="E297" s="297">
        <v>0.32598386773808807</v>
      </c>
      <c r="F297" s="297">
        <v>0.48535256266655924</v>
      </c>
      <c r="G297" s="297">
        <v>5.5832903115846863E-2</v>
      </c>
      <c r="H297" s="297">
        <v>0.14671492078538217</v>
      </c>
      <c r="I297" s="297">
        <v>2.5263136135426536</v>
      </c>
      <c r="J297" s="297">
        <v>0.16959126701003066</v>
      </c>
      <c r="K297" s="297">
        <v>1.7080805505901802</v>
      </c>
      <c r="L297" s="297">
        <v>4.6267665998028829</v>
      </c>
    </row>
    <row r="298" spans="2:12" x14ac:dyDescent="0.2">
      <c r="B298" s="292" t="s">
        <v>139</v>
      </c>
      <c r="C298" s="298">
        <v>0.13059440547101062</v>
      </c>
      <c r="D298" s="298">
        <v>1.4534346564624401E-2</v>
      </c>
      <c r="E298" s="298">
        <v>1.0151272949455457</v>
      </c>
      <c r="F298" s="298">
        <v>0.56435835257311318</v>
      </c>
      <c r="G298" s="298">
        <v>0.22919959756209474</v>
      </c>
      <c r="H298" s="298">
        <v>0.44650714769295463</v>
      </c>
      <c r="I298" s="298">
        <v>1.0375828254198722</v>
      </c>
      <c r="J298" s="298">
        <v>1.1591664691296393E-2</v>
      </c>
      <c r="K298" s="298">
        <v>1.0337762044855471E-5</v>
      </c>
      <c r="L298" s="298">
        <v>0.10766175942129688</v>
      </c>
    </row>
    <row r="299" spans="2:12" x14ac:dyDescent="0.2">
      <c r="B299" s="292" t="s">
        <v>141</v>
      </c>
      <c r="C299" s="298">
        <v>0.50828048066921883</v>
      </c>
      <c r="D299" s="298">
        <v>6.2311698471667742E-3</v>
      </c>
      <c r="E299" s="298">
        <v>6.1063245996908773E-2</v>
      </c>
      <c r="F299" s="298">
        <v>1.8283195652519672E-2</v>
      </c>
      <c r="G299" s="298">
        <v>5.2308006371327695E-2</v>
      </c>
      <c r="H299" s="298">
        <v>7.7681482547079697E-2</v>
      </c>
      <c r="I299" s="298">
        <v>2.2998232355574678E-2</v>
      </c>
      <c r="J299" s="298">
        <v>0.10814021756541867</v>
      </c>
      <c r="K299" s="298">
        <v>5.2846742845009148E-2</v>
      </c>
      <c r="L299" s="298">
        <v>0.23536791624566913</v>
      </c>
    </row>
    <row r="300" spans="2:12" x14ac:dyDescent="0.2">
      <c r="B300" s="292" t="s">
        <v>143</v>
      </c>
      <c r="C300" s="298">
        <v>1.3345261473625943E-3</v>
      </c>
      <c r="D300" s="298">
        <v>2.2741145891971818E-3</v>
      </c>
      <c r="E300" s="298">
        <v>1.0196779212188689</v>
      </c>
      <c r="F300" s="298">
        <v>9.904111843470019E-2</v>
      </c>
      <c r="G300" s="298">
        <v>0.10810582806019696</v>
      </c>
      <c r="H300" s="298">
        <v>1.2117005815952235E-2</v>
      </c>
      <c r="I300" s="298">
        <v>2.9042360181480831</v>
      </c>
      <c r="J300" s="298">
        <v>3.604484168934504</v>
      </c>
      <c r="K300" s="298">
        <v>4.4849128012559802</v>
      </c>
      <c r="L300" s="298">
        <v>0.17679023246603795</v>
      </c>
    </row>
    <row r="301" spans="2:12" x14ac:dyDescent="0.2">
      <c r="B301" s="292" t="s">
        <v>146</v>
      </c>
      <c r="C301" s="298">
        <v>0.46840966262035111</v>
      </c>
      <c r="D301" s="298">
        <v>1.2780528323053562E-2</v>
      </c>
      <c r="E301" s="298">
        <v>0.37997917014253385</v>
      </c>
      <c r="F301" s="298">
        <v>6.0599389701307413E-3</v>
      </c>
      <c r="G301" s="298">
        <v>7.9026630471665374E-2</v>
      </c>
      <c r="H301" s="298">
        <v>0.5565332831544596</v>
      </c>
      <c r="I301" s="298">
        <v>1.6112127733999542</v>
      </c>
      <c r="J301" s="298">
        <v>6.6549403739108698E-2</v>
      </c>
      <c r="K301" s="298">
        <v>0.87322499503521556</v>
      </c>
      <c r="L301" s="298">
        <v>1.1714661575662275</v>
      </c>
    </row>
    <row r="302" spans="2:12" x14ac:dyDescent="0.2">
      <c r="B302" s="292" t="s">
        <v>148</v>
      </c>
      <c r="C302" s="298">
        <v>0.48470599140158482</v>
      </c>
      <c r="D302" s="298">
        <v>0.12729009259160282</v>
      </c>
      <c r="E302" s="298">
        <v>1.2024546807977685</v>
      </c>
      <c r="F302" s="298">
        <v>1.2964239608419248E-3</v>
      </c>
      <c r="G302" s="298">
        <v>0.56774548471544894</v>
      </c>
      <c r="H302" s="298">
        <v>0.34594189780158346</v>
      </c>
      <c r="I302" s="298">
        <v>0.40318062851632752</v>
      </c>
      <c r="J302" s="298">
        <v>7.3137932945786688E-2</v>
      </c>
      <c r="K302" s="298">
        <v>0.63366997946176895</v>
      </c>
      <c r="L302" s="298">
        <v>0.28881014139715094</v>
      </c>
    </row>
    <row r="303" spans="2:12" x14ac:dyDescent="0.2">
      <c r="B303" s="292" t="s">
        <v>150</v>
      </c>
      <c r="C303" s="298">
        <v>0.22928036532787691</v>
      </c>
      <c r="D303" s="298">
        <v>0.56301691015208832</v>
      </c>
      <c r="E303" s="298">
        <v>0.1560918380324452</v>
      </c>
      <c r="F303" s="298">
        <v>7.8978983550058386</v>
      </c>
      <c r="G303" s="298">
        <v>5.5612810254115994E-4</v>
      </c>
      <c r="H303" s="298">
        <v>0.1008828487030792</v>
      </c>
      <c r="I303" s="298">
        <v>0.30372642805648192</v>
      </c>
      <c r="J303" s="298">
        <v>1.200367579432325E-4</v>
      </c>
      <c r="K303" s="298">
        <v>8.0863672100538542E-5</v>
      </c>
      <c r="L303" s="298">
        <v>1.1872353669924662</v>
      </c>
    </row>
    <row r="304" spans="2:12" x14ac:dyDescent="0.2">
      <c r="B304" s="292" t="s">
        <v>152</v>
      </c>
      <c r="C304" s="298">
        <v>4.8110730567113995</v>
      </c>
      <c r="D304" s="298">
        <v>0.65217902858720511</v>
      </c>
      <c r="E304" s="298">
        <v>0.1687370409533609</v>
      </c>
      <c r="F304" s="298">
        <v>3.4923398846073122</v>
      </c>
      <c r="G304" s="298">
        <v>3.6258067911368155</v>
      </c>
      <c r="H304" s="298">
        <v>0.49867155239694999</v>
      </c>
      <c r="I304" s="298">
        <v>4.4522388729644563E-2</v>
      </c>
      <c r="J304" s="298">
        <v>2.1385683931441859</v>
      </c>
      <c r="K304" s="298">
        <v>2.4009443993103035</v>
      </c>
      <c r="L304" s="298">
        <v>3.5340845652155291</v>
      </c>
    </row>
    <row r="305" spans="2:12" x14ac:dyDescent="0.2">
      <c r="B305" s="292" t="s">
        <v>154</v>
      </c>
      <c r="C305" s="298">
        <v>4.3576269475959011</v>
      </c>
      <c r="D305" s="298">
        <v>0.53536257663093612</v>
      </c>
      <c r="E305" s="298">
        <v>0.37318374195232618</v>
      </c>
      <c r="F305" s="298">
        <v>1.0090393609903419</v>
      </c>
      <c r="G305" s="298">
        <v>6.7862866499965016</v>
      </c>
      <c r="H305" s="298">
        <v>4.9518693966437937</v>
      </c>
      <c r="I305" s="298">
        <v>6.9956105360157759</v>
      </c>
      <c r="J305" s="298">
        <v>6.4175992166827268E-3</v>
      </c>
      <c r="K305" s="298">
        <v>0.41594159548549325</v>
      </c>
      <c r="L305" s="298">
        <v>0.60508169793249911</v>
      </c>
    </row>
    <row r="306" spans="2:12" x14ac:dyDescent="0.2">
      <c r="B306" s="292" t="s">
        <v>162</v>
      </c>
      <c r="C306" s="298">
        <v>6.8185082696247692E-2</v>
      </c>
      <c r="D306" s="298">
        <v>0.12277974825507636</v>
      </c>
      <c r="E306" s="298">
        <v>1.158746842164035</v>
      </c>
      <c r="F306" s="298">
        <v>6.781265043366437E-2</v>
      </c>
      <c r="G306" s="298">
        <v>0.14539235113096413</v>
      </c>
      <c r="H306" s="298">
        <v>9.2448534315370326E-2</v>
      </c>
      <c r="I306" s="298">
        <v>0.20820428884923201</v>
      </c>
      <c r="J306" s="298">
        <v>1.631431080272169</v>
      </c>
      <c r="K306" s="298">
        <v>0.45383326268318519</v>
      </c>
      <c r="L306" s="298">
        <v>1.8559227826945675</v>
      </c>
    </row>
    <row r="307" spans="2:12" x14ac:dyDescent="0.2">
      <c r="B307" s="292" t="s">
        <v>164</v>
      </c>
      <c r="C307" s="298">
        <v>0.26326834147498535</v>
      </c>
      <c r="D307" s="298">
        <v>0.23823806891983687</v>
      </c>
      <c r="E307" s="298">
        <v>1.3249008357265528</v>
      </c>
      <c r="F307" s="298">
        <v>4.059931327127465E-3</v>
      </c>
      <c r="G307" s="298">
        <v>0.48804656120075757</v>
      </c>
      <c r="H307" s="298">
        <v>7.9589798006254403E-2</v>
      </c>
      <c r="I307" s="298">
        <v>1.1718359856738331E-2</v>
      </c>
      <c r="J307" s="298">
        <v>0.6708630467268063</v>
      </c>
      <c r="K307" s="298">
        <v>9.3556319128107867E-3</v>
      </c>
      <c r="L307" s="298">
        <v>0.7325510358492392</v>
      </c>
    </row>
    <row r="308" spans="2:12" x14ac:dyDescent="0.2">
      <c r="B308" s="292" t="s">
        <v>166</v>
      </c>
      <c r="C308" s="298">
        <v>0.8836460598326038</v>
      </c>
      <c r="D308" s="298">
        <v>1.5448994374939753E-3</v>
      </c>
      <c r="E308" s="298">
        <v>0.19558143899690511</v>
      </c>
      <c r="F308" s="298">
        <v>1.1190837006888782E-2</v>
      </c>
      <c r="G308" s="298">
        <v>0.15780756470543505</v>
      </c>
      <c r="H308" s="298">
        <v>4.3313636957626365</v>
      </c>
      <c r="I308" s="298">
        <v>4.2262137276014382</v>
      </c>
      <c r="J308" s="298">
        <v>2.0025121511182339E-2</v>
      </c>
      <c r="K308" s="298">
        <v>8.9704719187418236E-2</v>
      </c>
      <c r="L308" s="298">
        <v>5.259141157492965E-2</v>
      </c>
    </row>
    <row r="309" spans="2:12" x14ac:dyDescent="0.2">
      <c r="B309" s="292" t="s">
        <v>168</v>
      </c>
      <c r="C309" s="298">
        <v>0.43553329045378791</v>
      </c>
      <c r="D309" s="298">
        <v>0.16359117777567178</v>
      </c>
      <c r="E309" s="298">
        <v>0.65274377542573647</v>
      </c>
      <c r="F309" s="298">
        <v>3.6013444359310538E-2</v>
      </c>
      <c r="G309" s="298">
        <v>0.39815969814425073</v>
      </c>
      <c r="H309" s="298">
        <v>1.2682963878947808</v>
      </c>
      <c r="I309" s="298">
        <v>0.37368406260959858</v>
      </c>
      <c r="J309" s="298">
        <v>1.4591186719699953</v>
      </c>
      <c r="K309" s="298">
        <v>7.4002328836748135E-2</v>
      </c>
      <c r="L309" s="298">
        <v>0.27392167459221944</v>
      </c>
    </row>
    <row r="310" spans="2:12" x14ac:dyDescent="0.2">
      <c r="B310" s="292" t="s">
        <v>545</v>
      </c>
      <c r="C310" s="298">
        <v>1.3122287737056766</v>
      </c>
      <c r="D310" s="298">
        <v>3.8348763914969539E-2</v>
      </c>
      <c r="E310" s="298">
        <v>0.16303370082080967</v>
      </c>
      <c r="F310" s="298">
        <v>0.84221179038525118</v>
      </c>
      <c r="G310" s="298">
        <v>0.13219551127536788</v>
      </c>
      <c r="H310" s="298">
        <v>4.0903840592822638</v>
      </c>
      <c r="I310" s="298">
        <v>3.3893787212030126</v>
      </c>
      <c r="J310" s="298">
        <v>2.7775475464069515</v>
      </c>
      <c r="K310" s="298">
        <v>1.6958782166316185E-2</v>
      </c>
      <c r="L310" s="298">
        <v>5.6490821212362272</v>
      </c>
    </row>
    <row r="311" spans="2:12" x14ac:dyDescent="0.2">
      <c r="B311" s="292" t="s">
        <v>546</v>
      </c>
      <c r="C311" s="298">
        <v>0.15540132472359597</v>
      </c>
      <c r="D311" s="298">
        <v>1.9413550721450699E-2</v>
      </c>
      <c r="E311" s="298">
        <v>1.8436667294420766E-2</v>
      </c>
      <c r="F311" s="298">
        <v>0.54524288180854785</v>
      </c>
      <c r="G311" s="298">
        <v>8.0181323635533566E-4</v>
      </c>
      <c r="H311" s="298">
        <v>3.0534980267226812</v>
      </c>
      <c r="I311" s="298">
        <v>2.0122407866730168</v>
      </c>
      <c r="J311" s="298">
        <v>1.5514828172552386</v>
      </c>
      <c r="K311" s="298">
        <v>0.19736361216301659</v>
      </c>
      <c r="L311" s="298">
        <v>3.9094867251976808</v>
      </c>
    </row>
    <row r="312" spans="2:12" x14ac:dyDescent="0.2">
      <c r="B312" s="292" t="s">
        <v>547</v>
      </c>
      <c r="C312" s="298">
        <v>0.92592984400197398</v>
      </c>
      <c r="D312" s="298">
        <v>0.1969253897200999</v>
      </c>
      <c r="E312" s="298">
        <v>1.2513472305715809</v>
      </c>
      <c r="F312" s="298">
        <v>2.2153082349356237</v>
      </c>
      <c r="G312" s="298">
        <v>0.21209006914179374</v>
      </c>
      <c r="H312" s="298">
        <v>3.0674524953922417E-4</v>
      </c>
      <c r="I312" s="298">
        <v>0.96820027100841966</v>
      </c>
      <c r="J312" s="298">
        <v>13.332648237980415</v>
      </c>
      <c r="K312" s="298">
        <v>4.0318159672544036</v>
      </c>
      <c r="L312" s="298">
        <v>3.3650492517037174</v>
      </c>
    </row>
    <row r="313" spans="2:12" x14ac:dyDescent="0.2">
      <c r="B313" s="292" t="s">
        <v>548</v>
      </c>
      <c r="C313" s="298">
        <v>0.1505587698690862</v>
      </c>
      <c r="D313" s="298">
        <v>0.21351430809165922</v>
      </c>
      <c r="E313" s="298">
        <v>2.6360911076144222</v>
      </c>
      <c r="F313" s="298">
        <v>0.10302412233628434</v>
      </c>
      <c r="G313" s="298">
        <v>0.52511386581910879</v>
      </c>
      <c r="H313" s="298">
        <v>2.6086838024844431E-3</v>
      </c>
      <c r="I313" s="298">
        <v>4.8957359000081446</v>
      </c>
      <c r="J313" s="298">
        <v>1.1356428825421441</v>
      </c>
      <c r="K313" s="298">
        <v>0.26622004341135858</v>
      </c>
      <c r="L313" s="298">
        <v>0.81267172185867043</v>
      </c>
    </row>
    <row r="314" spans="2:12" x14ac:dyDescent="0.2">
      <c r="B314" s="292" t="s">
        <v>549</v>
      </c>
      <c r="C314" s="298">
        <v>9.4508491582309251</v>
      </c>
      <c r="D314" s="298">
        <v>1.270067812722415</v>
      </c>
      <c r="E314" s="298">
        <v>7.7516022824816649E-2</v>
      </c>
      <c r="F314" s="298">
        <v>7.365395138496444</v>
      </c>
      <c r="G314" s="298">
        <v>3.4348974678286499</v>
      </c>
      <c r="H314" s="298">
        <v>0.16280183143784477</v>
      </c>
      <c r="I314" s="298">
        <v>6.4141473129941797</v>
      </c>
      <c r="J314" s="298">
        <v>0.16575153306127294</v>
      </c>
      <c r="K314" s="298">
        <v>2.2339484843396904</v>
      </c>
      <c r="L314" s="298">
        <v>0.77677832932427926</v>
      </c>
    </row>
    <row r="315" spans="2:12" x14ac:dyDescent="0.2">
      <c r="B315" s="292" t="s">
        <v>56</v>
      </c>
      <c r="C315" s="298">
        <v>0.53534023680207188</v>
      </c>
      <c r="D315" s="298">
        <v>1.7890106684093639E-2</v>
      </c>
      <c r="E315" s="298">
        <v>1.4256020115665506</v>
      </c>
      <c r="F315" s="298">
        <v>0.27466481155633532</v>
      </c>
      <c r="G315" s="298">
        <v>0.51377163745975318</v>
      </c>
      <c r="H315" s="298">
        <v>2.8891974156401008E-2</v>
      </c>
      <c r="I315" s="298">
        <v>0.18410684778480055</v>
      </c>
      <c r="J315" s="298">
        <v>1.8464251686756248</v>
      </c>
      <c r="K315" s="298">
        <v>0.39120340391299097</v>
      </c>
      <c r="L315" s="298">
        <v>3.442754869525106E-2</v>
      </c>
    </row>
    <row r="316" spans="2:12" x14ac:dyDescent="0.2">
      <c r="B316" s="292" t="s">
        <v>58</v>
      </c>
      <c r="C316" s="298">
        <v>1.2066438515702773</v>
      </c>
      <c r="D316" s="298">
        <v>1.9629981759986211E-3</v>
      </c>
      <c r="E316" s="298">
        <v>0.33731548998429278</v>
      </c>
      <c r="F316" s="298">
        <v>0.14901411882021201</v>
      </c>
      <c r="G316" s="298">
        <v>1.2001675312787411E-3</v>
      </c>
      <c r="H316" s="298">
        <v>0.45270791807594235</v>
      </c>
      <c r="I316" s="298">
        <v>4.2681361833464632E-5</v>
      </c>
      <c r="J316" s="298">
        <v>0.29813890516628777</v>
      </c>
      <c r="K316" s="298">
        <v>1.4559654737551692E-2</v>
      </c>
      <c r="L316" s="298">
        <v>0.11287955009934648</v>
      </c>
    </row>
    <row r="317" spans="2:12" x14ac:dyDescent="0.2">
      <c r="B317" s="292" t="s">
        <v>60</v>
      </c>
      <c r="C317" s="298">
        <v>1.3224540850475388</v>
      </c>
      <c r="D317" s="298">
        <v>5.6120502823745158E-2</v>
      </c>
      <c r="E317" s="298">
        <v>1.8127915164505248</v>
      </c>
      <c r="F317" s="298">
        <v>0.21288942318810711</v>
      </c>
      <c r="G317" s="298">
        <v>0.17514825557513253</v>
      </c>
      <c r="H317" s="298">
        <v>6.5670555910151145E-4</v>
      </c>
      <c r="I317" s="298">
        <v>0.34688351249970256</v>
      </c>
      <c r="J317" s="298">
        <v>0.27638047760806878</v>
      </c>
      <c r="K317" s="298">
        <v>4.5622077721681295E-2</v>
      </c>
      <c r="L317" s="298">
        <v>0.37456719484581391</v>
      </c>
    </row>
    <row r="318" spans="2:12" x14ac:dyDescent="0.2">
      <c r="B318" s="292" t="s">
        <v>62</v>
      </c>
      <c r="C318" s="298">
        <v>0.5000605053819035</v>
      </c>
      <c r="D318" s="298">
        <v>0.15386599944523166</v>
      </c>
      <c r="E318" s="298">
        <v>1.3834901023569375</v>
      </c>
      <c r="F318" s="298">
        <v>1.7797444121536568E-2</v>
      </c>
      <c r="G318" s="298">
        <v>5.9802575952647256E-2</v>
      </c>
      <c r="H318" s="298">
        <v>4.1883386803862936E-2</v>
      </c>
      <c r="I318" s="298">
        <v>2.8220809785734744E-2</v>
      </c>
      <c r="J318" s="298">
        <v>0.39675673209811374</v>
      </c>
      <c r="K318" s="298">
        <v>1.2266049029033029E-2</v>
      </c>
      <c r="L318" s="298">
        <v>0.6909459722493615</v>
      </c>
    </row>
    <row r="319" spans="2:12" x14ac:dyDescent="0.2">
      <c r="B319" s="292" t="s">
        <v>65</v>
      </c>
      <c r="C319" s="298">
        <v>1.9937125624229619</v>
      </c>
      <c r="D319" s="298">
        <v>0.60284636370526223</v>
      </c>
      <c r="E319" s="298">
        <v>3.5736895770502199</v>
      </c>
      <c r="F319" s="298">
        <v>3.2923144690833119</v>
      </c>
      <c r="G319" s="298">
        <v>1.5964679025705117</v>
      </c>
      <c r="H319" s="298">
        <v>4.3990629343803834E-3</v>
      </c>
      <c r="I319" s="298">
        <v>2.2861762808508532E-4</v>
      </c>
      <c r="J319" s="298">
        <v>4.4317278835934427E-2</v>
      </c>
      <c r="K319" s="298">
        <v>0.10774920951763992</v>
      </c>
      <c r="L319" s="298">
        <v>0.20409114646695714</v>
      </c>
    </row>
    <row r="320" spans="2:12" x14ac:dyDescent="0.2">
      <c r="B320" s="292" t="s">
        <v>67</v>
      </c>
      <c r="C320" s="298">
        <v>4.1507634192110059</v>
      </c>
      <c r="D320" s="298">
        <v>0.63343072191051397</v>
      </c>
      <c r="E320" s="298">
        <v>3.4736209690033695</v>
      </c>
      <c r="F320" s="298">
        <v>3.3405457414466162</v>
      </c>
      <c r="G320" s="298">
        <v>1.4742828575988927</v>
      </c>
      <c r="H320" s="298">
        <v>2.2516482435804255E-2</v>
      </c>
      <c r="I320" s="298">
        <v>0.18682283338852171</v>
      </c>
      <c r="J320" s="298">
        <v>3.4324622816934864</v>
      </c>
      <c r="K320" s="298">
        <v>0.29878929394499637</v>
      </c>
      <c r="L320" s="298">
        <v>0.18842458736588794</v>
      </c>
    </row>
    <row r="321" spans="2:12" x14ac:dyDescent="0.2">
      <c r="B321" s="292" t="s">
        <v>69</v>
      </c>
      <c r="C321" s="298">
        <v>1.4315163135090663</v>
      </c>
      <c r="D321" s="298">
        <v>3.2321720628367086E-2</v>
      </c>
      <c r="E321" s="298">
        <v>1.4998014443424232</v>
      </c>
      <c r="F321" s="298">
        <v>0.34620793180377413</v>
      </c>
      <c r="G321" s="298">
        <v>0.14669332882007033</v>
      </c>
      <c r="H321" s="298">
        <v>9.5898255259483825E-2</v>
      </c>
      <c r="I321" s="298">
        <v>0.303471348065596</v>
      </c>
      <c r="J321" s="298">
        <v>0.48801668811122884</v>
      </c>
      <c r="K321" s="298">
        <v>7.7668676955760615E-2</v>
      </c>
      <c r="L321" s="298">
        <v>0.20722088980233205</v>
      </c>
    </row>
    <row r="322" spans="2:12" x14ac:dyDescent="0.2">
      <c r="B322" s="292" t="s">
        <v>71</v>
      </c>
      <c r="C322" s="298">
        <v>0.47950193480206066</v>
      </c>
      <c r="D322" s="298">
        <v>0.16007514772886103</v>
      </c>
      <c r="E322" s="298">
        <v>1.0296813617793907</v>
      </c>
      <c r="F322" s="298">
        <v>4.8975914264679857E-2</v>
      </c>
      <c r="G322" s="298">
        <v>0.40677913062460241</v>
      </c>
      <c r="H322" s="298">
        <v>0.88698387563233017</v>
      </c>
      <c r="I322" s="298">
        <v>0.17051281914879485</v>
      </c>
      <c r="J322" s="298">
        <v>9.5875948808713078E-3</v>
      </c>
      <c r="K322" s="298">
        <v>3.0919907068436666E-2</v>
      </c>
      <c r="L322" s="298">
        <v>0.80214823580925232</v>
      </c>
    </row>
    <row r="323" spans="2:12" x14ac:dyDescent="0.2">
      <c r="B323" s="292" t="s">
        <v>73</v>
      </c>
      <c r="C323" s="298">
        <v>9.6360271611812279E-2</v>
      </c>
      <c r="D323" s="298">
        <v>0.24632965832613465</v>
      </c>
      <c r="E323" s="298">
        <v>0.49911745493060539</v>
      </c>
      <c r="F323" s="298">
        <v>0.28026807276793259</v>
      </c>
      <c r="G323" s="298">
        <v>0.81664396936531936</v>
      </c>
      <c r="H323" s="298">
        <v>2.2389895352255018</v>
      </c>
      <c r="I323" s="298">
        <v>1.7130876097755083</v>
      </c>
      <c r="J323" s="298">
        <v>2.0750285286853E-2</v>
      </c>
      <c r="K323" s="298">
        <v>2.3250358836319109</v>
      </c>
      <c r="L323" s="298">
        <v>0.18823465222119895</v>
      </c>
    </row>
    <row r="324" spans="2:12" x14ac:dyDescent="0.2">
      <c r="B324" s="292" t="s">
        <v>109</v>
      </c>
      <c r="C324" s="298">
        <v>0.17570943116933518</v>
      </c>
      <c r="D324" s="298">
        <v>8.1781779427626503E-2</v>
      </c>
      <c r="E324" s="298">
        <v>2.4037289423788331E-2</v>
      </c>
      <c r="F324" s="298">
        <v>3.1498284576122429E-4</v>
      </c>
      <c r="G324" s="298">
        <v>1.8813529283579304</v>
      </c>
      <c r="H324" s="298">
        <v>2.4665000674645237</v>
      </c>
      <c r="I324" s="298">
        <v>1.0130096389959229</v>
      </c>
      <c r="J324" s="298">
        <v>1.4268893836981483E-3</v>
      </c>
      <c r="K324" s="298">
        <v>2.049400158097229</v>
      </c>
      <c r="L324" s="298">
        <v>5.7112219559471908</v>
      </c>
    </row>
    <row r="325" spans="2:12" x14ac:dyDescent="0.2">
      <c r="B325" s="292" t="s">
        <v>111</v>
      </c>
      <c r="C325" s="298">
        <v>0.15027405537980118</v>
      </c>
      <c r="D325" s="298">
        <v>2.3535570676152254E-2</v>
      </c>
      <c r="E325" s="298">
        <v>5.848673159865094E-4</v>
      </c>
      <c r="F325" s="298">
        <v>0.35457335313028321</v>
      </c>
      <c r="G325" s="298">
        <v>3.5722631240664784E-2</v>
      </c>
      <c r="H325" s="298">
        <v>2.9996650381071648</v>
      </c>
      <c r="I325" s="298">
        <v>4.08760448461611E-2</v>
      </c>
      <c r="J325" s="298">
        <v>2.324621632170335E-3</v>
      </c>
      <c r="K325" s="298">
        <v>4.8123840887514528E-2</v>
      </c>
      <c r="L325" s="298">
        <v>4.6339018933012545E-2</v>
      </c>
    </row>
    <row r="326" spans="2:12" x14ac:dyDescent="0.2">
      <c r="B326" s="292" t="s">
        <v>113</v>
      </c>
      <c r="C326" s="298">
        <v>0.74383718400617294</v>
      </c>
      <c r="D326" s="298">
        <v>0.17644581524869321</v>
      </c>
      <c r="E326" s="298">
        <v>0.35722631764302959</v>
      </c>
      <c r="F326" s="298">
        <v>3.1355706724235669E-2</v>
      </c>
      <c r="G326" s="298">
        <v>0.73861292446832127</v>
      </c>
      <c r="H326" s="298">
        <v>0.22272233240943648</v>
      </c>
      <c r="I326" s="298">
        <v>1.4147664670516276</v>
      </c>
      <c r="J326" s="298">
        <v>0.14310956892502188</v>
      </c>
      <c r="K326" s="298">
        <v>3.3081775749553345E-3</v>
      </c>
      <c r="L326" s="298">
        <v>1.1532737394565122</v>
      </c>
    </row>
    <row r="327" spans="2:12" x14ac:dyDescent="0.2">
      <c r="B327" s="292" t="s">
        <v>119</v>
      </c>
      <c r="C327" s="298">
        <v>0.3882206122495957</v>
      </c>
      <c r="D327" s="298">
        <v>2.3807146666250698E-2</v>
      </c>
      <c r="E327" s="298">
        <v>0.39074986341892637</v>
      </c>
      <c r="F327" s="298">
        <v>8.147586838112135E-2</v>
      </c>
      <c r="G327" s="298">
        <v>0.18355659387605638</v>
      </c>
      <c r="H327" s="298">
        <v>5.2745595797789195E-2</v>
      </c>
      <c r="I327" s="298">
        <v>0.1797425312162835</v>
      </c>
      <c r="J327" s="298">
        <v>3.7401730035088294E-2</v>
      </c>
      <c r="K327" s="298">
        <v>9.0125856490527213E-4</v>
      </c>
      <c r="L327" s="298">
        <v>2.4392998451262509E-2</v>
      </c>
    </row>
    <row r="328" spans="2:12" x14ac:dyDescent="0.2">
      <c r="B328" s="292" t="s">
        <v>122</v>
      </c>
      <c r="C328" s="298">
        <v>1.357135346661469E-3</v>
      </c>
      <c r="D328" s="298">
        <v>0.11679063951725865</v>
      </c>
      <c r="E328" s="298">
        <v>0.78619364520281942</v>
      </c>
      <c r="F328" s="298">
        <v>3.9561000212856558E-2</v>
      </c>
      <c r="G328" s="298">
        <v>7.9028583095936116E-3</v>
      </c>
      <c r="H328" s="298">
        <v>1.3873941078140177</v>
      </c>
      <c r="I328" s="298">
        <v>4.0177235592866022E-3</v>
      </c>
      <c r="J328" s="298">
        <v>3.6855830412047594</v>
      </c>
      <c r="K328" s="298">
        <v>0.38859254120440179</v>
      </c>
      <c r="L328" s="298">
        <v>2.206062976334946</v>
      </c>
    </row>
    <row r="329" spans="2:12" x14ac:dyDescent="0.2">
      <c r="B329" s="292" t="s">
        <v>124</v>
      </c>
      <c r="C329" s="298">
        <v>4.3226917323542197E-2</v>
      </c>
      <c r="D329" s="298">
        <v>0.11400218868732966</v>
      </c>
      <c r="E329" s="298">
        <v>1.656326992775796</v>
      </c>
      <c r="F329" s="298">
        <v>0.23970478359437458</v>
      </c>
      <c r="G329" s="298">
        <v>0.31493989936727235</v>
      </c>
      <c r="H329" s="298">
        <v>3.7187057728300812</v>
      </c>
      <c r="I329" s="298">
        <v>0.12286736618363181</v>
      </c>
      <c r="J329" s="298">
        <v>3.1524202209738478E-2</v>
      </c>
      <c r="K329" s="298">
        <v>0.345400954670041</v>
      </c>
      <c r="L329" s="298">
        <v>0.53648860456082059</v>
      </c>
    </row>
    <row r="330" spans="2:12" x14ac:dyDescent="0.2">
      <c r="B330" s="292" t="s">
        <v>126</v>
      </c>
      <c r="C330" s="298">
        <v>4.3656045641221572</v>
      </c>
      <c r="D330" s="298">
        <v>1.4213775724449251</v>
      </c>
      <c r="E330" s="298">
        <v>1.0109824469214401</v>
      </c>
      <c r="F330" s="298">
        <v>0.75396570380041317</v>
      </c>
      <c r="G330" s="298">
        <v>8.2291337370039521</v>
      </c>
      <c r="H330" s="298">
        <v>2.2111144134910621</v>
      </c>
      <c r="I330" s="298">
        <v>0.12061097472029923</v>
      </c>
      <c r="J330" s="298">
        <v>0.52750000292965893</v>
      </c>
      <c r="K330" s="298">
        <v>0.54881539353412245</v>
      </c>
      <c r="L330" s="298">
        <v>7.7519590911700522</v>
      </c>
    </row>
    <row r="331" spans="2:12" x14ac:dyDescent="0.2">
      <c r="B331" s="292" t="s">
        <v>128</v>
      </c>
      <c r="C331" s="298">
        <v>2.140113495947062</v>
      </c>
      <c r="D331" s="298">
        <v>1.3556960188150027</v>
      </c>
      <c r="E331" s="298">
        <v>1.2773013901720045</v>
      </c>
      <c r="F331" s="298">
        <v>2.6692408144896507</v>
      </c>
      <c r="G331" s="298">
        <v>16.381989207024279</v>
      </c>
      <c r="H331" s="298">
        <v>2.6544370257332006</v>
      </c>
      <c r="I331" s="298">
        <v>0.32123708234580067</v>
      </c>
      <c r="J331" s="298">
        <v>2.6745700321399775</v>
      </c>
      <c r="K331" s="298">
        <v>0.85406058631609527</v>
      </c>
      <c r="L331" s="298">
        <v>6.0077461382030573E-2</v>
      </c>
    </row>
    <row r="332" spans="2:12" x14ac:dyDescent="0.2">
      <c r="B332" s="292" t="s">
        <v>130</v>
      </c>
      <c r="C332" s="298">
        <v>8.0586377347879254E-2</v>
      </c>
      <c r="D332" s="298">
        <v>0.18710814481695795</v>
      </c>
      <c r="E332" s="298">
        <v>2.0213781035204521</v>
      </c>
      <c r="F332" s="298">
        <v>0.2679918192513589</v>
      </c>
      <c r="G332" s="298">
        <v>0.69432343547420461</v>
      </c>
      <c r="H332" s="298">
        <v>3.4883593644648161</v>
      </c>
      <c r="I332" s="298">
        <v>0.44884781790772493</v>
      </c>
      <c r="J332" s="298">
        <v>2.3244653799459274E-2</v>
      </c>
      <c r="K332" s="298">
        <v>8.6302762411376397E-4</v>
      </c>
      <c r="L332" s="298">
        <v>2.8811666285200087E-3</v>
      </c>
    </row>
    <row r="333" spans="2:12" x14ac:dyDescent="0.2">
      <c r="B333" s="292" t="s">
        <v>132</v>
      </c>
      <c r="C333" s="298">
        <v>0.3714573067118907</v>
      </c>
      <c r="D333" s="298">
        <v>6.5351392067844738E-2</v>
      </c>
      <c r="E333" s="298">
        <v>0.78288244450215316</v>
      </c>
      <c r="F333" s="298">
        <v>0.2375295071294273</v>
      </c>
      <c r="G333" s="298">
        <v>0.57575480634975973</v>
      </c>
      <c r="H333" s="298">
        <v>0.26309302690498804</v>
      </c>
      <c r="I333" s="298">
        <v>5.7357743041014713E-3</v>
      </c>
      <c r="J333" s="298">
        <v>4.2689343015144656E-3</v>
      </c>
      <c r="K333" s="298">
        <v>0.57499810346831859</v>
      </c>
      <c r="L333" s="298">
        <v>0.80230064561500947</v>
      </c>
    </row>
    <row r="334" spans="2:12" x14ac:dyDescent="0.2">
      <c r="B334" s="292" t="s">
        <v>135</v>
      </c>
      <c r="C334" s="298">
        <v>0.34738583708437315</v>
      </c>
      <c r="D334" s="298">
        <v>0.57319553554275882</v>
      </c>
      <c r="E334" s="298">
        <v>3.2541935545152096</v>
      </c>
      <c r="F334" s="298">
        <v>3.4018596372769765E-2</v>
      </c>
      <c r="G334" s="298">
        <v>2.2221601043996051</v>
      </c>
      <c r="H334" s="298">
        <v>1.1816271809777157</v>
      </c>
      <c r="I334" s="298">
        <v>2.2066950129273284</v>
      </c>
      <c r="J334" s="298">
        <v>0.14974873610963249</v>
      </c>
      <c r="K334" s="298">
        <v>0.54728950977212099</v>
      </c>
      <c r="L334" s="298">
        <v>1.9645654204357689E-2</v>
      </c>
    </row>
    <row r="335" spans="2:12" x14ac:dyDescent="0.2">
      <c r="B335" s="292" t="s">
        <v>137</v>
      </c>
      <c r="C335" s="298">
        <v>0.66591525216000047</v>
      </c>
      <c r="D335" s="298">
        <v>0.37001759143729102</v>
      </c>
      <c r="E335" s="298">
        <v>1.5067810263878079</v>
      </c>
      <c r="F335" s="298">
        <v>2.0898337706700826E-2</v>
      </c>
      <c r="G335" s="298">
        <v>1.4569970849587504</v>
      </c>
      <c r="H335" s="298">
        <v>1.4253131691222215E-2</v>
      </c>
      <c r="I335" s="298">
        <v>0.99497364782762321</v>
      </c>
      <c r="J335" s="298">
        <v>0.17627929206788831</v>
      </c>
      <c r="K335" s="298">
        <v>2.366433798955271E-4</v>
      </c>
      <c r="L335" s="298">
        <v>0.15479614446106829</v>
      </c>
    </row>
    <row r="336" spans="2:12" x14ac:dyDescent="0.2">
      <c r="B336" s="292" t="s">
        <v>156</v>
      </c>
      <c r="C336" s="298">
        <v>0.47148738113050342</v>
      </c>
      <c r="D336" s="298">
        <v>5.0812303414787388E-2</v>
      </c>
      <c r="E336" s="298">
        <v>0.304761070148241</v>
      </c>
      <c r="F336" s="298">
        <v>1.5120813852518492E-5</v>
      </c>
      <c r="G336" s="298">
        <v>0.16684521319962689</v>
      </c>
      <c r="H336" s="298">
        <v>0.10116213855562162</v>
      </c>
      <c r="I336" s="298">
        <v>1.3067334116859976E-2</v>
      </c>
      <c r="J336" s="298">
        <v>0.16590995021941576</v>
      </c>
      <c r="K336" s="298">
        <v>7.0117099868590133E-2</v>
      </c>
      <c r="L336" s="298">
        <v>0.63398723110818522</v>
      </c>
    </row>
    <row r="337" spans="2:12" x14ac:dyDescent="0.2">
      <c r="B337" s="292" t="s">
        <v>158</v>
      </c>
      <c r="C337" s="298">
        <v>6.9041911517487755E-3</v>
      </c>
      <c r="D337" s="298">
        <v>2.3256141108124011E-2</v>
      </c>
      <c r="E337" s="298">
        <v>0.55468503503513067</v>
      </c>
      <c r="F337" s="298">
        <v>1.2913102387120196E-2</v>
      </c>
      <c r="G337" s="298">
        <v>5.0262598672306917E-2</v>
      </c>
      <c r="H337" s="298">
        <v>0.1976159282209454</v>
      </c>
      <c r="I337" s="298">
        <v>0.21564469405977579</v>
      </c>
      <c r="J337" s="298">
        <v>0.39248699238775797</v>
      </c>
      <c r="K337" s="298">
        <v>2.5504048348027197</v>
      </c>
      <c r="L337" s="298">
        <v>0.31419958021703842</v>
      </c>
    </row>
    <row r="338" spans="2:12" x14ac:dyDescent="0.2">
      <c r="B338" s="292" t="s">
        <v>160</v>
      </c>
      <c r="C338" s="298">
        <v>0.52168292614163314</v>
      </c>
      <c r="D338" s="298">
        <v>7.7739211701880459E-2</v>
      </c>
      <c r="E338" s="298">
        <v>0.25357948592680846</v>
      </c>
      <c r="F338" s="298">
        <v>5.30256652686786E-2</v>
      </c>
      <c r="G338" s="298">
        <v>0.15799547905730471</v>
      </c>
      <c r="H338" s="298">
        <v>2.2741517610213391</v>
      </c>
      <c r="I338" s="298">
        <v>1.0033904887735154</v>
      </c>
      <c r="J338" s="298">
        <v>1.48767976876508</v>
      </c>
      <c r="K338" s="298">
        <v>3.5977150957386822E-2</v>
      </c>
      <c r="L338" s="298">
        <v>2.8938461572289888E-2</v>
      </c>
    </row>
    <row r="339" spans="2:12" x14ac:dyDescent="0.2">
      <c r="B339" s="292" t="s">
        <v>305</v>
      </c>
      <c r="C339" s="298">
        <v>1.1833495646752497</v>
      </c>
      <c r="D339" s="298">
        <v>9.0121519518623516E-2</v>
      </c>
      <c r="E339" s="298">
        <v>0.22600808194811298</v>
      </c>
      <c r="F339" s="298">
        <v>0.9746514873814438</v>
      </c>
      <c r="G339" s="298">
        <v>3.39155843182226</v>
      </c>
      <c r="H339" s="298">
        <v>2.9745873764548465E-2</v>
      </c>
      <c r="I339" s="298">
        <v>3.9479125001956792</v>
      </c>
      <c r="J339" s="298">
        <v>0.2342178659155161</v>
      </c>
      <c r="K339" s="298">
        <v>2.4498111650667314</v>
      </c>
      <c r="L339" s="298">
        <v>0.16513580568410458</v>
      </c>
    </row>
    <row r="340" spans="2:12" x14ac:dyDescent="0.2">
      <c r="B340" s="292" t="s">
        <v>306</v>
      </c>
      <c r="C340" s="298">
        <v>0.23067035434482067</v>
      </c>
      <c r="D340" s="298">
        <v>9.4568917907211017E-2</v>
      </c>
      <c r="E340" s="298">
        <v>0.37396205394671322</v>
      </c>
      <c r="F340" s="298">
        <v>3.4937677140308575E-3</v>
      </c>
      <c r="G340" s="298">
        <v>9.7720284942991703E-2</v>
      </c>
      <c r="H340" s="298">
        <v>0.34581556429389815</v>
      </c>
      <c r="I340" s="298">
        <v>0.10175736136204792</v>
      </c>
      <c r="J340" s="298">
        <v>0.34080451676119117</v>
      </c>
      <c r="K340" s="298">
        <v>2.3691582406075071E-3</v>
      </c>
      <c r="L340" s="298">
        <v>0.57864666373292251</v>
      </c>
    </row>
    <row r="341" spans="2:12" x14ac:dyDescent="0.2">
      <c r="B341" s="292" t="s">
        <v>307</v>
      </c>
      <c r="C341" s="298">
        <v>0.21738483694103403</v>
      </c>
      <c r="D341" s="298">
        <v>0.10026378727338375</v>
      </c>
      <c r="E341" s="298">
        <v>1.1101040624198055</v>
      </c>
      <c r="F341" s="298">
        <v>8.9208643372783919E-2</v>
      </c>
      <c r="G341" s="298">
        <v>0.3679832536511789</v>
      </c>
      <c r="H341" s="298">
        <v>0.86723411644663373</v>
      </c>
      <c r="I341" s="298">
        <v>1.6431403732514539E-2</v>
      </c>
      <c r="J341" s="298">
        <v>7.283016538192523E-2</v>
      </c>
      <c r="K341" s="298">
        <v>3.016604659683747E-2</v>
      </c>
      <c r="L341" s="298">
        <v>0.4785438225910274</v>
      </c>
    </row>
    <row r="342" spans="2:12" x14ac:dyDescent="0.2">
      <c r="B342" s="292" t="s">
        <v>42</v>
      </c>
      <c r="C342" s="298">
        <v>0.81191457047186189</v>
      </c>
      <c r="D342" s="298">
        <v>1.9360023737685816E-2</v>
      </c>
      <c r="E342" s="298">
        <v>1.0895791732114528</v>
      </c>
      <c r="F342" s="298">
        <v>0.32733087885392864</v>
      </c>
      <c r="G342" s="298">
        <v>0.20089952110276804</v>
      </c>
      <c r="H342" s="298">
        <v>0.60871785991695404</v>
      </c>
      <c r="I342" s="298">
        <v>0.62740027699747347</v>
      </c>
      <c r="J342" s="298">
        <v>0.19188657644412399</v>
      </c>
      <c r="K342" s="298">
        <v>2.9017704496670422</v>
      </c>
      <c r="L342" s="298">
        <v>0.5943149497383331</v>
      </c>
    </row>
    <row r="343" spans="2:12" x14ac:dyDescent="0.2">
      <c r="B343" s="292" t="s">
        <v>48</v>
      </c>
      <c r="C343" s="298">
        <v>1.3585742701710553</v>
      </c>
      <c r="D343" s="298">
        <v>7.2130732091274893E-2</v>
      </c>
      <c r="E343" s="298">
        <v>2.3714138102830735</v>
      </c>
      <c r="F343" s="298">
        <v>0.25680152677313833</v>
      </c>
      <c r="G343" s="298">
        <v>0.25188645858619635</v>
      </c>
      <c r="H343" s="298">
        <v>8.6169577164331157E-2</v>
      </c>
      <c r="I343" s="298">
        <v>0.78018905529945681</v>
      </c>
      <c r="J343" s="298">
        <v>0.29938476651773727</v>
      </c>
      <c r="K343" s="298">
        <v>6.8025725043691213E-2</v>
      </c>
      <c r="L343" s="298">
        <v>0.67906473358073471</v>
      </c>
    </row>
    <row r="344" spans="2:12" x14ac:dyDescent="0.2">
      <c r="B344" s="292" t="s">
        <v>50</v>
      </c>
      <c r="C344" s="298">
        <v>0.36424332795542935</v>
      </c>
      <c r="D344" s="298">
        <v>0.12997573176317617</v>
      </c>
      <c r="E344" s="298">
        <v>1.3253285710849325</v>
      </c>
      <c r="F344" s="298">
        <v>4.2969455663062671E-2</v>
      </c>
      <c r="G344" s="298">
        <v>0.92073095637115698</v>
      </c>
      <c r="H344" s="298">
        <v>2.604529869935273</v>
      </c>
      <c r="I344" s="298">
        <v>8.3291489451759751E-2</v>
      </c>
      <c r="J344" s="298">
        <v>0.20467999967011338</v>
      </c>
      <c r="K344" s="298">
        <v>1.9384753231713514</v>
      </c>
      <c r="L344" s="298">
        <v>0.91451924423620679</v>
      </c>
    </row>
    <row r="345" spans="2:12" x14ac:dyDescent="0.2">
      <c r="B345" s="292" t="s">
        <v>52</v>
      </c>
      <c r="C345" s="298">
        <v>1.2164275701404215</v>
      </c>
      <c r="D345" s="298">
        <v>4.3096652919731082E-2</v>
      </c>
      <c r="E345" s="298">
        <v>1.5385862053163724</v>
      </c>
      <c r="F345" s="298">
        <v>0.24674502122418449</v>
      </c>
      <c r="G345" s="298">
        <v>0.17220566098988951</v>
      </c>
      <c r="H345" s="298">
        <v>4.9626857106199072E-3</v>
      </c>
      <c r="I345" s="298">
        <v>0.30358446702251485</v>
      </c>
      <c r="J345" s="298">
        <v>0.27996293860437843</v>
      </c>
      <c r="K345" s="298">
        <v>3.9648915824049183E-2</v>
      </c>
      <c r="L345" s="298">
        <v>0.18750207372699385</v>
      </c>
    </row>
    <row r="346" spans="2:12" x14ac:dyDescent="0.2">
      <c r="B346" s="292" t="s">
        <v>54</v>
      </c>
      <c r="C346" s="298">
        <v>6.2941832069407814E-3</v>
      </c>
      <c r="D346" s="298">
        <v>1.2310855168715116E-2</v>
      </c>
      <c r="E346" s="298">
        <v>0.98933867369020034</v>
      </c>
      <c r="F346" s="298">
        <v>0.11503029764301857</v>
      </c>
      <c r="G346" s="298">
        <v>1.4980230127601639</v>
      </c>
      <c r="H346" s="298">
        <v>2.7623056833073876</v>
      </c>
      <c r="I346" s="298">
        <v>0.37132490065266865</v>
      </c>
      <c r="J346" s="298">
        <v>8.0196502271580243</v>
      </c>
      <c r="K346" s="298">
        <v>0.67429760320377818</v>
      </c>
      <c r="L346" s="298">
        <v>3.058100219259221</v>
      </c>
    </row>
    <row r="347" spans="2:12" x14ac:dyDescent="0.2">
      <c r="B347" s="292" t="s">
        <v>75</v>
      </c>
      <c r="C347" s="298">
        <v>1.4646126591112263</v>
      </c>
      <c r="D347" s="298">
        <v>2.3917295268793902E-2</v>
      </c>
      <c r="E347" s="298">
        <v>1.7504549754338528</v>
      </c>
      <c r="F347" s="298">
        <v>0.45477893935429109</v>
      </c>
      <c r="G347" s="298">
        <v>0.15357128401205353</v>
      </c>
      <c r="H347" s="298">
        <v>2.6037809229976913E-3</v>
      </c>
      <c r="I347" s="298">
        <v>1.1203056568522165</v>
      </c>
      <c r="J347" s="298">
        <v>0.59723142893172909</v>
      </c>
      <c r="K347" s="298">
        <v>0.12949575981166397</v>
      </c>
      <c r="L347" s="298">
        <v>0.16563688846288402</v>
      </c>
    </row>
    <row r="348" spans="2:12" x14ac:dyDescent="0.2">
      <c r="B348" s="292" t="s">
        <v>77</v>
      </c>
      <c r="C348" s="298">
        <v>1.5228556008726697</v>
      </c>
      <c r="D348" s="298">
        <v>4.0710246083880242E-2</v>
      </c>
      <c r="E348" s="298">
        <v>2.1816831486349959</v>
      </c>
      <c r="F348" s="298">
        <v>0.49717124020570524</v>
      </c>
      <c r="G348" s="298">
        <v>0.2395533326281854</v>
      </c>
      <c r="H348" s="298">
        <v>1.5933477057977997E-3</v>
      </c>
      <c r="I348" s="298">
        <v>1.1075800258296418</v>
      </c>
      <c r="J348" s="298">
        <v>0.62877618342242891</v>
      </c>
      <c r="K348" s="298">
        <v>0.14390654459524482</v>
      </c>
      <c r="L348" s="298">
        <v>0.20869892670546383</v>
      </c>
    </row>
    <row r="349" spans="2:12" x14ac:dyDescent="0.2">
      <c r="B349" s="292" t="s">
        <v>79</v>
      </c>
      <c r="C349" s="298">
        <v>1.4525966217131514</v>
      </c>
      <c r="D349" s="298">
        <v>1.4338495680381223E-2</v>
      </c>
      <c r="E349" s="298">
        <v>1.6781929610309358</v>
      </c>
      <c r="F349" s="298">
        <v>0.49092369808392883</v>
      </c>
      <c r="G349" s="298">
        <v>0.12165227005540952</v>
      </c>
      <c r="H349" s="298">
        <v>5.2563419432700174E-2</v>
      </c>
      <c r="I349" s="298">
        <v>1.7019654301087412</v>
      </c>
      <c r="J349" s="298">
        <v>0.63775982307017021</v>
      </c>
      <c r="K349" s="298">
        <v>0.15154481269027462</v>
      </c>
      <c r="L349" s="298">
        <v>0.12936942949342672</v>
      </c>
    </row>
    <row r="350" spans="2:12" x14ac:dyDescent="0.2">
      <c r="B350" s="292" t="s">
        <v>81</v>
      </c>
      <c r="C350" s="298">
        <v>0.50491733077144141</v>
      </c>
      <c r="D350" s="298">
        <v>9.657872207547348E-2</v>
      </c>
      <c r="E350" s="298">
        <v>0.67985066321582444</v>
      </c>
      <c r="F350" s="298">
        <v>1.5882982010077927E-7</v>
      </c>
      <c r="G350" s="298">
        <v>0.37100615761284278</v>
      </c>
      <c r="H350" s="298">
        <v>0.36076084230082711</v>
      </c>
      <c r="I350" s="298">
        <v>0.2145655696895245</v>
      </c>
      <c r="J350" s="298">
        <v>7.9123406420378684E-2</v>
      </c>
      <c r="K350" s="298">
        <v>0.49866014483276261</v>
      </c>
      <c r="L350" s="298">
        <v>7.6117781558841635E-2</v>
      </c>
    </row>
    <row r="351" spans="2:12" x14ac:dyDescent="0.2">
      <c r="B351" s="292" t="s">
        <v>83</v>
      </c>
      <c r="C351" s="298">
        <v>0.85046518464314946</v>
      </c>
      <c r="D351" s="298">
        <v>5.6255748268223646E-2</v>
      </c>
      <c r="E351" s="298">
        <v>1.0675594396864287</v>
      </c>
      <c r="F351" s="298">
        <v>6.0256379307684224E-2</v>
      </c>
      <c r="G351" s="298">
        <v>0.24824161792962535</v>
      </c>
      <c r="H351" s="298">
        <v>0.27516241559495502</v>
      </c>
      <c r="I351" s="298">
        <v>0.13004602488271258</v>
      </c>
      <c r="J351" s="298">
        <v>0.2834646510386139</v>
      </c>
      <c r="K351" s="298">
        <v>2.675330479135005E-2</v>
      </c>
      <c r="L351" s="298">
        <v>0.25588963274931448</v>
      </c>
    </row>
    <row r="352" spans="2:12" x14ac:dyDescent="0.2">
      <c r="B352" s="292" t="s">
        <v>85</v>
      </c>
      <c r="C352" s="298">
        <v>0.47327470707943142</v>
      </c>
      <c r="D352" s="298">
        <v>7.3719780809804583E-2</v>
      </c>
      <c r="E352" s="298">
        <v>0.62428474261649192</v>
      </c>
      <c r="F352" s="298">
        <v>4.7355547390487479E-3</v>
      </c>
      <c r="G352" s="298">
        <v>0.33698616718448404</v>
      </c>
      <c r="H352" s="298">
        <v>0.60802360133703992</v>
      </c>
      <c r="I352" s="298">
        <v>6.8110374985093841E-2</v>
      </c>
      <c r="J352" s="298">
        <v>7.4961938757000246E-2</v>
      </c>
      <c r="K352" s="298">
        <v>1.2017507920965573</v>
      </c>
      <c r="L352" s="298">
        <v>2.3503712703564837E-3</v>
      </c>
    </row>
    <row r="353" spans="2:12" x14ac:dyDescent="0.2">
      <c r="B353" s="292" t="s">
        <v>87</v>
      </c>
      <c r="C353" s="298">
        <v>0.26662764575668763</v>
      </c>
      <c r="D353" s="298">
        <v>0.18274770647462038</v>
      </c>
      <c r="E353" s="298">
        <v>0.79831522426682455</v>
      </c>
      <c r="F353" s="298">
        <v>6.5999962531617565E-2</v>
      </c>
      <c r="G353" s="298">
        <v>0.6217624587276197</v>
      </c>
      <c r="H353" s="298">
        <v>1.4997046715387399</v>
      </c>
      <c r="I353" s="298">
        <v>0.5380550240780666</v>
      </c>
      <c r="J353" s="298">
        <v>2.9847231074411185E-4</v>
      </c>
      <c r="K353" s="298">
        <v>1.458454671904803</v>
      </c>
      <c r="L353" s="298">
        <v>0.3922507499334465</v>
      </c>
    </row>
    <row r="354" spans="2:12" x14ac:dyDescent="0.2">
      <c r="B354" s="292" t="s">
        <v>89</v>
      </c>
      <c r="C354" s="298">
        <v>0.72485185675748054</v>
      </c>
      <c r="D354" s="298">
        <v>4.4083195606069081E-3</v>
      </c>
      <c r="E354" s="298">
        <v>7.1441373503329145E-2</v>
      </c>
      <c r="F354" s="298">
        <v>7.3971791219091827E-4</v>
      </c>
      <c r="G354" s="298">
        <v>9.207976768228246E-2</v>
      </c>
      <c r="H354" s="298">
        <v>1.0961978620199953</v>
      </c>
      <c r="I354" s="298">
        <v>0.90553715851997796</v>
      </c>
      <c r="J354" s="298">
        <v>0.27087246433387907</v>
      </c>
      <c r="K354" s="298">
        <v>7.6961912881195818E-2</v>
      </c>
      <c r="L354" s="298">
        <v>0.50717156471587721</v>
      </c>
    </row>
    <row r="355" spans="2:12" x14ac:dyDescent="0.2">
      <c r="B355" s="292" t="s">
        <v>99</v>
      </c>
      <c r="C355" s="298">
        <v>8.8783649345984844E-2</v>
      </c>
      <c r="D355" s="298">
        <v>9.872790718389788E-3</v>
      </c>
      <c r="E355" s="298">
        <v>1.0622285346891474</v>
      </c>
      <c r="F355" s="298">
        <v>0.46804291832796924</v>
      </c>
      <c r="G355" s="298">
        <v>0.12676514455390642</v>
      </c>
      <c r="H355" s="298">
        <v>0.37756659727278274</v>
      </c>
      <c r="I355" s="298">
        <v>1.6681880107051763</v>
      </c>
      <c r="J355" s="298">
        <v>1.234590065095258E-2</v>
      </c>
      <c r="K355" s="298">
        <v>0.59422397898035184</v>
      </c>
      <c r="L355" s="298">
        <v>1.740047108398453E-3</v>
      </c>
    </row>
    <row r="356" spans="2:12" x14ac:dyDescent="0.2">
      <c r="B356" s="292" t="s">
        <v>101</v>
      </c>
      <c r="C356" s="298">
        <v>0.31181532030845788</v>
      </c>
      <c r="D356" s="298">
        <v>4.963517156993185E-2</v>
      </c>
      <c r="E356" s="298">
        <v>5.1692547966775471E-2</v>
      </c>
      <c r="F356" s="298">
        <v>0.17139670568151552</v>
      </c>
      <c r="G356" s="298">
        <v>2.8836639359390004</v>
      </c>
      <c r="H356" s="298">
        <v>0.63389974307733798</v>
      </c>
      <c r="I356" s="298">
        <v>1.7659741120949197</v>
      </c>
      <c r="J356" s="298">
        <v>0.94822743172988677</v>
      </c>
      <c r="K356" s="298">
        <v>2.9030476250161654</v>
      </c>
      <c r="L356" s="298">
        <v>1.6712309800023828</v>
      </c>
    </row>
    <row r="357" spans="2:12" x14ac:dyDescent="0.2">
      <c r="B357" s="292" t="s">
        <v>103</v>
      </c>
      <c r="C357" s="298">
        <v>0.38118279500177926</v>
      </c>
      <c r="D357" s="298">
        <v>0.18578599418288744</v>
      </c>
      <c r="E357" s="298">
        <v>1.0013262660493656</v>
      </c>
      <c r="F357" s="298">
        <v>2.9778644502093051E-2</v>
      </c>
      <c r="G357" s="298">
        <v>0.8135988321172769</v>
      </c>
      <c r="H357" s="298">
        <v>1.3705873115830716</v>
      </c>
      <c r="I357" s="298">
        <v>0.12462986831128239</v>
      </c>
      <c r="J357" s="298">
        <v>0.2073494240463459</v>
      </c>
      <c r="K357" s="298">
        <v>0.11217535059185547</v>
      </c>
      <c r="L357" s="298">
        <v>3.3672536882341366</v>
      </c>
    </row>
    <row r="358" spans="2:12" x14ac:dyDescent="0.2">
      <c r="B358" s="292" t="s">
        <v>105</v>
      </c>
      <c r="C358" s="298">
        <v>2.2606361087620224</v>
      </c>
      <c r="D358" s="298">
        <v>0.72130801589147253</v>
      </c>
      <c r="E358" s="298">
        <v>2.764019053541551</v>
      </c>
      <c r="F358" s="298">
        <v>1.7641164806459533</v>
      </c>
      <c r="G358" s="298">
        <v>4.716767178379051</v>
      </c>
      <c r="H358" s="298">
        <v>9.0931069394324573E-4</v>
      </c>
      <c r="I358" s="298">
        <v>1.1688466115336151</v>
      </c>
      <c r="J358" s="298">
        <v>0.23361390631316684</v>
      </c>
      <c r="K358" s="298">
        <v>1.2199383612759296</v>
      </c>
      <c r="L358" s="298">
        <v>6.849214921171505E-2</v>
      </c>
    </row>
    <row r="359" spans="2:12" x14ac:dyDescent="0.2">
      <c r="B359" s="292" t="s">
        <v>201</v>
      </c>
      <c r="C359" s="298">
        <v>0.73129593118496028</v>
      </c>
      <c r="D359" s="298">
        <v>0.22822862645736167</v>
      </c>
      <c r="E359" s="298">
        <v>0.9324117616987776</v>
      </c>
      <c r="F359" s="298">
        <v>3.6668371585390633</v>
      </c>
      <c r="G359" s="298">
        <v>2.1168331648508878</v>
      </c>
      <c r="H359" s="298">
        <v>0.3237480964959879</v>
      </c>
      <c r="I359" s="298">
        <v>0.3510539812256917</v>
      </c>
      <c r="J359" s="298">
        <v>0.31540966494393169</v>
      </c>
      <c r="K359" s="298">
        <v>0.46938800513229573</v>
      </c>
      <c r="L359" s="298">
        <v>0.83097108790637975</v>
      </c>
    </row>
    <row r="360" spans="2:12" x14ac:dyDescent="0.2">
      <c r="B360" s="292" t="s">
        <v>203</v>
      </c>
      <c r="C360" s="298">
        <v>0.29426999295664569</v>
      </c>
      <c r="D360" s="298">
        <v>0.23323401714313685</v>
      </c>
      <c r="E360" s="298">
        <v>1.1370376154609689</v>
      </c>
      <c r="F360" s="298">
        <v>2.8259112392083718</v>
      </c>
      <c r="G360" s="298">
        <v>0.98995744283201237</v>
      </c>
      <c r="H360" s="298">
        <v>0.37444049782347116</v>
      </c>
      <c r="I360" s="298">
        <v>0.19997232577815283</v>
      </c>
      <c r="J360" s="298">
        <v>6.8814033312108447E-2</v>
      </c>
      <c r="K360" s="298">
        <v>0.16967680755216227</v>
      </c>
      <c r="L360" s="298">
        <v>1.4507641261461868</v>
      </c>
    </row>
    <row r="361" spans="2:12" x14ac:dyDescent="0.2">
      <c r="B361" s="292" t="s">
        <v>205</v>
      </c>
      <c r="C361" s="298">
        <v>0.61703231997279728</v>
      </c>
      <c r="D361" s="298">
        <v>0.39900667518439609</v>
      </c>
      <c r="E361" s="298">
        <v>1.0412267829312276</v>
      </c>
      <c r="F361" s="298">
        <v>3.6801295560474951</v>
      </c>
      <c r="G361" s="298">
        <v>1.378304826277974</v>
      </c>
      <c r="H361" s="298">
        <v>0.26171042879326223</v>
      </c>
      <c r="I361" s="298">
        <v>7.9698688036221616E-3</v>
      </c>
      <c r="J361" s="298">
        <v>2.7100792044725388</v>
      </c>
      <c r="K361" s="298">
        <v>0.3914434741615449</v>
      </c>
      <c r="L361" s="298">
        <v>0.69540608533436465</v>
      </c>
    </row>
    <row r="362" spans="2:12" x14ac:dyDescent="0.2">
      <c r="B362" s="292" t="s">
        <v>207</v>
      </c>
      <c r="C362" s="298">
        <v>4.8639581258313858E-2</v>
      </c>
      <c r="D362" s="298">
        <v>0.29755241361615464</v>
      </c>
      <c r="E362" s="298">
        <v>1.7848398658523774</v>
      </c>
      <c r="F362" s="298">
        <v>1.1039025561647371</v>
      </c>
      <c r="G362" s="298">
        <v>4.8781143055458463E-2</v>
      </c>
      <c r="H362" s="298">
        <v>1.2418148500195817E-2</v>
      </c>
      <c r="I362" s="298">
        <v>3.9621008831312986E-3</v>
      </c>
      <c r="J362" s="298">
        <v>4.7110685224689149E-2</v>
      </c>
      <c r="K362" s="298">
        <v>0.87008340041071341</v>
      </c>
      <c r="L362" s="298">
        <v>0.89247415813284992</v>
      </c>
    </row>
    <row r="363" spans="2:12" x14ac:dyDescent="0.2">
      <c r="B363" s="292" t="s">
        <v>91</v>
      </c>
      <c r="C363" s="298">
        <v>0.66579581499342477</v>
      </c>
      <c r="D363" s="298">
        <v>5.206894981113739E-2</v>
      </c>
      <c r="E363" s="298">
        <v>0.24409341483417699</v>
      </c>
      <c r="F363" s="298">
        <v>0.11059388694753751</v>
      </c>
      <c r="G363" s="298">
        <v>1.097374739646627E-2</v>
      </c>
      <c r="H363" s="298">
        <v>6.233001781229048E-4</v>
      </c>
      <c r="I363" s="298">
        <v>0.57368982399491175</v>
      </c>
      <c r="J363" s="298">
        <v>1.3236446180281181E-4</v>
      </c>
      <c r="K363" s="298">
        <v>0.27662582195747171</v>
      </c>
      <c r="L363" s="298">
        <v>2.1094198532607003</v>
      </c>
    </row>
    <row r="364" spans="2:12" x14ac:dyDescent="0.2">
      <c r="B364" s="292" t="s">
        <v>93</v>
      </c>
      <c r="C364" s="298">
        <v>1.0902170318379427</v>
      </c>
      <c r="D364" s="298">
        <v>7.5547515099301117E-5</v>
      </c>
      <c r="E364" s="298">
        <v>4.8270068407321821E-2</v>
      </c>
      <c r="F364" s="298">
        <v>5.9991388635212792E-2</v>
      </c>
      <c r="G364" s="298">
        <v>1.9176916087193543E-2</v>
      </c>
      <c r="H364" s="298">
        <v>1.0599006308789813</v>
      </c>
      <c r="I364" s="298">
        <v>0.26163733559499919</v>
      </c>
      <c r="J364" s="298">
        <v>0.1891718582743325</v>
      </c>
      <c r="K364" s="298">
        <v>1.1941979181976295E-5</v>
      </c>
      <c r="L364" s="298">
        <v>9.1458461970583271E-2</v>
      </c>
    </row>
    <row r="365" spans="2:12" x14ac:dyDescent="0.2">
      <c r="B365" s="292" t="s">
        <v>95</v>
      </c>
      <c r="C365" s="298">
        <v>1.0019073324292858</v>
      </c>
      <c r="D365" s="298">
        <v>4.3221194336669332E-3</v>
      </c>
      <c r="E365" s="298">
        <v>4.4567799251445545E-4</v>
      </c>
      <c r="F365" s="298">
        <v>2.7091409767141906E-2</v>
      </c>
      <c r="G365" s="298">
        <v>7.8864325917545081E-2</v>
      </c>
      <c r="H365" s="298">
        <v>1.1594988164607045</v>
      </c>
      <c r="I365" s="298">
        <v>0.4020591543587238</v>
      </c>
      <c r="J365" s="298">
        <v>0.13605546780451955</v>
      </c>
      <c r="K365" s="298">
        <v>2.8196661307512481E-3</v>
      </c>
      <c r="L365" s="298">
        <v>1.9275545087614705E-2</v>
      </c>
    </row>
    <row r="366" spans="2:12" x14ac:dyDescent="0.2">
      <c r="B366" s="292" t="s">
        <v>97</v>
      </c>
      <c r="C366" s="298">
        <v>1.123735295486767E-2</v>
      </c>
      <c r="D366" s="298">
        <v>1.4659404164439837E-3</v>
      </c>
      <c r="E366" s="298">
        <v>0.20763640134058617</v>
      </c>
      <c r="F366" s="298">
        <v>2.4117117146467315E-4</v>
      </c>
      <c r="G366" s="298">
        <v>0.46558307714004182</v>
      </c>
      <c r="H366" s="298">
        <v>1.4297857555201068E-6</v>
      </c>
      <c r="I366" s="298">
        <v>0.60954151963669345</v>
      </c>
      <c r="J366" s="298">
        <v>7.1415470294327835E-2</v>
      </c>
      <c r="K366" s="298">
        <v>30.009679372896606</v>
      </c>
      <c r="L366" s="298">
        <v>0.11137226644124032</v>
      </c>
    </row>
    <row r="367" spans="2:12" x14ac:dyDescent="0.2">
      <c r="B367" s="292" t="s">
        <v>107</v>
      </c>
      <c r="C367" s="298">
        <v>0.81273764181115637</v>
      </c>
      <c r="D367" s="298">
        <v>8.8177235384377786E-2</v>
      </c>
      <c r="E367" s="298">
        <v>0.49123614745693622</v>
      </c>
      <c r="F367" s="298">
        <v>4.7856578988387894E-3</v>
      </c>
      <c r="G367" s="298">
        <v>0.53007478039299638</v>
      </c>
      <c r="H367" s="298">
        <v>0.844666307271006</v>
      </c>
      <c r="I367" s="298">
        <v>0.17158464821271363</v>
      </c>
      <c r="J367" s="298">
        <v>0.10359162904954546</v>
      </c>
      <c r="K367" s="298">
        <v>1.0993685001143035E-2</v>
      </c>
      <c r="L367" s="298">
        <v>2.6606310936402008E-5</v>
      </c>
    </row>
    <row r="368" spans="2:12" x14ac:dyDescent="0.2">
      <c r="B368" s="292" t="s">
        <v>115</v>
      </c>
      <c r="C368" s="298">
        <v>5.8159382126142967E-2</v>
      </c>
      <c r="D368" s="298">
        <v>0.43621826357115934</v>
      </c>
      <c r="E368" s="298">
        <v>1.2556181255554457</v>
      </c>
      <c r="F368" s="298">
        <v>3.6180489739545366E-2</v>
      </c>
      <c r="G368" s="298">
        <v>5.2300606151339597</v>
      </c>
      <c r="H368" s="298">
        <v>9.9846238946663488E-2</v>
      </c>
      <c r="I368" s="298">
        <v>1.1448378112934583</v>
      </c>
      <c r="J368" s="298">
        <v>0.2286100497326839</v>
      </c>
      <c r="K368" s="298">
        <v>4.749698449958875E-3</v>
      </c>
      <c r="L368" s="298">
        <v>1.7697149857442543E-2</v>
      </c>
    </row>
    <row r="369" spans="2:12" x14ac:dyDescent="0.2">
      <c r="B369" s="292" t="s">
        <v>170</v>
      </c>
      <c r="C369" s="298">
        <v>2.3769585015864358E-2</v>
      </c>
      <c r="D369" s="298">
        <v>0.20032645078166986</v>
      </c>
      <c r="E369" s="298">
        <v>1.3663888118900298</v>
      </c>
      <c r="F369" s="298">
        <v>1.491608049532592E-3</v>
      </c>
      <c r="G369" s="298">
        <v>0.92449871806062389</v>
      </c>
      <c r="H369" s="298">
        <v>0.42231637602077637</v>
      </c>
      <c r="I369" s="298">
        <v>1.138713286462282</v>
      </c>
      <c r="J369" s="298">
        <v>3.7115102261475923E-3</v>
      </c>
      <c r="K369" s="298">
        <v>1.0966174732798382</v>
      </c>
      <c r="L369" s="298">
        <v>0.2101604469597165</v>
      </c>
    </row>
    <row r="370" spans="2:12" x14ac:dyDescent="0.2">
      <c r="B370" s="292" t="s">
        <v>172</v>
      </c>
      <c r="C370" s="298">
        <v>0.6311590874675933</v>
      </c>
      <c r="D370" s="298">
        <v>9.0708707162491214E-2</v>
      </c>
      <c r="E370" s="298">
        <v>4.0394188320211077E-2</v>
      </c>
      <c r="F370" s="298">
        <v>9.8577789906156538E-2</v>
      </c>
      <c r="G370" s="298">
        <v>0.91724057586393448</v>
      </c>
      <c r="H370" s="298">
        <v>2.691325263233932</v>
      </c>
      <c r="I370" s="298">
        <v>5.438014032024021E-2</v>
      </c>
      <c r="J370" s="298">
        <v>3.1072119268334701E-3</v>
      </c>
      <c r="K370" s="298">
        <v>2.3159363695490721E-3</v>
      </c>
      <c r="L370" s="298">
        <v>1.5739796710876976E-4</v>
      </c>
    </row>
    <row r="371" spans="2:12" x14ac:dyDescent="0.2">
      <c r="B371" s="292" t="s">
        <v>174</v>
      </c>
      <c r="C371" s="298">
        <v>3.4541760350948451E-4</v>
      </c>
      <c r="D371" s="298">
        <v>0.13730455357171276</v>
      </c>
      <c r="E371" s="298">
        <v>1.9459230190555905E-2</v>
      </c>
      <c r="F371" s="298">
        <v>0.22287272376233594</v>
      </c>
      <c r="G371" s="298">
        <v>0.22585557401372378</v>
      </c>
      <c r="H371" s="298">
        <v>0.79082831704560375</v>
      </c>
      <c r="I371" s="298">
        <v>0.81203558598313641</v>
      </c>
      <c r="J371" s="298">
        <v>2.3792525371535715</v>
      </c>
      <c r="K371" s="298">
        <v>2.212392385354959</v>
      </c>
      <c r="L371" s="298">
        <v>0.37216813736491405</v>
      </c>
    </row>
    <row r="372" spans="2:12" x14ac:dyDescent="0.2">
      <c r="B372" s="292" t="s">
        <v>176</v>
      </c>
      <c r="C372" s="298">
        <v>0.18998251119690865</v>
      </c>
      <c r="D372" s="298">
        <v>0.31150648904280859</v>
      </c>
      <c r="E372" s="298">
        <v>8.5248154333526102E-2</v>
      </c>
      <c r="F372" s="298">
        <v>0.96924114753203039</v>
      </c>
      <c r="G372" s="298">
        <v>0.38478706693959858</v>
      </c>
      <c r="H372" s="298">
        <v>1.2398129018323865</v>
      </c>
      <c r="I372" s="298">
        <v>0.11977967441977277</v>
      </c>
      <c r="J372" s="298">
        <v>5.2675622650879124</v>
      </c>
      <c r="K372" s="298">
        <v>2.1156026183465384</v>
      </c>
      <c r="L372" s="298">
        <v>0.20293705458860892</v>
      </c>
    </row>
    <row r="373" spans="2:12" x14ac:dyDescent="0.2">
      <c r="B373" s="292" t="s">
        <v>178</v>
      </c>
      <c r="C373" s="298">
        <v>8.3704974700248239E-3</v>
      </c>
      <c r="D373" s="298">
        <v>0.19731590843330765</v>
      </c>
      <c r="E373" s="298">
        <v>2.0994591170417291E-2</v>
      </c>
      <c r="F373" s="298">
        <v>0.44283194044467955</v>
      </c>
      <c r="G373" s="298">
        <v>0.14747551352525626</v>
      </c>
      <c r="H373" s="298">
        <v>0.76050713690165228</v>
      </c>
      <c r="I373" s="298">
        <v>0.12298738308359085</v>
      </c>
      <c r="J373" s="298">
        <v>1.9991754441202476</v>
      </c>
      <c r="K373" s="298">
        <v>1.0620159136247918</v>
      </c>
      <c r="L373" s="298">
        <v>1.6953339082321692</v>
      </c>
    </row>
    <row r="374" spans="2:12" x14ac:dyDescent="0.2">
      <c r="B374" s="292" t="s">
        <v>180</v>
      </c>
      <c r="C374" s="298">
        <v>8.4626744441235833E-3</v>
      </c>
      <c r="D374" s="298">
        <v>0.15601624176819551</v>
      </c>
      <c r="E374" s="298">
        <v>2.9948996275574166E-2</v>
      </c>
      <c r="F374" s="298">
        <v>1.7000559267420314</v>
      </c>
      <c r="G374" s="298">
        <v>2.3973309736935983E-2</v>
      </c>
      <c r="H374" s="298">
        <v>0.37043173715368721</v>
      </c>
      <c r="I374" s="298">
        <v>1.0631604360834808</v>
      </c>
      <c r="J374" s="298">
        <v>1.0223959880475866</v>
      </c>
      <c r="K374" s="298">
        <v>4.1508262671945619</v>
      </c>
      <c r="L374" s="298">
        <v>2.4657170347428464E-2</v>
      </c>
    </row>
    <row r="375" spans="2:12" x14ac:dyDescent="0.2">
      <c r="B375" s="292" t="s">
        <v>182</v>
      </c>
      <c r="C375" s="298">
        <v>0.19533330372641136</v>
      </c>
      <c r="D375" s="298">
        <v>0.31884748415566133</v>
      </c>
      <c r="E375" s="298">
        <v>0.17321234983144265</v>
      </c>
      <c r="F375" s="298">
        <v>1.3398636979821643</v>
      </c>
      <c r="G375" s="298">
        <v>0.22925423589366559</v>
      </c>
      <c r="H375" s="298">
        <v>2.2158414771849029</v>
      </c>
      <c r="I375" s="298">
        <v>0.12435662489191546</v>
      </c>
      <c r="J375" s="298">
        <v>6.8759626233212234</v>
      </c>
      <c r="K375" s="298">
        <v>3.6072274547887008E-3</v>
      </c>
      <c r="L375" s="298">
        <v>7.58203324060054E-2</v>
      </c>
    </row>
    <row r="376" spans="2:12" x14ac:dyDescent="0.2">
      <c r="B376" s="292" t="s">
        <v>193</v>
      </c>
      <c r="C376" s="298">
        <v>0.19925878787677181</v>
      </c>
      <c r="D376" s="298">
        <v>0.28250691792658461</v>
      </c>
      <c r="E376" s="298">
        <v>1.238269346168112</v>
      </c>
      <c r="F376" s="298">
        <v>0.17037340340419255</v>
      </c>
      <c r="G376" s="298">
        <v>0.27700590547466281</v>
      </c>
      <c r="H376" s="298">
        <v>7.2201661334435535E-2</v>
      </c>
      <c r="I376" s="298">
        <v>2.3089721532697882E-3</v>
      </c>
      <c r="J376" s="298">
        <v>0.83906016980019971</v>
      </c>
      <c r="K376" s="298">
        <v>2.2577921893968727</v>
      </c>
      <c r="L376" s="298">
        <v>1.4848071414934148</v>
      </c>
    </row>
    <row r="377" spans="2:12" x14ac:dyDescent="0.2">
      <c r="B377" s="292" t="s">
        <v>195</v>
      </c>
      <c r="C377" s="298">
        <v>0.43670627527092765</v>
      </c>
      <c r="D377" s="298">
        <v>1.5903661123986248</v>
      </c>
      <c r="E377" s="298">
        <v>3.9932395980431843</v>
      </c>
      <c r="F377" s="298">
        <v>6.3297556202723015</v>
      </c>
      <c r="G377" s="298">
        <v>2.4033775064930228E-2</v>
      </c>
      <c r="H377" s="298">
        <v>1.5544491541667065</v>
      </c>
      <c r="I377" s="298">
        <v>8.4637669868038721</v>
      </c>
      <c r="J377" s="298">
        <v>1.4951936078831439E-2</v>
      </c>
      <c r="K377" s="298">
        <v>1.8009641420472982</v>
      </c>
      <c r="L377" s="298">
        <v>0.82548505515206683</v>
      </c>
    </row>
    <row r="378" spans="2:12" x14ac:dyDescent="0.2">
      <c r="B378" s="292" t="s">
        <v>197</v>
      </c>
      <c r="C378" s="298">
        <v>4.08673508550634E-3</v>
      </c>
      <c r="D378" s="298">
        <v>1.1216957109340908</v>
      </c>
      <c r="E378" s="298">
        <v>3.9850830312547485</v>
      </c>
      <c r="F378" s="298">
        <v>1.0234990810372864</v>
      </c>
      <c r="G378" s="298">
        <v>0.93833701656001833</v>
      </c>
      <c r="H378" s="298">
        <v>3.4357379114955839</v>
      </c>
      <c r="I378" s="298">
        <v>8.1119808309710493</v>
      </c>
      <c r="J378" s="298">
        <v>0.51361786895062955</v>
      </c>
      <c r="K378" s="298">
        <v>0.3062513251792367</v>
      </c>
      <c r="L378" s="298">
        <v>0.98557770296802261</v>
      </c>
    </row>
    <row r="379" spans="2:12" x14ac:dyDescent="0.2">
      <c r="B379" s="292" t="s">
        <v>199</v>
      </c>
      <c r="C379" s="298">
        <v>0.38991946869649252</v>
      </c>
      <c r="D379" s="298">
        <v>0.1017825914587363</v>
      </c>
      <c r="E379" s="298">
        <v>0.2538849968701602</v>
      </c>
      <c r="F379" s="298">
        <v>0.25774052886535354</v>
      </c>
      <c r="G379" s="298">
        <v>5.1416422579308327E-2</v>
      </c>
      <c r="H379" s="298">
        <v>0.82177245841030377</v>
      </c>
      <c r="I379" s="298">
        <v>0.31859699134850261</v>
      </c>
      <c r="J379" s="298">
        <v>0.80893195474986812</v>
      </c>
      <c r="K379" s="298">
        <v>2.8370830112876901</v>
      </c>
      <c r="L379" s="298">
        <v>0.37618210315840328</v>
      </c>
    </row>
    <row r="380" spans="2:12" x14ac:dyDescent="0.2">
      <c r="B380" s="292" t="s">
        <v>299</v>
      </c>
      <c r="C380" s="298">
        <v>0.6897922967684903</v>
      </c>
      <c r="D380" s="298">
        <v>0.31850742529709142</v>
      </c>
      <c r="E380" s="298">
        <v>3.8355568578773105E-2</v>
      </c>
      <c r="F380" s="298">
        <v>1.2158266182677362</v>
      </c>
      <c r="G380" s="298">
        <v>0.60185568224497621</v>
      </c>
      <c r="H380" s="298">
        <v>5.5159653371686153</v>
      </c>
      <c r="I380" s="298">
        <v>1.9525616795736525</v>
      </c>
      <c r="J380" s="298">
        <v>8.1084589261048046E-3</v>
      </c>
      <c r="K380" s="298">
        <v>1.5044035232831865</v>
      </c>
      <c r="L380" s="298">
        <v>0.53154384125060816</v>
      </c>
    </row>
    <row r="381" spans="2:12" x14ac:dyDescent="0.2">
      <c r="B381" s="292" t="s">
        <v>300</v>
      </c>
      <c r="C381" s="298">
        <v>0.70800764779110048</v>
      </c>
      <c r="D381" s="298">
        <v>8.6285880898145807E-3</v>
      </c>
      <c r="E381" s="298">
        <v>2.5532405493354591E-2</v>
      </c>
      <c r="F381" s="298">
        <v>0.10343309239343676</v>
      </c>
      <c r="G381" s="298">
        <v>3.1038340269570193E-3</v>
      </c>
      <c r="H381" s="298">
        <v>1.6532735585272635</v>
      </c>
      <c r="I381" s="298">
        <v>0.53022085300505806</v>
      </c>
      <c r="J381" s="298">
        <v>1.0391917910206276</v>
      </c>
      <c r="K381" s="298">
        <v>8.3364142060535548E-3</v>
      </c>
      <c r="L381" s="298">
        <v>9.8149346649628946E-2</v>
      </c>
    </row>
    <row r="382" spans="2:12" x14ac:dyDescent="0.2">
      <c r="B382" s="292" t="s">
        <v>301</v>
      </c>
      <c r="C382" s="298">
        <v>2.3502079379733073E-2</v>
      </c>
      <c r="D382" s="298">
        <v>6.5733902460717822E-2</v>
      </c>
      <c r="E382" s="298">
        <v>0.2687218617674037</v>
      </c>
      <c r="F382" s="298">
        <v>0.35451336994311494</v>
      </c>
      <c r="G382" s="298">
        <v>3.7103032723674996E-2</v>
      </c>
      <c r="H382" s="298">
        <v>6.4388680319995073</v>
      </c>
      <c r="I382" s="298">
        <v>9.8249142786627483E-2</v>
      </c>
      <c r="J382" s="298">
        <v>1.4749711328162896</v>
      </c>
      <c r="K382" s="298">
        <v>0.17690798540683356</v>
      </c>
      <c r="L382" s="298">
        <v>1.7704154014862534</v>
      </c>
    </row>
    <row r="383" spans="2:12" x14ac:dyDescent="0.2">
      <c r="B383" s="292" t="s">
        <v>302</v>
      </c>
      <c r="C383" s="298">
        <v>1.3426398841344054</v>
      </c>
      <c r="D383" s="298">
        <v>0.81646614948129936</v>
      </c>
      <c r="E383" s="298">
        <v>1.6326376132435192</v>
      </c>
      <c r="F383" s="298">
        <v>0.16290349291963424</v>
      </c>
      <c r="G383" s="298">
        <v>10.334105344189629</v>
      </c>
      <c r="H383" s="298">
        <v>2.9905773251299475</v>
      </c>
      <c r="I383" s="298">
        <v>0.37326840125004346</v>
      </c>
      <c r="J383" s="298">
        <v>5.3116607001186228E-2</v>
      </c>
      <c r="K383" s="298">
        <v>9.6183975117999714E-4</v>
      </c>
      <c r="L383" s="298">
        <v>1.5916609660096854</v>
      </c>
    </row>
    <row r="384" spans="2:12" x14ac:dyDescent="0.2">
      <c r="B384" s="292" t="s">
        <v>303</v>
      </c>
      <c r="C384" s="298">
        <v>2.9851775793183363E-2</v>
      </c>
      <c r="D384" s="298">
        <v>0.15814234552299458</v>
      </c>
      <c r="E384" s="298">
        <v>0.84693087879204521</v>
      </c>
      <c r="F384" s="298">
        <v>0.35335193662176984</v>
      </c>
      <c r="G384" s="298">
        <v>0.22188092409178167</v>
      </c>
      <c r="H384" s="298">
        <v>0.99428570973989883</v>
      </c>
      <c r="I384" s="298">
        <v>1.2998996338136035</v>
      </c>
      <c r="J384" s="298">
        <v>1.8716160293767647</v>
      </c>
      <c r="K384" s="298">
        <v>0.56373884463725987</v>
      </c>
      <c r="L384" s="298">
        <v>1.1670734224031438</v>
      </c>
    </row>
    <row r="385" spans="2:12" x14ac:dyDescent="0.2">
      <c r="B385" s="292" t="s">
        <v>304</v>
      </c>
      <c r="C385" s="298">
        <v>0.14664290168962107</v>
      </c>
      <c r="D385" s="298">
        <v>9.1756647689179835E-2</v>
      </c>
      <c r="E385" s="298">
        <v>0.88631418169089204</v>
      </c>
      <c r="F385" s="298">
        <v>5.0331199606541678E-2</v>
      </c>
      <c r="G385" s="298">
        <v>0.2359412966315467</v>
      </c>
      <c r="H385" s="298">
        <v>0.66279684743407097</v>
      </c>
      <c r="I385" s="298">
        <v>1.5089697941746529</v>
      </c>
      <c r="J385" s="298">
        <v>0.75291832641538481</v>
      </c>
      <c r="K385" s="298">
        <v>0.148819357657064</v>
      </c>
      <c r="L385" s="298">
        <v>3.6511923653000307</v>
      </c>
    </row>
    <row r="386" spans="2:12" x14ac:dyDescent="0.2">
      <c r="B386" s="292" t="s">
        <v>185</v>
      </c>
      <c r="C386" s="298">
        <v>5.5697536315410572</v>
      </c>
      <c r="D386" s="298">
        <v>1.789684381433667E-2</v>
      </c>
      <c r="E386" s="298">
        <v>0.41694293542337296</v>
      </c>
      <c r="F386" s="298">
        <v>8.9104337553855792</v>
      </c>
      <c r="G386" s="298">
        <v>0.42050206953081487</v>
      </c>
      <c r="H386" s="298">
        <v>3.3574709028819532E-3</v>
      </c>
      <c r="I386" s="298">
        <v>0.41102307677181105</v>
      </c>
      <c r="J386" s="298">
        <v>0.299617355079907</v>
      </c>
      <c r="K386" s="298">
        <v>0.84305665824069309</v>
      </c>
      <c r="L386" s="298">
        <v>0.85097552359228801</v>
      </c>
    </row>
    <row r="387" spans="2:12" x14ac:dyDescent="0.2">
      <c r="B387" s="292" t="s">
        <v>187</v>
      </c>
      <c r="C387" s="298">
        <v>16.238344732463901</v>
      </c>
      <c r="D387" s="298">
        <v>0.27881537986259664</v>
      </c>
      <c r="E387" s="298">
        <v>1.536981981948135E-3</v>
      </c>
      <c r="F387" s="298">
        <v>13.331166132957275</v>
      </c>
      <c r="G387" s="298">
        <v>6.4599865796405552E-3</v>
      </c>
      <c r="H387" s="298">
        <v>6.4178702865445331E-2</v>
      </c>
      <c r="I387" s="298">
        <v>0.24258107292189374</v>
      </c>
      <c r="J387" s="298">
        <v>6.758512235525</v>
      </c>
      <c r="K387" s="298">
        <v>0.55556221198043421</v>
      </c>
      <c r="L387" s="298">
        <v>6.4682533544290512</v>
      </c>
    </row>
    <row r="388" spans="2:12" x14ac:dyDescent="0.2">
      <c r="B388" s="292" t="s">
        <v>189</v>
      </c>
      <c r="C388" s="298">
        <v>2.4926540248975906E-2</v>
      </c>
      <c r="D388" s="298">
        <v>0.20406110561445889</v>
      </c>
      <c r="E388" s="298">
        <v>0.90243681607520543</v>
      </c>
      <c r="F388" s="298">
        <v>0.99765976073945817</v>
      </c>
      <c r="G388" s="298">
        <v>0.18384500323487388</v>
      </c>
      <c r="H388" s="298">
        <v>8.2215273527679374E-3</v>
      </c>
      <c r="I388" s="298">
        <v>5.1611559806514877E-3</v>
      </c>
      <c r="J388" s="298">
        <v>0.14188208200766905</v>
      </c>
      <c r="K388" s="298">
        <v>0.17575196731020709</v>
      </c>
      <c r="L388" s="298">
        <v>9.2382952260892433E-3</v>
      </c>
    </row>
    <row r="389" spans="2:12" x14ac:dyDescent="0.2">
      <c r="B389" s="292" t="s">
        <v>191</v>
      </c>
      <c r="C389" s="298">
        <v>4.377042426664933</v>
      </c>
      <c r="D389" s="298">
        <v>78.646202430498406</v>
      </c>
      <c r="E389" s="298">
        <v>11.121472836039638</v>
      </c>
      <c r="F389" s="298">
        <v>3.8952022220693574</v>
      </c>
      <c r="G389" s="298">
        <v>3.0886685348259215E-3</v>
      </c>
      <c r="H389" s="298">
        <v>2.2875534726688285E-2</v>
      </c>
      <c r="I389" s="298">
        <v>0.44025527165816986</v>
      </c>
      <c r="J389" s="298">
        <v>0.4312239788210086</v>
      </c>
      <c r="K389" s="298">
        <v>6.7158702628461247E-3</v>
      </c>
      <c r="L389" s="298">
        <v>3.2891817767265069E-3</v>
      </c>
    </row>
    <row r="390" spans="2:12" x14ac:dyDescent="0.2">
      <c r="B390" s="292" t="s">
        <v>550</v>
      </c>
      <c r="C390" s="298">
        <v>3.4706097271745291E-2</v>
      </c>
      <c r="D390" s="298">
        <v>0.21430814907288123</v>
      </c>
      <c r="E390" s="298">
        <v>1.0349669888680018</v>
      </c>
      <c r="F390" s="298">
        <v>6.5345400642505019E-2</v>
      </c>
      <c r="G390" s="298">
        <v>2.2371124878752136E-2</v>
      </c>
      <c r="H390" s="298">
        <v>0.10184179224820746</v>
      </c>
      <c r="I390" s="298">
        <v>0.26578711289942336</v>
      </c>
      <c r="J390" s="298">
        <v>4.6717078129065222</v>
      </c>
      <c r="K390" s="298">
        <v>1.2712486670933987E-2</v>
      </c>
      <c r="L390" s="298">
        <v>5.9896665637598492</v>
      </c>
    </row>
    <row r="391" spans="2:12" ht="16" thickBot="1" x14ac:dyDescent="0.25">
      <c r="B391" s="296" t="s">
        <v>551</v>
      </c>
      <c r="C391" s="299">
        <v>0.72660217690621931</v>
      </c>
      <c r="D391" s="299">
        <v>0.16340314012741522</v>
      </c>
      <c r="E391" s="299">
        <v>0.3223723300401557</v>
      </c>
      <c r="F391" s="299">
        <v>2.9005030444769777</v>
      </c>
      <c r="G391" s="299">
        <v>2.8869042139615048E-3</v>
      </c>
      <c r="H391" s="299">
        <v>2.217934358388967</v>
      </c>
      <c r="I391" s="299">
        <v>2.6801854472935061</v>
      </c>
      <c r="J391" s="299">
        <v>4.2566715393261491E-2</v>
      </c>
      <c r="K391" s="299">
        <v>6.5396296487679806E-2</v>
      </c>
      <c r="L391" s="299">
        <v>0.28353622636567455</v>
      </c>
    </row>
    <row r="394" spans="2:12" x14ac:dyDescent="0.2">
      <c r="B394" t="s">
        <v>346</v>
      </c>
    </row>
    <row r="395" spans="2:12" ht="16" thickBot="1" x14ac:dyDescent="0.25"/>
    <row r="396" spans="2:12" ht="16" x14ac:dyDescent="0.2">
      <c r="B396" s="293"/>
      <c r="C396" s="294" t="s">
        <v>324</v>
      </c>
      <c r="D396" s="294" t="s">
        <v>325</v>
      </c>
      <c r="E396" s="294" t="s">
        <v>326</v>
      </c>
      <c r="F396" s="294" t="s">
        <v>327</v>
      </c>
      <c r="G396" s="294" t="s">
        <v>328</v>
      </c>
      <c r="H396" s="294" t="s">
        <v>329</v>
      </c>
      <c r="I396" s="294" t="s">
        <v>330</v>
      </c>
      <c r="J396" s="294" t="s">
        <v>331</v>
      </c>
      <c r="K396" s="294" t="s">
        <v>332</v>
      </c>
      <c r="L396" s="294" t="s">
        <v>333</v>
      </c>
    </row>
    <row r="397" spans="2:12" x14ac:dyDescent="0.2">
      <c r="B397" s="295" t="s">
        <v>117</v>
      </c>
      <c r="C397" s="689">
        <v>0.28187771131822903</v>
      </c>
      <c r="D397" s="297">
        <v>2.4637756131886636E-3</v>
      </c>
      <c r="E397" s="297">
        <v>0.1668763747095747</v>
      </c>
      <c r="F397" s="297">
        <v>0.13489347404577975</v>
      </c>
      <c r="G397" s="297">
        <v>1.4015860610046683E-2</v>
      </c>
      <c r="H397" s="297">
        <v>2.0361511032138901E-2</v>
      </c>
      <c r="I397" s="297">
        <v>0.22249493687226052</v>
      </c>
      <c r="J397" s="297">
        <v>1.0222191852053392E-2</v>
      </c>
      <c r="K397" s="297">
        <v>6.6069799341859678E-2</v>
      </c>
      <c r="L397" s="297">
        <v>8.0724364604868537E-2</v>
      </c>
    </row>
    <row r="398" spans="2:12" x14ac:dyDescent="0.2">
      <c r="B398" s="292" t="s">
        <v>139</v>
      </c>
      <c r="C398" s="298">
        <v>0.21222049066014936</v>
      </c>
      <c r="D398" s="298">
        <v>1.3033977223020144E-2</v>
      </c>
      <c r="E398" s="699">
        <v>0.45237758143182993</v>
      </c>
      <c r="F398" s="298">
        <v>0.13654329867952925</v>
      </c>
      <c r="G398" s="298">
        <v>5.0087024344051725E-2</v>
      </c>
      <c r="H398" s="298">
        <v>5.3944349056593878E-2</v>
      </c>
      <c r="I398" s="298">
        <v>7.9549502072197256E-2</v>
      </c>
      <c r="J398" s="298">
        <v>6.0823047118473378E-4</v>
      </c>
      <c r="K398" s="298">
        <v>3.4809917383473421E-7</v>
      </c>
      <c r="L398" s="298">
        <v>1.6351979622699598E-3</v>
      </c>
    </row>
    <row r="399" spans="2:12" x14ac:dyDescent="0.2">
      <c r="B399" s="292" t="s">
        <v>141</v>
      </c>
      <c r="C399" s="699">
        <v>0.92101830869734913</v>
      </c>
      <c r="D399" s="298">
        <v>6.2309336305483212E-3</v>
      </c>
      <c r="E399" s="298">
        <v>3.0343281468901005E-2</v>
      </c>
      <c r="F399" s="298">
        <v>4.9325288051791207E-3</v>
      </c>
      <c r="G399" s="298">
        <v>1.2746226694516121E-2</v>
      </c>
      <c r="H399" s="298">
        <v>1.0464949494996567E-2</v>
      </c>
      <c r="I399" s="298">
        <v>1.9661255114153918E-3</v>
      </c>
      <c r="J399" s="298">
        <v>6.3272018950277613E-3</v>
      </c>
      <c r="K399" s="298">
        <v>1.9842517694563262E-3</v>
      </c>
      <c r="L399" s="298">
        <v>3.9861920326102187E-3</v>
      </c>
    </row>
    <row r="400" spans="2:12" x14ac:dyDescent="0.2">
      <c r="B400" s="292" t="s">
        <v>143</v>
      </c>
      <c r="C400" s="298">
        <v>2.0208047821848049E-3</v>
      </c>
      <c r="D400" s="298">
        <v>1.9003269282039969E-3</v>
      </c>
      <c r="E400" s="699">
        <v>0.42342657997208016</v>
      </c>
      <c r="F400" s="298">
        <v>2.2328806052958696E-2</v>
      </c>
      <c r="G400" s="298">
        <v>2.2013800179134946E-2</v>
      </c>
      <c r="H400" s="298">
        <v>1.3641037086529091E-3</v>
      </c>
      <c r="I400" s="298">
        <v>0.20748233661094279</v>
      </c>
      <c r="J400" s="298">
        <v>0.1762381876544942</v>
      </c>
      <c r="K400" s="298">
        <v>0.14072297139326628</v>
      </c>
      <c r="L400" s="298">
        <v>2.5020827180812894E-3</v>
      </c>
    </row>
    <row r="401" spans="2:12" x14ac:dyDescent="0.2">
      <c r="B401" s="292" t="s">
        <v>146</v>
      </c>
      <c r="C401" s="699">
        <v>0.63317575005457982</v>
      </c>
      <c r="D401" s="298">
        <v>9.533797863986386E-3</v>
      </c>
      <c r="E401" s="298">
        <v>0.1408562251487889</v>
      </c>
      <c r="F401" s="298">
        <v>1.2196054891093061E-3</v>
      </c>
      <c r="G401" s="298">
        <v>1.4365492898369733E-2</v>
      </c>
      <c r="H401" s="298">
        <v>5.5929942135360594E-2</v>
      </c>
      <c r="I401" s="298">
        <v>0.10275507339453224</v>
      </c>
      <c r="J401" s="298">
        <v>2.90470624794655E-3</v>
      </c>
      <c r="K401" s="298">
        <v>2.4458977979178644E-2</v>
      </c>
      <c r="L401" s="298">
        <v>1.4800428788147848E-2</v>
      </c>
    </row>
    <row r="402" spans="2:12" x14ac:dyDescent="0.2">
      <c r="B402" s="292" t="s">
        <v>148</v>
      </c>
      <c r="C402" s="699">
        <v>0.47326429200266551</v>
      </c>
      <c r="D402" s="298">
        <v>6.8586502478556688E-2</v>
      </c>
      <c r="E402" s="298">
        <v>0.32196739559817122</v>
      </c>
      <c r="F402" s="298">
        <v>1.8846256210589419E-4</v>
      </c>
      <c r="G402" s="298">
        <v>7.4546572048213161E-2</v>
      </c>
      <c r="H402" s="298">
        <v>2.5112116255655025E-2</v>
      </c>
      <c r="I402" s="298">
        <v>1.8572781818065029E-2</v>
      </c>
      <c r="J402" s="298">
        <v>2.3058319576541308E-3</v>
      </c>
      <c r="K402" s="298">
        <v>1.2820418497720634E-2</v>
      </c>
      <c r="L402" s="298">
        <v>2.6356267811924565E-3</v>
      </c>
    </row>
    <row r="403" spans="2:12" x14ac:dyDescent="0.2">
      <c r="B403" s="292" t="s">
        <v>150</v>
      </c>
      <c r="C403" s="298">
        <v>0.12796985506478106</v>
      </c>
      <c r="D403" s="298">
        <v>0.17341272252652834</v>
      </c>
      <c r="E403" s="298">
        <v>2.3891247919324218E-2</v>
      </c>
      <c r="F403" s="699">
        <v>0.65630399061298428</v>
      </c>
      <c r="G403" s="298">
        <v>4.1741138786214758E-5</v>
      </c>
      <c r="H403" s="298">
        <v>4.186132301398319E-3</v>
      </c>
      <c r="I403" s="298">
        <v>7.9978884980097063E-3</v>
      </c>
      <c r="J403" s="298">
        <v>2.1632897483308589E-6</v>
      </c>
      <c r="K403" s="298">
        <v>9.3520752306719961E-7</v>
      </c>
      <c r="L403" s="298">
        <v>6.1933234409165833E-3</v>
      </c>
    </row>
    <row r="404" spans="2:12" x14ac:dyDescent="0.2">
      <c r="B404" s="292" t="s">
        <v>152</v>
      </c>
      <c r="C404" s="699">
        <v>0.74987824740292519</v>
      </c>
      <c r="D404" s="298">
        <v>5.6096315628319314E-2</v>
      </c>
      <c r="E404" s="298">
        <v>7.2123544205813855E-3</v>
      </c>
      <c r="F404" s="298">
        <v>8.1043464754562131E-2</v>
      </c>
      <c r="G404" s="298">
        <v>7.5997989041387826E-2</v>
      </c>
      <c r="H404" s="298">
        <v>5.7785409788837531E-3</v>
      </c>
      <c r="I404" s="298">
        <v>3.2740040367381122E-4</v>
      </c>
      <c r="J404" s="298">
        <v>1.0762956124965667E-2</v>
      </c>
      <c r="K404" s="298">
        <v>7.75433619615173E-3</v>
      </c>
      <c r="L404" s="298">
        <v>5.1483950485491604E-3</v>
      </c>
    </row>
    <row r="405" spans="2:12" x14ac:dyDescent="0.2">
      <c r="B405" s="292" t="s">
        <v>154</v>
      </c>
      <c r="C405" s="699">
        <v>0.66723066514293172</v>
      </c>
      <c r="D405" s="298">
        <v>4.5236882075578945E-2</v>
      </c>
      <c r="E405" s="298">
        <v>1.5669909644317581E-2</v>
      </c>
      <c r="F405" s="298">
        <v>2.3003120227318746E-2</v>
      </c>
      <c r="G405" s="298">
        <v>0.13973551138269638</v>
      </c>
      <c r="H405" s="298">
        <v>5.6370246162277711E-2</v>
      </c>
      <c r="I405" s="298">
        <v>5.0536309353802655E-2</v>
      </c>
      <c r="J405" s="298">
        <v>3.1729129956190442E-5</v>
      </c>
      <c r="K405" s="298">
        <v>1.3196902943583763E-3</v>
      </c>
      <c r="L405" s="298">
        <v>8.6593658676170052E-4</v>
      </c>
    </row>
    <row r="406" spans="2:12" x14ac:dyDescent="0.2">
      <c r="B406" s="292" t="s">
        <v>162</v>
      </c>
      <c r="C406" s="298">
        <v>0.11766630148497997</v>
      </c>
      <c r="D406" s="298">
        <v>0.11692521424531906</v>
      </c>
      <c r="E406" s="699">
        <v>0.54836423551293434</v>
      </c>
      <c r="F406" s="298">
        <v>1.7423128594821882E-2</v>
      </c>
      <c r="G406" s="298">
        <v>3.3740609965062472E-2</v>
      </c>
      <c r="H406" s="298">
        <v>1.1860897728321617E-2</v>
      </c>
      <c r="I406" s="298">
        <v>1.6951352384825046E-2</v>
      </c>
      <c r="J406" s="298">
        <v>9.0905693662371889E-2</v>
      </c>
      <c r="K406" s="298">
        <v>1.6228290529847034E-2</v>
      </c>
      <c r="L406" s="298">
        <v>2.9934275891516583E-2</v>
      </c>
    </row>
    <row r="407" spans="2:12" x14ac:dyDescent="0.2">
      <c r="B407" s="292" t="s">
        <v>164</v>
      </c>
      <c r="C407" s="298">
        <v>0.30631218089317824</v>
      </c>
      <c r="D407" s="298">
        <v>0.15296620583560636</v>
      </c>
      <c r="E407" s="699">
        <v>0.42273366153804359</v>
      </c>
      <c r="F407" s="298">
        <v>7.0329415713803255E-4</v>
      </c>
      <c r="G407" s="298">
        <v>7.6361688992547389E-2</v>
      </c>
      <c r="H407" s="298">
        <v>6.8845860434941552E-3</v>
      </c>
      <c r="I407" s="298">
        <v>6.4325683548966599E-4</v>
      </c>
      <c r="J407" s="298">
        <v>2.5203399423831152E-2</v>
      </c>
      <c r="K407" s="298">
        <v>2.2555500898206542E-4</v>
      </c>
      <c r="L407" s="298">
        <v>7.9661712716895348E-3</v>
      </c>
    </row>
    <row r="408" spans="2:12" x14ac:dyDescent="0.2">
      <c r="B408" s="292" t="s">
        <v>166</v>
      </c>
      <c r="C408" s="699">
        <v>0.59487745784936941</v>
      </c>
      <c r="D408" s="298">
        <v>5.7394210531435915E-4</v>
      </c>
      <c r="E408" s="298">
        <v>3.6107268160469455E-2</v>
      </c>
      <c r="F408" s="298">
        <v>1.1216682555945118E-3</v>
      </c>
      <c r="G408" s="298">
        <v>1.4286492694208305E-2</v>
      </c>
      <c r="H408" s="298">
        <v>0.21678469545883036</v>
      </c>
      <c r="I408" s="298">
        <v>0.13423092182125851</v>
      </c>
      <c r="J408" s="298">
        <v>4.3529527093173856E-4</v>
      </c>
      <c r="K408" s="298">
        <v>1.2513482121003078E-3</v>
      </c>
      <c r="L408" s="298">
        <v>3.3091017192298525E-4</v>
      </c>
    </row>
    <row r="409" spans="2:12" x14ac:dyDescent="0.2">
      <c r="B409" s="292" t="s">
        <v>168</v>
      </c>
      <c r="C409" s="699">
        <v>0.46990752357717103</v>
      </c>
      <c r="D409" s="298">
        <v>9.7402392749787195E-2</v>
      </c>
      <c r="E409" s="298">
        <v>0.19313083070609388</v>
      </c>
      <c r="F409" s="298">
        <v>5.7850670062181489E-3</v>
      </c>
      <c r="G409" s="298">
        <v>5.776928325645285E-2</v>
      </c>
      <c r="H409" s="298">
        <v>0.10173411170227999</v>
      </c>
      <c r="I409" s="298">
        <v>1.9021622888965157E-2</v>
      </c>
      <c r="J409" s="298">
        <v>5.0832477745683786E-2</v>
      </c>
      <c r="K409" s="298">
        <v>1.6544366745900681E-3</v>
      </c>
      <c r="L409" s="298">
        <v>2.762253692757826E-3</v>
      </c>
    </row>
    <row r="410" spans="2:12" x14ac:dyDescent="0.2">
      <c r="B410" s="292" t="s">
        <v>545</v>
      </c>
      <c r="C410" s="699">
        <v>0.6166150092616024</v>
      </c>
      <c r="D410" s="298">
        <v>9.9443089822135004E-3</v>
      </c>
      <c r="E410" s="298">
        <v>2.1008727587588157E-2</v>
      </c>
      <c r="F410" s="298">
        <v>5.8922144410064117E-2</v>
      </c>
      <c r="G410" s="298">
        <v>8.3535270439938358E-3</v>
      </c>
      <c r="H410" s="298">
        <v>0.14289710235086089</v>
      </c>
      <c r="I410" s="298">
        <v>7.5140933026963772E-2</v>
      </c>
      <c r="J410" s="298">
        <v>4.2143020502427471E-2</v>
      </c>
      <c r="K410" s="298">
        <v>1.651250327155917E-4</v>
      </c>
      <c r="L410" s="298">
        <v>2.4810101801570315E-2</v>
      </c>
    </row>
    <row r="411" spans="2:12" x14ac:dyDescent="0.2">
      <c r="B411" s="292" t="s">
        <v>546</v>
      </c>
      <c r="C411" s="298">
        <v>0.23363944474759465</v>
      </c>
      <c r="D411" s="298">
        <v>1.6107017408119366E-2</v>
      </c>
      <c r="E411" s="298">
        <v>7.601366887638958E-3</v>
      </c>
      <c r="F411" s="298">
        <v>0.12204897744920724</v>
      </c>
      <c r="G411" s="298">
        <v>1.6211130759913024E-4</v>
      </c>
      <c r="H411" s="699">
        <v>0.34130597575274846</v>
      </c>
      <c r="I411" s="298">
        <v>0.14273265551170086</v>
      </c>
      <c r="J411" s="298">
        <v>7.5317871972451517E-2</v>
      </c>
      <c r="K411" s="298">
        <v>6.1485435485978263E-3</v>
      </c>
      <c r="L411" s="298">
        <v>5.4936035414341867E-2</v>
      </c>
    </row>
    <row r="412" spans="2:12" x14ac:dyDescent="0.2">
      <c r="B412" s="292" t="s">
        <v>547</v>
      </c>
      <c r="C412" s="699">
        <v>0.39785405568812243</v>
      </c>
      <c r="D412" s="298">
        <v>4.6694542587125978E-2</v>
      </c>
      <c r="E412" s="298">
        <v>0.14744884381329074</v>
      </c>
      <c r="F412" s="298">
        <v>0.1417204625271182</v>
      </c>
      <c r="G412" s="298">
        <v>1.2255038493851154E-2</v>
      </c>
      <c r="H412" s="298">
        <v>9.7989231742767713E-6</v>
      </c>
      <c r="I412" s="298">
        <v>1.9627403764209628E-2</v>
      </c>
      <c r="J412" s="298">
        <v>0.18497871170226565</v>
      </c>
      <c r="K412" s="298">
        <v>3.5897163021491769E-2</v>
      </c>
      <c r="L412" s="298">
        <v>1.3513979479350083E-2</v>
      </c>
    </row>
    <row r="413" spans="2:12" x14ac:dyDescent="0.2">
      <c r="B413" s="292" t="s">
        <v>548</v>
      </c>
      <c r="C413" s="298">
        <v>0.11085222952611766</v>
      </c>
      <c r="D413" s="298">
        <v>8.6752912208352448E-2</v>
      </c>
      <c r="E413" s="699">
        <v>0.53225116176386911</v>
      </c>
      <c r="F413" s="298">
        <v>1.1293537281634399E-2</v>
      </c>
      <c r="G413" s="298">
        <v>5.1992475932674989E-2</v>
      </c>
      <c r="H413" s="298">
        <v>1.4279553105779667E-4</v>
      </c>
      <c r="I413" s="298">
        <v>0.17006240081221249</v>
      </c>
      <c r="J413" s="298">
        <v>2.6998508953136428E-2</v>
      </c>
      <c r="K413" s="298">
        <v>4.0615597264634902E-3</v>
      </c>
      <c r="L413" s="298">
        <v>5.5924182644809641E-3</v>
      </c>
    </row>
    <row r="414" spans="2:12" x14ac:dyDescent="0.2">
      <c r="B414" s="292" t="s">
        <v>549</v>
      </c>
      <c r="C414" s="699">
        <v>0.78073108561966187</v>
      </c>
      <c r="D414" s="298">
        <v>5.7899692117680951E-2</v>
      </c>
      <c r="E414" s="298">
        <v>1.7560624209912838E-3</v>
      </c>
      <c r="F414" s="298">
        <v>9.0589817060118816E-2</v>
      </c>
      <c r="G414" s="298">
        <v>3.8158654830615167E-2</v>
      </c>
      <c r="H414" s="298">
        <v>9.9987273470744133E-4</v>
      </c>
      <c r="I414" s="298">
        <v>2.4998935701571034E-2</v>
      </c>
      <c r="J414" s="298">
        <v>4.4212779265039628E-4</v>
      </c>
      <c r="K414" s="298">
        <v>3.8239967405973925E-3</v>
      </c>
      <c r="L414" s="298">
        <v>5.997549814057069E-4</v>
      </c>
    </row>
    <row r="415" spans="2:12" x14ac:dyDescent="0.2">
      <c r="B415" s="292" t="s">
        <v>56</v>
      </c>
      <c r="C415" s="699">
        <v>0.47584768505062297</v>
      </c>
      <c r="D415" s="298">
        <v>8.7754563244749895E-3</v>
      </c>
      <c r="E415" s="298">
        <v>0.34749951357265552</v>
      </c>
      <c r="F415" s="298">
        <v>3.6349110667535239E-2</v>
      </c>
      <c r="G415" s="298">
        <v>6.1412508665670273E-2</v>
      </c>
      <c r="H415" s="298">
        <v>1.9092820587480784E-3</v>
      </c>
      <c r="I415" s="298">
        <v>7.7207584568377884E-3</v>
      </c>
      <c r="J415" s="298">
        <v>5.2994330220887023E-2</v>
      </c>
      <c r="K415" s="298">
        <v>7.2053390026618272E-3</v>
      </c>
      <c r="L415" s="298">
        <v>2.8601597990607157E-4</v>
      </c>
    </row>
    <row r="416" spans="2:12" x14ac:dyDescent="0.2">
      <c r="B416" s="292" t="s">
        <v>58</v>
      </c>
      <c r="C416" s="699">
        <v>0.88255315347478425</v>
      </c>
      <c r="D416" s="298">
        <v>7.9231954149274278E-4</v>
      </c>
      <c r="E416" s="298">
        <v>6.7657489554874675E-2</v>
      </c>
      <c r="F416" s="298">
        <v>1.6227136058446601E-2</v>
      </c>
      <c r="G416" s="298">
        <v>1.1804627271956552E-4</v>
      </c>
      <c r="H416" s="298">
        <v>2.4616973438432447E-2</v>
      </c>
      <c r="I416" s="298">
        <v>1.4728278380115938E-6</v>
      </c>
      <c r="J416" s="298">
        <v>7.0410923602620126E-3</v>
      </c>
      <c r="K416" s="298">
        <v>2.2066149828433708E-4</v>
      </c>
      <c r="L416" s="298">
        <v>7.7165497286551523E-4</v>
      </c>
    </row>
    <row r="417" spans="2:12" x14ac:dyDescent="0.2">
      <c r="B417" s="292" t="s">
        <v>60</v>
      </c>
      <c r="C417" s="699">
        <v>0.6832327205259362</v>
      </c>
      <c r="D417" s="298">
        <v>1.6000306883033857E-2</v>
      </c>
      <c r="E417" s="298">
        <v>0.25683472515242328</v>
      </c>
      <c r="F417" s="298">
        <v>1.6375509883175175E-2</v>
      </c>
      <c r="G417" s="298">
        <v>1.2168653065625354E-2</v>
      </c>
      <c r="H417" s="298">
        <v>2.522397612944829E-5</v>
      </c>
      <c r="I417" s="298">
        <v>8.4551956598939888E-3</v>
      </c>
      <c r="J417" s="298">
        <v>4.6105744518626013E-3</v>
      </c>
      <c r="K417" s="298">
        <v>4.8840132552362212E-4</v>
      </c>
      <c r="L417" s="298">
        <v>1.808689076396286E-3</v>
      </c>
    </row>
    <row r="418" spans="2:12" x14ac:dyDescent="0.2">
      <c r="B418" s="292" t="s">
        <v>62</v>
      </c>
      <c r="C418" s="699">
        <v>0.50054692909658716</v>
      </c>
      <c r="D418" s="298">
        <v>8.4993088786843182E-2</v>
      </c>
      <c r="E418" s="298">
        <v>0.37976604318919616</v>
      </c>
      <c r="F418" s="298">
        <v>2.6523606470958095E-3</v>
      </c>
      <c r="G418" s="298">
        <v>8.0499053839683064E-3</v>
      </c>
      <c r="H418" s="298">
        <v>3.1168710714048514E-3</v>
      </c>
      <c r="I418" s="298">
        <v>1.3327345812356962E-3</v>
      </c>
      <c r="J418" s="298">
        <v>1.2823488078518292E-2</v>
      </c>
      <c r="K418" s="298">
        <v>2.5441379816332096E-4</v>
      </c>
      <c r="L418" s="298">
        <v>6.4641653669871482E-3</v>
      </c>
    </row>
    <row r="419" spans="2:12" x14ac:dyDescent="0.2">
      <c r="B419" s="292" t="s">
        <v>65</v>
      </c>
      <c r="C419" s="699">
        <v>0.49629572542661782</v>
      </c>
      <c r="D419" s="298">
        <v>8.2813919420545501E-2</v>
      </c>
      <c r="E419" s="298">
        <v>0.2439566393879754</v>
      </c>
      <c r="F419" s="298">
        <v>0.12202027283547849</v>
      </c>
      <c r="G419" s="298">
        <v>5.3442506574895403E-2</v>
      </c>
      <c r="H419" s="298">
        <v>8.1412851106049298E-5</v>
      </c>
      <c r="I419" s="298">
        <v>2.6849713339466849E-6</v>
      </c>
      <c r="J419" s="298">
        <v>3.5621376474420061E-4</v>
      </c>
      <c r="K419" s="298">
        <v>5.5578369471267943E-4</v>
      </c>
      <c r="L419" s="298">
        <v>4.7484107259012791E-4</v>
      </c>
    </row>
    <row r="420" spans="2:12" x14ac:dyDescent="0.2">
      <c r="B420" s="292" t="s">
        <v>67</v>
      </c>
      <c r="C420" s="699">
        <v>0.66118260290812536</v>
      </c>
      <c r="D420" s="298">
        <v>5.5681543429690471E-2</v>
      </c>
      <c r="E420" s="298">
        <v>0.15173776831126543</v>
      </c>
      <c r="F420" s="298">
        <v>7.9225237881978633E-2</v>
      </c>
      <c r="G420" s="298">
        <v>3.1580782867651931E-2</v>
      </c>
      <c r="H420" s="298">
        <v>2.6665441712591574E-4</v>
      </c>
      <c r="I420" s="298">
        <v>1.4040266169038152E-3</v>
      </c>
      <c r="J420" s="298">
        <v>1.7654638646128321E-2</v>
      </c>
      <c r="K420" s="298">
        <v>9.8621632856189193E-4</v>
      </c>
      <c r="L420" s="298">
        <v>2.8052859256820668E-4</v>
      </c>
    </row>
    <row r="421" spans="2:12" x14ac:dyDescent="0.2">
      <c r="B421" s="292" t="s">
        <v>69</v>
      </c>
      <c r="C421" s="699">
        <v>0.72567464444696583</v>
      </c>
      <c r="D421" s="298">
        <v>9.0418817676449909E-3</v>
      </c>
      <c r="E421" s="298">
        <v>0.20849576698163486</v>
      </c>
      <c r="F421" s="298">
        <v>2.6129755897532816E-2</v>
      </c>
      <c r="G421" s="298">
        <v>1.0000107065932531E-2</v>
      </c>
      <c r="H421" s="298">
        <v>3.6141914382082606E-3</v>
      </c>
      <c r="I421" s="298">
        <v>7.2579720348954768E-3</v>
      </c>
      <c r="J421" s="298">
        <v>7.9880346961430614E-3</v>
      </c>
      <c r="K421" s="298">
        <v>8.1584052479763544E-4</v>
      </c>
      <c r="L421" s="298">
        <v>9.8180514624434312E-4</v>
      </c>
    </row>
    <row r="422" spans="2:12" x14ac:dyDescent="0.2">
      <c r="B422" s="292" t="s">
        <v>71</v>
      </c>
      <c r="C422" s="699">
        <v>0.48208586805156556</v>
      </c>
      <c r="D422" s="298">
        <v>8.8813022969316535E-2</v>
      </c>
      <c r="E422" s="298">
        <v>0.28389302066902755</v>
      </c>
      <c r="F422" s="298">
        <v>7.3311023133775391E-3</v>
      </c>
      <c r="G422" s="298">
        <v>5.4997296231015576E-2</v>
      </c>
      <c r="H422" s="298">
        <v>6.6298631099022537E-2</v>
      </c>
      <c r="I422" s="298">
        <v>8.0880349826371496E-3</v>
      </c>
      <c r="J422" s="298">
        <v>3.1124568102079925E-4</v>
      </c>
      <c r="K422" s="298">
        <v>6.441484057504636E-4</v>
      </c>
      <c r="L422" s="298">
        <v>7.5376295972664166E-3</v>
      </c>
    </row>
    <row r="423" spans="2:12" x14ac:dyDescent="0.2">
      <c r="B423" s="292" t="s">
        <v>73</v>
      </c>
      <c r="C423" s="298">
        <v>0.11771260181729236</v>
      </c>
      <c r="D423" s="298">
        <v>0.16605821014050687</v>
      </c>
      <c r="E423" s="298">
        <v>0.16720356350423105</v>
      </c>
      <c r="F423" s="298">
        <v>5.0974299059115082E-2</v>
      </c>
      <c r="G423" s="298">
        <v>0.13415483875324083</v>
      </c>
      <c r="H423" s="699">
        <v>0.20334420820772364</v>
      </c>
      <c r="I423" s="298">
        <v>9.8731666371154186E-2</v>
      </c>
      <c r="J423" s="298">
        <v>8.1848106671960827E-4</v>
      </c>
      <c r="K423" s="298">
        <v>5.8852961710387092E-2</v>
      </c>
      <c r="L423" s="298">
        <v>2.1491693696292016E-3</v>
      </c>
    </row>
    <row r="424" spans="2:12" x14ac:dyDescent="0.2">
      <c r="B424" s="292" t="s">
        <v>109</v>
      </c>
      <c r="C424" s="298">
        <v>0.21758707921912823</v>
      </c>
      <c r="D424" s="298">
        <v>5.588732075575293E-2</v>
      </c>
      <c r="E424" s="298">
        <v>8.1628412353644784E-3</v>
      </c>
      <c r="F424" s="298">
        <v>5.8073449559355879E-5</v>
      </c>
      <c r="G424" s="699">
        <v>0.3132975091860763</v>
      </c>
      <c r="H424" s="298">
        <v>0.22707742513345364</v>
      </c>
      <c r="I424" s="298">
        <v>5.9183896826421639E-2</v>
      </c>
      <c r="J424" s="298">
        <v>5.705424444240045E-5</v>
      </c>
      <c r="K424" s="298">
        <v>5.2587014387819132E-2</v>
      </c>
      <c r="L424" s="298">
        <v>6.6101785561981818E-2</v>
      </c>
    </row>
    <row r="425" spans="2:12" x14ac:dyDescent="0.2">
      <c r="B425" s="292" t="s">
        <v>111</v>
      </c>
      <c r="C425" s="298">
        <v>0.33583591417892511</v>
      </c>
      <c r="D425" s="298">
        <v>2.9025958413484702E-2</v>
      </c>
      <c r="E425" s="298">
        <v>3.5844152032814432E-4</v>
      </c>
      <c r="F425" s="298">
        <v>0.11797824110583734</v>
      </c>
      <c r="G425" s="298">
        <v>1.0735819720598876E-2</v>
      </c>
      <c r="H425" s="699">
        <v>0.49839157463514483</v>
      </c>
      <c r="I425" s="298">
        <v>4.3098677839419047E-3</v>
      </c>
      <c r="J425" s="298">
        <v>1.6774710270268058E-4</v>
      </c>
      <c r="K425" s="298">
        <v>2.2285230613690575E-3</v>
      </c>
      <c r="L425" s="298">
        <v>9.6791247766720844E-4</v>
      </c>
    </row>
    <row r="426" spans="2:12" x14ac:dyDescent="0.2">
      <c r="B426" s="292" t="s">
        <v>113</v>
      </c>
      <c r="C426" s="699">
        <v>0.65137984320491449</v>
      </c>
      <c r="D426" s="298">
        <v>8.5268082710142926E-2</v>
      </c>
      <c r="E426" s="298">
        <v>8.5786254140538656E-2</v>
      </c>
      <c r="F426" s="298">
        <v>4.0881395875929788E-3</v>
      </c>
      <c r="G426" s="298">
        <v>8.6980514471436648E-2</v>
      </c>
      <c r="H426" s="298">
        <v>1.450023351589861E-2</v>
      </c>
      <c r="I426" s="298">
        <v>5.8451160424502928E-2</v>
      </c>
      <c r="J426" s="298">
        <v>4.0465482780331127E-3</v>
      </c>
      <c r="K426" s="298">
        <v>6.0028703490826501E-5</v>
      </c>
      <c r="L426" s="298">
        <v>9.4391949634485602E-3</v>
      </c>
    </row>
    <row r="427" spans="2:12" x14ac:dyDescent="0.2">
      <c r="B427" s="292" t="s">
        <v>119</v>
      </c>
      <c r="C427" s="699">
        <v>0.69426125376795988</v>
      </c>
      <c r="D427" s="298">
        <v>2.3494726298181511E-2</v>
      </c>
      <c r="E427" s="298">
        <v>0.19162889721608647</v>
      </c>
      <c r="F427" s="298">
        <v>2.1693320260919701E-2</v>
      </c>
      <c r="G427" s="298">
        <v>4.41431140567657E-2</v>
      </c>
      <c r="H427" s="298">
        <v>7.0127012878514038E-3</v>
      </c>
      <c r="I427" s="298">
        <v>1.5165165033742514E-2</v>
      </c>
      <c r="J427" s="298">
        <v>2.1597110549222568E-3</v>
      </c>
      <c r="K427" s="298">
        <v>3.3397000462364751E-5</v>
      </c>
      <c r="L427" s="298">
        <v>4.0771402310832753E-4</v>
      </c>
    </row>
    <row r="428" spans="2:12" x14ac:dyDescent="0.2">
      <c r="B428" s="292" t="s">
        <v>122</v>
      </c>
      <c r="C428" s="298">
        <v>2.5161398090060689E-3</v>
      </c>
      <c r="D428" s="298">
        <v>0.11949186736633038</v>
      </c>
      <c r="E428" s="699">
        <v>0.39972283923382002</v>
      </c>
      <c r="F428" s="298">
        <v>1.0920224384009629E-2</v>
      </c>
      <c r="G428" s="298">
        <v>1.9703548232853211E-3</v>
      </c>
      <c r="H428" s="298">
        <v>0.19123450346158652</v>
      </c>
      <c r="I428" s="298">
        <v>3.5143386449358382E-4</v>
      </c>
      <c r="J428" s="298">
        <v>0.22063653579391637</v>
      </c>
      <c r="K428" s="298">
        <v>1.4928624245406516E-2</v>
      </c>
      <c r="L428" s="298">
        <v>3.8227477018145821E-2</v>
      </c>
    </row>
    <row r="429" spans="2:12" x14ac:dyDescent="0.2">
      <c r="B429" s="292" t="s">
        <v>124</v>
      </c>
      <c r="C429" s="298">
        <v>4.6288819625159294E-2</v>
      </c>
      <c r="D429" s="298">
        <v>6.736801246024067E-2</v>
      </c>
      <c r="E429" s="699">
        <v>0.4863912435103156</v>
      </c>
      <c r="F429" s="298">
        <v>3.8216528452339207E-2</v>
      </c>
      <c r="G429" s="298">
        <v>4.5352179613403654E-2</v>
      </c>
      <c r="H429" s="298">
        <v>0.29605231303715523</v>
      </c>
      <c r="I429" s="298">
        <v>6.2074086779696971E-3</v>
      </c>
      <c r="J429" s="298">
        <v>1.0899976648331817E-3</v>
      </c>
      <c r="K429" s="298">
        <v>7.6640634930604107E-3</v>
      </c>
      <c r="L429" s="298">
        <v>5.3694334655229447E-3</v>
      </c>
    </row>
    <row r="430" spans="2:12" x14ac:dyDescent="0.2">
      <c r="B430" s="292" t="s">
        <v>126</v>
      </c>
      <c r="C430" s="699">
        <v>0.63113664975058748</v>
      </c>
      <c r="D430" s="298">
        <v>0.11339846305059174</v>
      </c>
      <c r="E430" s="298">
        <v>4.0081175307055482E-2</v>
      </c>
      <c r="F430" s="298">
        <v>1.6228683420502744E-2</v>
      </c>
      <c r="G430" s="298">
        <v>0.15998592050052712</v>
      </c>
      <c r="H430" s="298">
        <v>2.3765394103208354E-2</v>
      </c>
      <c r="I430" s="298">
        <v>8.22655076421067E-4</v>
      </c>
      <c r="J430" s="298">
        <v>2.4624141252675693E-3</v>
      </c>
      <c r="K430" s="298">
        <v>1.6440650954741224E-3</v>
      </c>
      <c r="L430" s="298">
        <v>1.0474579570364169E-2</v>
      </c>
    </row>
    <row r="431" spans="2:12" x14ac:dyDescent="0.2">
      <c r="B431" s="292" t="s">
        <v>128</v>
      </c>
      <c r="C431" s="298">
        <v>0.34764323682594761</v>
      </c>
      <c r="D431" s="298">
        <v>0.12152846272451166</v>
      </c>
      <c r="E431" s="298">
        <v>5.6899466098343503E-2</v>
      </c>
      <c r="F431" s="298">
        <v>6.4556121131837216E-2</v>
      </c>
      <c r="G431" s="699">
        <v>0.35785925486347009</v>
      </c>
      <c r="H431" s="298">
        <v>3.2057098035987039E-2</v>
      </c>
      <c r="I431" s="298">
        <v>2.4619237689265851E-3</v>
      </c>
      <c r="J431" s="298">
        <v>1.4028478643002015E-2</v>
      </c>
      <c r="K431" s="298">
        <v>2.8747453417019486E-3</v>
      </c>
      <c r="L431" s="298">
        <v>9.1212566272209266E-5</v>
      </c>
    </row>
    <row r="432" spans="2:12" x14ac:dyDescent="0.2">
      <c r="B432" s="292" t="s">
        <v>130</v>
      </c>
      <c r="C432" s="298">
        <v>6.9907696021737117E-2</v>
      </c>
      <c r="D432" s="298">
        <v>8.9572511881956737E-2</v>
      </c>
      <c r="E432" s="699">
        <v>0.48087117001325003</v>
      </c>
      <c r="F432" s="298">
        <v>3.4612867889897654E-2</v>
      </c>
      <c r="G432" s="298">
        <v>8.0997911141795845E-2</v>
      </c>
      <c r="H432" s="298">
        <v>0.22497764921693725</v>
      </c>
      <c r="I432" s="298">
        <v>1.8370222802154272E-2</v>
      </c>
      <c r="J432" s="298">
        <v>6.5109754884623322E-4</v>
      </c>
      <c r="K432" s="298">
        <v>1.5513213609876734E-5</v>
      </c>
      <c r="L432" s="298">
        <v>2.3360269814896008E-5</v>
      </c>
    </row>
    <row r="433" spans="2:12" x14ac:dyDescent="0.2">
      <c r="B433" s="292" t="s">
        <v>132</v>
      </c>
      <c r="C433" s="699">
        <v>0.47968060434632814</v>
      </c>
      <c r="D433" s="298">
        <v>4.6571132638720182E-2</v>
      </c>
      <c r="E433" s="298">
        <v>0.27724111361665782</v>
      </c>
      <c r="F433" s="298">
        <v>4.5668159818339139E-2</v>
      </c>
      <c r="G433" s="298">
        <v>9.9983759720259704E-2</v>
      </c>
      <c r="H433" s="298">
        <v>2.5258490350760537E-2</v>
      </c>
      <c r="I433" s="298">
        <v>3.4945177942815984E-4</v>
      </c>
      <c r="J433" s="298">
        <v>1.780009605793639E-4</v>
      </c>
      <c r="K433" s="298">
        <v>1.5385916975351809E-2</v>
      </c>
      <c r="L433" s="298">
        <v>9.6833697935753849E-3</v>
      </c>
    </row>
    <row r="434" spans="2:12" x14ac:dyDescent="0.2">
      <c r="B434" s="292" t="s">
        <v>135</v>
      </c>
      <c r="C434" s="298">
        <v>0.16795566220704422</v>
      </c>
      <c r="D434" s="298">
        <v>0.15293399903550139</v>
      </c>
      <c r="E434" s="699">
        <v>0.43146318911010118</v>
      </c>
      <c r="F434" s="298">
        <v>2.4487904534240914E-3</v>
      </c>
      <c r="G434" s="298">
        <v>0.14447959853956258</v>
      </c>
      <c r="H434" s="298">
        <v>4.2473476848605515E-2</v>
      </c>
      <c r="I434" s="298">
        <v>5.0335780165781115E-2</v>
      </c>
      <c r="J434" s="298">
        <v>2.3377890975696007E-3</v>
      </c>
      <c r="K434" s="298">
        <v>5.4829386269394731E-3</v>
      </c>
      <c r="L434" s="298">
        <v>8.8775915470586101E-5</v>
      </c>
    </row>
    <row r="435" spans="2:12" x14ac:dyDescent="0.2">
      <c r="B435" s="292" t="s">
        <v>137</v>
      </c>
      <c r="C435" s="699">
        <v>0.43311406308580713</v>
      </c>
      <c r="D435" s="298">
        <v>0.13280804986611336</v>
      </c>
      <c r="E435" s="298">
        <v>0.26875174541753721</v>
      </c>
      <c r="F435" s="298">
        <v>2.023707577998842E-3</v>
      </c>
      <c r="G435" s="298">
        <v>0.12743556384343463</v>
      </c>
      <c r="H435" s="298">
        <v>6.8920500203342901E-4</v>
      </c>
      <c r="I435" s="298">
        <v>3.0531409285464654E-2</v>
      </c>
      <c r="J435" s="298">
        <v>3.7020667331327953E-3</v>
      </c>
      <c r="K435" s="298">
        <v>3.1892708421613136E-6</v>
      </c>
      <c r="L435" s="298">
        <v>9.4099991763568259E-4</v>
      </c>
    </row>
    <row r="436" spans="2:12" x14ac:dyDescent="0.2">
      <c r="B436" s="292" t="s">
        <v>156</v>
      </c>
      <c r="C436" s="699">
        <v>0.75267536324743267</v>
      </c>
      <c r="D436" s="298">
        <v>4.4763621436342438E-2</v>
      </c>
      <c r="E436" s="298">
        <v>0.13341815919792696</v>
      </c>
      <c r="F436" s="298">
        <v>3.5938958383370369E-6</v>
      </c>
      <c r="G436" s="298">
        <v>3.5817891535837018E-2</v>
      </c>
      <c r="H436" s="298">
        <v>1.2006334214841482E-2</v>
      </c>
      <c r="I436" s="298">
        <v>9.8418461582997592E-4</v>
      </c>
      <c r="J436" s="298">
        <v>8.5520391848781258E-3</v>
      </c>
      <c r="K436" s="298">
        <v>2.3193980697506565E-3</v>
      </c>
      <c r="L436" s="298">
        <v>9.4594146013225397E-3</v>
      </c>
    </row>
    <row r="437" spans="2:12" x14ac:dyDescent="0.2">
      <c r="B437" s="292" t="s">
        <v>158</v>
      </c>
      <c r="C437" s="298">
        <v>2.5211119783337496E-2</v>
      </c>
      <c r="D437" s="298">
        <v>4.6863604300974596E-2</v>
      </c>
      <c r="E437" s="699">
        <v>0.55544825330826908</v>
      </c>
      <c r="F437" s="298">
        <v>7.0204122488160955E-3</v>
      </c>
      <c r="G437" s="298">
        <v>2.4681577077504027E-2</v>
      </c>
      <c r="H437" s="298">
        <v>5.3648313663217151E-2</v>
      </c>
      <c r="I437" s="298">
        <v>3.7150961242057377E-2</v>
      </c>
      <c r="J437" s="298">
        <v>4.6276895783533924E-2</v>
      </c>
      <c r="K437" s="298">
        <v>0.1929754984944384</v>
      </c>
      <c r="L437" s="298">
        <v>1.072336409785191E-2</v>
      </c>
    </row>
    <row r="438" spans="2:12" x14ac:dyDescent="0.2">
      <c r="B438" s="292" t="s">
        <v>160</v>
      </c>
      <c r="C438" s="699">
        <v>0.56171724555212454</v>
      </c>
      <c r="D438" s="298">
        <v>4.6192340867270337E-2</v>
      </c>
      <c r="E438" s="298">
        <v>7.4876076409306505E-2</v>
      </c>
      <c r="F438" s="298">
        <v>8.5006072701820645E-3</v>
      </c>
      <c r="G438" s="298">
        <v>2.2877282397833626E-2</v>
      </c>
      <c r="H438" s="298">
        <v>0.18204777577750139</v>
      </c>
      <c r="I438" s="298">
        <v>5.09721630665207E-2</v>
      </c>
      <c r="J438" s="298">
        <v>5.1722583980740075E-2</v>
      </c>
      <c r="K438" s="298">
        <v>8.0269696766579427E-4</v>
      </c>
      <c r="L438" s="298">
        <v>2.912277108552408E-4</v>
      </c>
    </row>
    <row r="439" spans="2:12" x14ac:dyDescent="0.2">
      <c r="B439" s="292" t="s">
        <v>305</v>
      </c>
      <c r="C439" s="699">
        <v>0.55178081462155393</v>
      </c>
      <c r="D439" s="298">
        <v>2.3190000117242471E-2</v>
      </c>
      <c r="E439" s="298">
        <v>2.889983329677542E-2</v>
      </c>
      <c r="F439" s="298">
        <v>6.766367508554412E-2</v>
      </c>
      <c r="G439" s="298">
        <v>0.21266767499052719</v>
      </c>
      <c r="H439" s="298">
        <v>1.0311814002666587E-3</v>
      </c>
      <c r="I439" s="298">
        <v>8.6850637116922466E-2</v>
      </c>
      <c r="J439" s="298">
        <v>3.526413068529318E-3</v>
      </c>
      <c r="K439" s="298">
        <v>2.3670087851222755E-2</v>
      </c>
      <c r="L439" s="298">
        <v>7.196824514156718E-4</v>
      </c>
    </row>
    <row r="440" spans="2:12" x14ac:dyDescent="0.2">
      <c r="B440" s="292" t="s">
        <v>306</v>
      </c>
      <c r="C440" s="699">
        <v>0.51714712325778323</v>
      </c>
      <c r="D440" s="298">
        <v>0.1170009679328894</v>
      </c>
      <c r="E440" s="298">
        <v>0.22991520538824675</v>
      </c>
      <c r="F440" s="298">
        <v>1.1661892920231674E-3</v>
      </c>
      <c r="G440" s="298">
        <v>2.9461556921275184E-2</v>
      </c>
      <c r="H440" s="298">
        <v>5.7639693925501133E-2</v>
      </c>
      <c r="I440" s="298">
        <v>1.0763167940144983E-2</v>
      </c>
      <c r="J440" s="298">
        <v>2.4671030738745495E-2</v>
      </c>
      <c r="K440" s="298">
        <v>1.1006015471532429E-4</v>
      </c>
      <c r="L440" s="298">
        <v>1.2125004448675602E-2</v>
      </c>
    </row>
    <row r="441" spans="2:12" x14ac:dyDescent="0.2">
      <c r="B441" s="292" t="s">
        <v>307</v>
      </c>
      <c r="C441" s="298">
        <v>0.3050553793901945</v>
      </c>
      <c r="D441" s="298">
        <v>7.7644777489905809E-2</v>
      </c>
      <c r="E441" s="699">
        <v>0.42719971990601269</v>
      </c>
      <c r="F441" s="298">
        <v>1.8638418832290213E-2</v>
      </c>
      <c r="G441" s="298">
        <v>6.9442625718755133E-2</v>
      </c>
      <c r="H441" s="298">
        <v>9.047750042854405E-2</v>
      </c>
      <c r="I441" s="298">
        <v>1.0878676345469937E-3</v>
      </c>
      <c r="J441" s="298">
        <v>3.3000487699626595E-3</v>
      </c>
      <c r="K441" s="298">
        <v>8.7716553039684814E-4</v>
      </c>
      <c r="L441" s="298">
        <v>6.2764962993909221E-3</v>
      </c>
    </row>
    <row r="442" spans="2:12" x14ac:dyDescent="0.2">
      <c r="B442" s="292" t="s">
        <v>42</v>
      </c>
      <c r="C442" s="699">
        <v>0.60415647187389898</v>
      </c>
      <c r="D442" s="298">
        <v>7.9499369960822248E-3</v>
      </c>
      <c r="E442" s="298">
        <v>0.22233903558224402</v>
      </c>
      <c r="F442" s="298">
        <v>3.6264255444271372E-2</v>
      </c>
      <c r="G442" s="298">
        <v>2.0103266830162544E-2</v>
      </c>
      <c r="H442" s="298">
        <v>3.3675181164487943E-2</v>
      </c>
      <c r="I442" s="298">
        <v>2.2026005959625391E-2</v>
      </c>
      <c r="J442" s="298">
        <v>4.610449966707961E-3</v>
      </c>
      <c r="K442" s="298">
        <v>4.4742049105656288E-2</v>
      </c>
      <c r="L442" s="298">
        <v>4.1333470768633454E-3</v>
      </c>
    </row>
    <row r="443" spans="2:12" x14ac:dyDescent="0.2">
      <c r="B443" s="292" t="s">
        <v>48</v>
      </c>
      <c r="C443" s="699">
        <v>0.62278724746492764</v>
      </c>
      <c r="D443" s="298">
        <v>1.8247163792406179E-2</v>
      </c>
      <c r="E443" s="298">
        <v>0.29811340012457327</v>
      </c>
      <c r="F443" s="298">
        <v>1.7526960951042132E-2</v>
      </c>
      <c r="G443" s="298">
        <v>1.5527794864156005E-2</v>
      </c>
      <c r="H443" s="298">
        <v>2.9367372194178619E-3</v>
      </c>
      <c r="I443" s="298">
        <v>1.6873614734118771E-2</v>
      </c>
      <c r="J443" s="298">
        <v>4.4314478866800643E-3</v>
      </c>
      <c r="K443" s="298">
        <v>6.4616469390714742E-4</v>
      </c>
      <c r="L443" s="298">
        <v>2.909468268770728E-3</v>
      </c>
    </row>
    <row r="444" spans="2:12" x14ac:dyDescent="0.2">
      <c r="B444" s="292" t="s">
        <v>50</v>
      </c>
      <c r="C444" s="699">
        <v>0.308022760048067</v>
      </c>
      <c r="D444" s="298">
        <v>6.0655778122813586E-2</v>
      </c>
      <c r="E444" s="298">
        <v>0.30734955635388916</v>
      </c>
      <c r="F444" s="298">
        <v>5.410080740917679E-3</v>
      </c>
      <c r="G444" s="298">
        <v>0.10470624533611136</v>
      </c>
      <c r="H444" s="298">
        <v>0.1637477513989378</v>
      </c>
      <c r="I444" s="298">
        <v>3.3231028320612642E-3</v>
      </c>
      <c r="J444" s="298">
        <v>5.5888986278674058E-3</v>
      </c>
      <c r="K444" s="298">
        <v>3.39676263142226E-2</v>
      </c>
      <c r="L444" s="298">
        <v>7.2282002251121552E-3</v>
      </c>
    </row>
    <row r="445" spans="2:12" x14ac:dyDescent="0.2">
      <c r="B445" s="292" t="s">
        <v>52</v>
      </c>
      <c r="C445" s="699">
        <v>0.69576150069803888</v>
      </c>
      <c r="D445" s="298">
        <v>1.3603052861066757E-2</v>
      </c>
      <c r="E445" s="298">
        <v>0.24133138241618338</v>
      </c>
      <c r="F445" s="298">
        <v>2.1012379172450496E-2</v>
      </c>
      <c r="G445" s="298">
        <v>1.324555626543172E-2</v>
      </c>
      <c r="H445" s="298">
        <v>2.1103073457818839E-4</v>
      </c>
      <c r="I445" s="298">
        <v>8.1922959962175967E-3</v>
      </c>
      <c r="J445" s="298">
        <v>5.1705209774269645E-3</v>
      </c>
      <c r="K445" s="298">
        <v>4.6991485566614985E-4</v>
      </c>
      <c r="L445" s="298">
        <v>1.0023660229399136E-3</v>
      </c>
    </row>
    <row r="446" spans="2:12" x14ac:dyDescent="0.2">
      <c r="B446" s="292" t="s">
        <v>54</v>
      </c>
      <c r="C446" s="298">
        <v>6.1265588762643144E-3</v>
      </c>
      <c r="D446" s="298">
        <v>6.6127812739520831E-3</v>
      </c>
      <c r="E446" s="699">
        <v>0.26408275681896015</v>
      </c>
      <c r="F446" s="298">
        <v>1.6670252071834511E-2</v>
      </c>
      <c r="G446" s="298">
        <v>0.19608499223044312</v>
      </c>
      <c r="H446" s="298">
        <v>0.19989584552236211</v>
      </c>
      <c r="I446" s="298">
        <v>1.7052311383338594E-2</v>
      </c>
      <c r="J446" s="298">
        <v>0.25205323786873268</v>
      </c>
      <c r="K446" s="298">
        <v>1.3600114571725157E-2</v>
      </c>
      <c r="L446" s="298">
        <v>2.7821149382387236E-2</v>
      </c>
    </row>
    <row r="447" spans="2:12" x14ac:dyDescent="0.2">
      <c r="B447" s="292" t="s">
        <v>75</v>
      </c>
      <c r="C447" s="699">
        <v>0.68995412804350309</v>
      </c>
      <c r="D447" s="298">
        <v>6.2176776611723283E-3</v>
      </c>
      <c r="E447" s="298">
        <v>0.22613417744894304</v>
      </c>
      <c r="F447" s="298">
        <v>3.1897046397131749E-2</v>
      </c>
      <c r="G447" s="298">
        <v>9.7287285961403548E-3</v>
      </c>
      <c r="H447" s="298">
        <v>9.1191986065573556E-5</v>
      </c>
      <c r="I447" s="298">
        <v>2.4899229728451454E-2</v>
      </c>
      <c r="J447" s="298">
        <v>9.0844724046510016E-3</v>
      </c>
      <c r="K447" s="298">
        <v>1.2640571267891259E-3</v>
      </c>
      <c r="L447" s="298">
        <v>7.2929060715217376E-4</v>
      </c>
    </row>
    <row r="448" spans="2:12" x14ac:dyDescent="0.2">
      <c r="B448" s="292" t="s">
        <v>77</v>
      </c>
      <c r="C448" s="699">
        <v>0.65430130676236609</v>
      </c>
      <c r="D448" s="298">
        <v>9.6525374403740854E-3</v>
      </c>
      <c r="E448" s="298">
        <v>0.2570564865070778</v>
      </c>
      <c r="F448" s="298">
        <v>3.1803707653450329E-2</v>
      </c>
      <c r="G448" s="298">
        <v>1.3841078077970265E-2</v>
      </c>
      <c r="H448" s="298">
        <v>5.0896090243670442E-5</v>
      </c>
      <c r="I448" s="298">
        <v>2.2451539568159942E-2</v>
      </c>
      <c r="J448" s="298">
        <v>8.723178673876876E-3</v>
      </c>
      <c r="K448" s="298">
        <v>1.2811893725371776E-3</v>
      </c>
      <c r="L448" s="298">
        <v>8.3807985394359545E-4</v>
      </c>
    </row>
    <row r="449" spans="2:12" x14ac:dyDescent="0.2">
      <c r="B449" s="292" t="s">
        <v>79</v>
      </c>
      <c r="C449" s="699">
        <v>0.68540636402182198</v>
      </c>
      <c r="D449" s="298">
        <v>3.7335794466762237E-3</v>
      </c>
      <c r="E449" s="298">
        <v>0.21715149581114129</v>
      </c>
      <c r="F449" s="298">
        <v>3.4488141494457052E-2</v>
      </c>
      <c r="G449" s="298">
        <v>7.7191940534577777E-3</v>
      </c>
      <c r="H449" s="298">
        <v>1.843917611272867E-3</v>
      </c>
      <c r="I449" s="298">
        <v>3.7888358213426079E-2</v>
      </c>
      <c r="J449" s="298">
        <v>9.7167243226162596E-3</v>
      </c>
      <c r="K449" s="298">
        <v>1.4816918686796235E-3</v>
      </c>
      <c r="L449" s="298">
        <v>5.7053315645076523E-4</v>
      </c>
    </row>
    <row r="450" spans="2:12" x14ac:dyDescent="0.2">
      <c r="B450" s="292" t="s">
        <v>81</v>
      </c>
      <c r="C450" s="699">
        <v>0.59747472192304052</v>
      </c>
      <c r="D450" s="298">
        <v>6.3066599842879309E-2</v>
      </c>
      <c r="E450" s="298">
        <v>0.22061275140592332</v>
      </c>
      <c r="F450" s="298">
        <v>2.7982337728247184E-8</v>
      </c>
      <c r="G450" s="298">
        <v>5.9037643543580841E-2</v>
      </c>
      <c r="H450" s="298">
        <v>3.1737553799063345E-2</v>
      </c>
      <c r="I450" s="298">
        <v>1.1978742841253364E-2</v>
      </c>
      <c r="J450" s="298">
        <v>3.0231789599638112E-3</v>
      </c>
      <c r="K450" s="298">
        <v>1.2226935930151329E-2</v>
      </c>
      <c r="L450" s="298">
        <v>8.4184377180651778E-4</v>
      </c>
    </row>
    <row r="451" spans="2:12" x14ac:dyDescent="0.2">
      <c r="B451" s="292" t="s">
        <v>83</v>
      </c>
      <c r="C451" s="699">
        <v>0.67749191709806422</v>
      </c>
      <c r="D451" s="298">
        <v>2.4730516611304758E-2</v>
      </c>
      <c r="E451" s="298">
        <v>0.23321553207550214</v>
      </c>
      <c r="F451" s="298">
        <v>7.1466629838159677E-3</v>
      </c>
      <c r="G451" s="298">
        <v>2.6593212892704714E-2</v>
      </c>
      <c r="H451" s="298">
        <v>1.6296393079352871E-2</v>
      </c>
      <c r="I451" s="298">
        <v>4.8876107302086511E-3</v>
      </c>
      <c r="J451" s="298">
        <v>7.2913191664005748E-3</v>
      </c>
      <c r="K451" s="298">
        <v>4.4160983344006146E-4</v>
      </c>
      <c r="L451" s="298">
        <v>1.9052255292062168E-3</v>
      </c>
    </row>
    <row r="452" spans="2:12" x14ac:dyDescent="0.2">
      <c r="B452" s="292" t="s">
        <v>85</v>
      </c>
      <c r="C452" s="699">
        <v>0.58650630776432866</v>
      </c>
      <c r="D452" s="298">
        <v>5.0415273974842453E-2</v>
      </c>
      <c r="E452" s="298">
        <v>0.21215825770828706</v>
      </c>
      <c r="F452" s="298">
        <v>8.7374146157290558E-4</v>
      </c>
      <c r="G452" s="298">
        <v>5.6159095527137749E-2</v>
      </c>
      <c r="H452" s="298">
        <v>5.6018906743937891E-2</v>
      </c>
      <c r="I452" s="298">
        <v>3.9822141628684405E-3</v>
      </c>
      <c r="J452" s="298">
        <v>2.9995756830083578E-3</v>
      </c>
      <c r="K452" s="298">
        <v>3.0859403597830178E-2</v>
      </c>
      <c r="L452" s="298">
        <v>2.722337618630994E-5</v>
      </c>
    </row>
    <row r="453" spans="2:12" x14ac:dyDescent="0.2">
      <c r="B453" s="292" t="s">
        <v>87</v>
      </c>
      <c r="C453" s="699">
        <v>0.31345197726485802</v>
      </c>
      <c r="D453" s="298">
        <v>0.11855953175286373</v>
      </c>
      <c r="E453" s="298">
        <v>0.25737009013069634</v>
      </c>
      <c r="F453" s="298">
        <v>1.1552133963737452E-2</v>
      </c>
      <c r="G453" s="298">
        <v>9.8296707409787923E-2</v>
      </c>
      <c r="H453" s="298">
        <v>0.13107696581055547</v>
      </c>
      <c r="I453" s="298">
        <v>2.9843137239717703E-2</v>
      </c>
      <c r="J453" s="298">
        <v>1.1329989454608763E-5</v>
      </c>
      <c r="K453" s="298">
        <v>3.552814161357027E-2</v>
      </c>
      <c r="L453" s="298">
        <v>4.3099848247584128E-3</v>
      </c>
    </row>
    <row r="454" spans="2:12" x14ac:dyDescent="0.2">
      <c r="B454" s="292" t="s">
        <v>89</v>
      </c>
      <c r="C454" s="699">
        <v>0.80658274418942566</v>
      </c>
      <c r="D454" s="298">
        <v>2.7070198758961488E-3</v>
      </c>
      <c r="E454" s="298">
        <v>2.1800542134900409E-2</v>
      </c>
      <c r="F454" s="298">
        <v>1.2255146236517619E-4</v>
      </c>
      <c r="G454" s="298">
        <v>1.3778835791215945E-2</v>
      </c>
      <c r="H454" s="298">
        <v>9.068666296501092E-2</v>
      </c>
      <c r="I454" s="298">
        <v>4.7539859786511596E-2</v>
      </c>
      <c r="J454" s="298">
        <v>9.732494160108858E-3</v>
      </c>
      <c r="K454" s="298">
        <v>1.7745540995624794E-3</v>
      </c>
      <c r="L454" s="298">
        <v>5.2747355350027747E-3</v>
      </c>
    </row>
    <row r="455" spans="2:12" x14ac:dyDescent="0.2">
      <c r="B455" s="292" t="s">
        <v>99</v>
      </c>
      <c r="C455" s="298">
        <v>0.15003245507765631</v>
      </c>
      <c r="D455" s="298">
        <v>9.2068455839400144E-3</v>
      </c>
      <c r="E455" s="699">
        <v>0.49225259560289208</v>
      </c>
      <c r="F455" s="298">
        <v>0.11775804694695884</v>
      </c>
      <c r="G455" s="298">
        <v>2.880717815403875E-2</v>
      </c>
      <c r="H455" s="298">
        <v>4.7435183987049656E-2</v>
      </c>
      <c r="I455" s="298">
        <v>0.13299924290520343</v>
      </c>
      <c r="J455" s="298">
        <v>6.7365048009062993E-4</v>
      </c>
      <c r="K455" s="298">
        <v>2.0807318564988745E-2</v>
      </c>
      <c r="L455" s="298">
        <v>2.7482697181485014E-5</v>
      </c>
    </row>
    <row r="456" spans="2:12" x14ac:dyDescent="0.2">
      <c r="B456" s="292" t="s">
        <v>101</v>
      </c>
      <c r="C456" s="298">
        <v>0.31072005467277591</v>
      </c>
      <c r="D456" s="298">
        <v>2.7294809474512398E-2</v>
      </c>
      <c r="E456" s="298">
        <v>1.4125947960686776E-2</v>
      </c>
      <c r="F456" s="298">
        <v>2.5428866242166111E-2</v>
      </c>
      <c r="G456" s="699">
        <v>0.38642491492276321</v>
      </c>
      <c r="H456" s="298">
        <v>4.6962067743576884E-2</v>
      </c>
      <c r="I456" s="298">
        <v>8.3024853415369138E-2</v>
      </c>
      <c r="J456" s="298">
        <v>3.0510123975466055E-2</v>
      </c>
      <c r="K456" s="298">
        <v>5.9943171260496898E-2</v>
      </c>
      <c r="L456" s="298">
        <v>1.5565190332186818E-2</v>
      </c>
    </row>
    <row r="457" spans="2:12" x14ac:dyDescent="0.2">
      <c r="B457" s="292" t="s">
        <v>103</v>
      </c>
      <c r="C457" s="699">
        <v>0.37355617924775131</v>
      </c>
      <c r="D457" s="298">
        <v>0.10047414285494341</v>
      </c>
      <c r="E457" s="298">
        <v>0.26910147011881091</v>
      </c>
      <c r="F457" s="298">
        <v>4.3449046637654308E-3</v>
      </c>
      <c r="G457" s="298">
        <v>0.10722142870312019</v>
      </c>
      <c r="H457" s="298">
        <v>9.9858293779376439E-2</v>
      </c>
      <c r="I457" s="298">
        <v>5.7623113461471665E-3</v>
      </c>
      <c r="J457" s="298">
        <v>6.5612274022707083E-3</v>
      </c>
      <c r="K457" s="298">
        <v>2.2778954633930035E-3</v>
      </c>
      <c r="L457" s="298">
        <v>3.0842146420421303E-2</v>
      </c>
    </row>
    <row r="458" spans="2:12" x14ac:dyDescent="0.2">
      <c r="B458" s="292" t="s">
        <v>105</v>
      </c>
      <c r="C458" s="699">
        <v>0.51351322588736259</v>
      </c>
      <c r="D458" s="298">
        <v>9.0419153409433656E-2</v>
      </c>
      <c r="E458" s="298">
        <v>0.17217886206717298</v>
      </c>
      <c r="F458" s="298">
        <v>5.9662427885573542E-2</v>
      </c>
      <c r="G458" s="298">
        <v>0.14408343442099417</v>
      </c>
      <c r="H458" s="298">
        <v>1.5356352467574092E-5</v>
      </c>
      <c r="I458" s="298">
        <v>1.2526520255155282E-2</v>
      </c>
      <c r="J458" s="298">
        <v>1.7134809754042434E-3</v>
      </c>
      <c r="K458" s="298">
        <v>5.7421241875319192E-3</v>
      </c>
      <c r="L458" s="298">
        <v>1.4541455890406605E-4</v>
      </c>
    </row>
    <row r="459" spans="2:12" x14ac:dyDescent="0.2">
      <c r="B459" s="292" t="s">
        <v>201</v>
      </c>
      <c r="C459" s="699">
        <v>0.3634935053618617</v>
      </c>
      <c r="D459" s="298">
        <v>6.260259264377524E-2</v>
      </c>
      <c r="E459" s="298">
        <v>0.12709517664168038</v>
      </c>
      <c r="F459" s="298">
        <v>0.27136123932369938</v>
      </c>
      <c r="G459" s="298">
        <v>0.14149424244580908</v>
      </c>
      <c r="H459" s="298">
        <v>1.1963700210798709E-2</v>
      </c>
      <c r="I459" s="298">
        <v>8.2324547178732558E-3</v>
      </c>
      <c r="J459" s="298">
        <v>5.0621862242306963E-3</v>
      </c>
      <c r="K459" s="298">
        <v>4.8344737378513873E-3</v>
      </c>
      <c r="L459" s="298">
        <v>3.8604286924203081E-3</v>
      </c>
    </row>
    <row r="460" spans="2:12" x14ac:dyDescent="0.2">
      <c r="B460" s="292" t="s">
        <v>203</v>
      </c>
      <c r="C460" s="298">
        <v>0.21875143443877115</v>
      </c>
      <c r="D460" s="298">
        <v>9.5678757680195209E-2</v>
      </c>
      <c r="E460" s="298">
        <v>0.23179154500584748</v>
      </c>
      <c r="F460" s="699">
        <v>0.31276355380508658</v>
      </c>
      <c r="G460" s="298">
        <v>9.896237162032949E-2</v>
      </c>
      <c r="H460" s="298">
        <v>2.0693909446716875E-2</v>
      </c>
      <c r="I460" s="298">
        <v>7.0133704278786332E-3</v>
      </c>
      <c r="J460" s="298">
        <v>1.6517395433131702E-3</v>
      </c>
      <c r="K460" s="298">
        <v>2.6136121151177651E-3</v>
      </c>
      <c r="L460" s="298">
        <v>1.0079705916743512E-2</v>
      </c>
    </row>
    <row r="461" spans="2:12" x14ac:dyDescent="0.2">
      <c r="B461" s="292" t="s">
        <v>205</v>
      </c>
      <c r="C461" s="699">
        <v>0.31195076519596654</v>
      </c>
      <c r="D461" s="298">
        <v>0.11132097673777455</v>
      </c>
      <c r="E461" s="298">
        <v>0.14435814756960422</v>
      </c>
      <c r="F461" s="298">
        <v>0.27700903997859472</v>
      </c>
      <c r="G461" s="298">
        <v>9.3707005115721581E-2</v>
      </c>
      <c r="H461" s="298">
        <v>9.8368029363703202E-3</v>
      </c>
      <c r="I461" s="298">
        <v>1.9009962674239789E-4</v>
      </c>
      <c r="J461" s="298">
        <v>4.4240471631148803E-2</v>
      </c>
      <c r="K461" s="298">
        <v>4.1007275803894988E-3</v>
      </c>
      <c r="L461" s="298">
        <v>3.2859636276871772E-3</v>
      </c>
    </row>
    <row r="462" spans="2:12" x14ac:dyDescent="0.2">
      <c r="B462" s="292" t="s">
        <v>207</v>
      </c>
      <c r="C462" s="298">
        <v>5.391100360829653E-2</v>
      </c>
      <c r="D462" s="298">
        <v>0.1819993224813348</v>
      </c>
      <c r="E462" s="699">
        <v>0.54250616068336721</v>
      </c>
      <c r="F462" s="298">
        <v>0.18216755111283309</v>
      </c>
      <c r="G462" s="298">
        <v>7.2709004860228993E-3</v>
      </c>
      <c r="H462" s="298">
        <v>1.0232911968430956E-3</v>
      </c>
      <c r="I462" s="298">
        <v>2.071882242032367E-4</v>
      </c>
      <c r="J462" s="298">
        <v>1.6860351812232556E-3</v>
      </c>
      <c r="K462" s="298">
        <v>1.998306918801393E-2</v>
      </c>
      <c r="L462" s="298">
        <v>9.2454778378621497E-3</v>
      </c>
    </row>
    <row r="463" spans="2:12" x14ac:dyDescent="0.2">
      <c r="B463" s="292" t="s">
        <v>91</v>
      </c>
      <c r="C463" s="699">
        <v>0.80026023228849097</v>
      </c>
      <c r="D463" s="298">
        <v>3.4537245505889949E-2</v>
      </c>
      <c r="E463" s="298">
        <v>8.0457042675473364E-2</v>
      </c>
      <c r="F463" s="298">
        <v>1.9791284815831731E-2</v>
      </c>
      <c r="G463" s="298">
        <v>1.7737555712540377E-3</v>
      </c>
      <c r="H463" s="298">
        <v>5.5698336618983577E-5</v>
      </c>
      <c r="I463" s="298">
        <v>3.2532637258169329E-2</v>
      </c>
      <c r="J463" s="298">
        <v>5.1371375578077222E-6</v>
      </c>
      <c r="K463" s="298">
        <v>6.8896413036744009E-3</v>
      </c>
      <c r="L463" s="298">
        <v>2.3697325107039285E-2</v>
      </c>
    </row>
    <row r="464" spans="2:12" x14ac:dyDescent="0.2">
      <c r="B464" s="292" t="s">
        <v>93</v>
      </c>
      <c r="C464" s="699">
        <v>0.89869396677206559</v>
      </c>
      <c r="D464" s="298">
        <v>3.4366693710009849E-5</v>
      </c>
      <c r="E464" s="298">
        <v>1.091175497554249E-2</v>
      </c>
      <c r="F464" s="298">
        <v>7.3627570501811736E-3</v>
      </c>
      <c r="G464" s="298">
        <v>2.1258189311298427E-3</v>
      </c>
      <c r="H464" s="298">
        <v>6.4955931330106575E-2</v>
      </c>
      <c r="I464" s="298">
        <v>1.0175377515173941E-2</v>
      </c>
      <c r="J464" s="298">
        <v>5.0351801763438122E-3</v>
      </c>
      <c r="K464" s="298">
        <v>2.0398061316620375E-7</v>
      </c>
      <c r="L464" s="298">
        <v>7.0464257513341616E-4</v>
      </c>
    </row>
    <row r="465" spans="2:12" x14ac:dyDescent="0.2">
      <c r="B465" s="292" t="s">
        <v>95</v>
      </c>
      <c r="C465" s="699">
        <v>0.88754075208126926</v>
      </c>
      <c r="D465" s="298">
        <v>2.112886733651371E-3</v>
      </c>
      <c r="E465" s="298">
        <v>1.0826791286274661E-4</v>
      </c>
      <c r="F465" s="298">
        <v>3.5730989650963169E-3</v>
      </c>
      <c r="G465" s="298">
        <v>9.3948528552187192E-3</v>
      </c>
      <c r="H465" s="298">
        <v>7.6363505651042621E-2</v>
      </c>
      <c r="I465" s="298">
        <v>1.6803612287982762E-2</v>
      </c>
      <c r="J465" s="298">
        <v>3.8916732582628265E-3</v>
      </c>
      <c r="K465" s="298">
        <v>5.1757364683833139E-5</v>
      </c>
      <c r="L465" s="298">
        <v>1.5959288992944748E-4</v>
      </c>
    </row>
    <row r="466" spans="2:12" x14ac:dyDescent="0.2">
      <c r="B466" s="292" t="s">
        <v>97</v>
      </c>
      <c r="C466" s="298">
        <v>1.4304663384739803E-2</v>
      </c>
      <c r="D466" s="298">
        <v>1.0297899373870238E-3</v>
      </c>
      <c r="E466" s="298">
        <v>7.2482796585474324E-2</v>
      </c>
      <c r="F466" s="298">
        <v>4.5707945973961024E-5</v>
      </c>
      <c r="G466" s="298">
        <v>7.9700206325626133E-2</v>
      </c>
      <c r="H466" s="298">
        <v>1.3531295748413178E-7</v>
      </c>
      <c r="I466" s="298">
        <v>3.660739821394788E-2</v>
      </c>
      <c r="J466" s="298">
        <v>2.9353881941236101E-3</v>
      </c>
      <c r="K466" s="699">
        <v>0.79156885026432022</v>
      </c>
      <c r="L466" s="298">
        <v>1.325063835449555E-3</v>
      </c>
    </row>
    <row r="467" spans="2:12" x14ac:dyDescent="0.2">
      <c r="B467" s="292" t="s">
        <v>107</v>
      </c>
      <c r="C467" s="699">
        <v>0.71132327586425526</v>
      </c>
      <c r="D467" s="298">
        <v>4.2588449402519941E-2</v>
      </c>
      <c r="E467" s="298">
        <v>0.11790298201655593</v>
      </c>
      <c r="F467" s="298">
        <v>6.2360700815174944E-4</v>
      </c>
      <c r="G467" s="298">
        <v>6.2388195757996513E-2</v>
      </c>
      <c r="H467" s="298">
        <v>5.4961251856305557E-2</v>
      </c>
      <c r="I467" s="298">
        <v>7.0851169525979179E-3</v>
      </c>
      <c r="J467" s="298">
        <v>2.9275271413127949E-3</v>
      </c>
      <c r="K467" s="298">
        <v>1.993763559377146E-4</v>
      </c>
      <c r="L467" s="298">
        <v>2.176443664640061E-7</v>
      </c>
    </row>
    <row r="468" spans="2:12" x14ac:dyDescent="0.2">
      <c r="B468" s="292" t="s">
        <v>115</v>
      </c>
      <c r="C468" s="298">
        <v>4.0928272017585331E-2</v>
      </c>
      <c r="D468" s="298">
        <v>0.16940498047558794</v>
      </c>
      <c r="E468" s="298">
        <v>0.24231429132108179</v>
      </c>
      <c r="F468" s="298">
        <v>3.7907990070108776E-3</v>
      </c>
      <c r="G468" s="699">
        <v>0.49494733044200306</v>
      </c>
      <c r="H468" s="298">
        <v>5.2238432315691134E-3</v>
      </c>
      <c r="I468" s="298">
        <v>3.801014613730104E-2</v>
      </c>
      <c r="J468" s="298">
        <v>5.194677199311196E-3</v>
      </c>
      <c r="K468" s="298">
        <v>6.9260142798386367E-5</v>
      </c>
      <c r="L468" s="298">
        <v>1.1640002575139659E-4</v>
      </c>
    </row>
    <row r="469" spans="2:12" x14ac:dyDescent="0.2">
      <c r="B469" s="292" t="s">
        <v>170</v>
      </c>
      <c r="C469" s="298">
        <v>3.1969816285785282E-2</v>
      </c>
      <c r="D469" s="298">
        <v>0.14868787069680714</v>
      </c>
      <c r="E469" s="699">
        <v>0.50397694042859764</v>
      </c>
      <c r="F469" s="298">
        <v>2.9869362335784467E-4</v>
      </c>
      <c r="G469" s="298">
        <v>0.16721432998386468</v>
      </c>
      <c r="H469" s="298">
        <v>4.2229045279015415E-2</v>
      </c>
      <c r="I469" s="298">
        <v>7.225782391906603E-2</v>
      </c>
      <c r="J469" s="298">
        <v>1.6118655916118641E-4</v>
      </c>
      <c r="K469" s="298">
        <v>3.0562397651238197E-2</v>
      </c>
      <c r="L469" s="298">
        <v>2.641895573106534E-3</v>
      </c>
    </row>
    <row r="470" spans="2:12" x14ac:dyDescent="0.2">
      <c r="B470" s="292" t="s">
        <v>172</v>
      </c>
      <c r="C470" s="699">
        <v>0.61092410506079808</v>
      </c>
      <c r="D470" s="298">
        <v>4.8452490310064739E-2</v>
      </c>
      <c r="E470" s="298">
        <v>1.0722230394395372E-2</v>
      </c>
      <c r="F470" s="298">
        <v>1.4206274127298539E-2</v>
      </c>
      <c r="G470" s="298">
        <v>0.11939339967985535</v>
      </c>
      <c r="H470" s="298">
        <v>0.1936731470139994</v>
      </c>
      <c r="I470" s="298">
        <v>2.4833657950804012E-3</v>
      </c>
      <c r="J470" s="298">
        <v>9.7113346266092937E-5</v>
      </c>
      <c r="K470" s="298">
        <v>4.6450325771907664E-5</v>
      </c>
      <c r="L470" s="298">
        <v>1.4239464700639919E-6</v>
      </c>
    </row>
    <row r="471" spans="2:12" x14ac:dyDescent="0.2">
      <c r="B471" s="292" t="s">
        <v>174</v>
      </c>
      <c r="C471" s="298">
        <v>9.3797208621918817E-4</v>
      </c>
      <c r="D471" s="298">
        <v>0.20575438154528081</v>
      </c>
      <c r="E471" s="298">
        <v>1.4490685481146036E-2</v>
      </c>
      <c r="F471" s="298">
        <v>9.0106279886817131E-2</v>
      </c>
      <c r="G471" s="298">
        <v>8.2475489022094645E-2</v>
      </c>
      <c r="H471" s="298">
        <v>0.15965497594224923</v>
      </c>
      <c r="I471" s="298">
        <v>0.10403332007632207</v>
      </c>
      <c r="J471" s="699">
        <v>0.20861503761784236</v>
      </c>
      <c r="K471" s="298">
        <v>0.12448623205249597</v>
      </c>
      <c r="L471" s="298">
        <v>9.4456262895326031E-3</v>
      </c>
    </row>
    <row r="472" spans="2:12" x14ac:dyDescent="0.2">
      <c r="B472" s="292" t="s">
        <v>176</v>
      </c>
      <c r="C472" s="699">
        <v>0.21228004134399181</v>
      </c>
      <c r="D472" s="298">
        <v>0.19207964398786365</v>
      </c>
      <c r="E472" s="298">
        <v>2.6121514424974127E-2</v>
      </c>
      <c r="F472" s="298">
        <v>0.16124270474712227</v>
      </c>
      <c r="G472" s="298">
        <v>5.7818210364379417E-2</v>
      </c>
      <c r="H472" s="298">
        <v>0.10299271120405656</v>
      </c>
      <c r="I472" s="298">
        <v>6.3143785912259257E-3</v>
      </c>
      <c r="J472" s="298">
        <v>0.19004867214672286</v>
      </c>
      <c r="K472" s="298">
        <v>4.8982771574579982E-2</v>
      </c>
      <c r="L472" s="298">
        <v>2.119351615083428E-3</v>
      </c>
    </row>
    <row r="473" spans="2:12" x14ac:dyDescent="0.2">
      <c r="B473" s="292" t="s">
        <v>178</v>
      </c>
      <c r="C473" s="298">
        <v>2.2409418071886077E-2</v>
      </c>
      <c r="D473" s="699">
        <v>0.29151446893064009</v>
      </c>
      <c r="E473" s="298">
        <v>1.5413616837709105E-2</v>
      </c>
      <c r="F473" s="298">
        <v>0.17651066016556172</v>
      </c>
      <c r="G473" s="298">
        <v>5.3094295826282223E-2</v>
      </c>
      <c r="H473" s="298">
        <v>0.15136916078711224</v>
      </c>
      <c r="I473" s="298">
        <v>1.553430470542853E-2</v>
      </c>
      <c r="J473" s="298">
        <v>0.17281834437236074</v>
      </c>
      <c r="K473" s="298">
        <v>5.8914751934359251E-2</v>
      </c>
      <c r="L473" s="298">
        <v>4.2420978368660087E-2</v>
      </c>
    </row>
    <row r="474" spans="2:12" x14ac:dyDescent="0.2">
      <c r="B474" s="292" t="s">
        <v>180</v>
      </c>
      <c r="C474" s="298">
        <v>1.5218927929961934E-2</v>
      </c>
      <c r="D474" s="298">
        <v>0.15483350423265121</v>
      </c>
      <c r="E474" s="298">
        <v>1.4769864991829472E-2</v>
      </c>
      <c r="F474" s="699">
        <v>0.45518959567229622</v>
      </c>
      <c r="G474" s="298">
        <v>5.797664255401601E-3</v>
      </c>
      <c r="H474" s="298">
        <v>4.9526702593395873E-2</v>
      </c>
      <c r="I474" s="298">
        <v>9.0204287899491781E-2</v>
      </c>
      <c r="J474" s="298">
        <v>5.9368378174975943E-2</v>
      </c>
      <c r="K474" s="298">
        <v>0.15467663031868606</v>
      </c>
      <c r="L474" s="298">
        <v>4.1444393130977579E-4</v>
      </c>
    </row>
    <row r="475" spans="2:12" x14ac:dyDescent="0.2">
      <c r="B475" s="292" t="s">
        <v>182</v>
      </c>
      <c r="C475" s="298">
        <v>0.1873676629891457</v>
      </c>
      <c r="D475" s="298">
        <v>0.16877963507032354</v>
      </c>
      <c r="E475" s="298">
        <v>4.5563284703068946E-2</v>
      </c>
      <c r="F475" s="298">
        <v>0.1913514056466035</v>
      </c>
      <c r="G475" s="298">
        <v>2.9572248839800242E-2</v>
      </c>
      <c r="H475" s="298">
        <v>0.15801991781828958</v>
      </c>
      <c r="I475" s="298">
        <v>5.6278073251536239E-3</v>
      </c>
      <c r="J475" s="699">
        <v>0.21296658838343491</v>
      </c>
      <c r="K475" s="298">
        <v>7.1697760691776294E-5</v>
      </c>
      <c r="L475" s="298">
        <v>6.7975146348817788E-4</v>
      </c>
    </row>
    <row r="476" spans="2:12" x14ac:dyDescent="0.2">
      <c r="B476" s="292" t="s">
        <v>193</v>
      </c>
      <c r="C476" s="298">
        <v>0.2342620936520397</v>
      </c>
      <c r="D476" s="298">
        <v>0.18328728067147651</v>
      </c>
      <c r="E476" s="699">
        <v>0.39922477566656644</v>
      </c>
      <c r="F476" s="298">
        <v>2.9822155272115489E-2</v>
      </c>
      <c r="G476" s="298">
        <v>4.3794765255462866E-2</v>
      </c>
      <c r="H476" s="298">
        <v>6.3108306568333125E-3</v>
      </c>
      <c r="I476" s="298">
        <v>1.2807229174568148E-4</v>
      </c>
      <c r="J476" s="298">
        <v>3.1852040841129858E-2</v>
      </c>
      <c r="K476" s="298">
        <v>5.5002473704712861E-2</v>
      </c>
      <c r="L476" s="298">
        <v>1.6315511987917381E-2</v>
      </c>
    </row>
    <row r="477" spans="2:12" x14ac:dyDescent="0.2">
      <c r="B477" s="292" t="s">
        <v>195</v>
      </c>
      <c r="C477" s="298">
        <v>0.11153391143070258</v>
      </c>
      <c r="D477" s="298">
        <v>0.22414719995893548</v>
      </c>
      <c r="E477" s="699">
        <v>0.27967954005466655</v>
      </c>
      <c r="F477" s="298">
        <v>0.24068949472742004</v>
      </c>
      <c r="G477" s="298">
        <v>8.2544498116506331E-4</v>
      </c>
      <c r="H477" s="298">
        <v>2.9515410036176609E-2</v>
      </c>
      <c r="I477" s="298">
        <v>0.10198425981558894</v>
      </c>
      <c r="J477" s="298">
        <v>1.2330325861182749E-4</v>
      </c>
      <c r="K477" s="298">
        <v>9.5309520755536576E-3</v>
      </c>
      <c r="L477" s="298">
        <v>1.9704836611790775E-3</v>
      </c>
    </row>
    <row r="478" spans="2:12" x14ac:dyDescent="0.2">
      <c r="B478" s="292" t="s">
        <v>197</v>
      </c>
      <c r="C478" s="298">
        <v>1.5336057836106774E-3</v>
      </c>
      <c r="D478" s="298">
        <v>0.23229026804254554</v>
      </c>
      <c r="E478" s="699">
        <v>0.41010253447874928</v>
      </c>
      <c r="F478" s="298">
        <v>5.7184377818973474E-2</v>
      </c>
      <c r="G478" s="298">
        <v>4.7352699151198593E-2</v>
      </c>
      <c r="H478" s="298">
        <v>9.5854405541764512E-2</v>
      </c>
      <c r="I478" s="298">
        <v>0.1436203948933458</v>
      </c>
      <c r="J478" s="298">
        <v>6.2235330183496229E-3</v>
      </c>
      <c r="K478" s="298">
        <v>2.3813813467511574E-3</v>
      </c>
      <c r="L478" s="298">
        <v>3.4567999247113994E-3</v>
      </c>
    </row>
    <row r="479" spans="2:12" x14ac:dyDescent="0.2">
      <c r="B479" s="292" t="s">
        <v>199</v>
      </c>
      <c r="C479" s="699">
        <v>0.53741286316090475</v>
      </c>
      <c r="D479" s="298">
        <v>7.7415040580087593E-2</v>
      </c>
      <c r="E479" s="298">
        <v>9.5959505620288738E-2</v>
      </c>
      <c r="F479" s="298">
        <v>5.2889388314672617E-2</v>
      </c>
      <c r="G479" s="298">
        <v>9.5297966173124755E-3</v>
      </c>
      <c r="H479" s="298">
        <v>8.42053176861845E-2</v>
      </c>
      <c r="I479" s="298">
        <v>2.0716994789161541E-2</v>
      </c>
      <c r="J479" s="298">
        <v>3.6000186497379787E-2</v>
      </c>
      <c r="K479" s="298">
        <v>8.1024973904013489E-2</v>
      </c>
      <c r="L479" s="298">
        <v>4.8459328299945157E-3</v>
      </c>
    </row>
    <row r="480" spans="2:12" x14ac:dyDescent="0.2">
      <c r="B480" s="292" t="s">
        <v>299</v>
      </c>
      <c r="C480" s="699">
        <v>0.4114125857550508</v>
      </c>
      <c r="D480" s="298">
        <v>0.10483287568135846</v>
      </c>
      <c r="E480" s="298">
        <v>6.2734361999533736E-3</v>
      </c>
      <c r="F480" s="298">
        <v>0.10796514497304048</v>
      </c>
      <c r="G480" s="298">
        <v>4.8272549558025207E-2</v>
      </c>
      <c r="H480" s="298">
        <v>0.24458823397909099</v>
      </c>
      <c r="I480" s="298">
        <v>5.494345231162219E-2</v>
      </c>
      <c r="J480" s="298">
        <v>1.5615546085302647E-4</v>
      </c>
      <c r="K480" s="298">
        <v>1.8592478784925332E-2</v>
      </c>
      <c r="L480" s="298">
        <v>2.9630872960802633E-3</v>
      </c>
    </row>
    <row r="481" spans="2:12" x14ac:dyDescent="0.2">
      <c r="B481" s="292" t="s">
        <v>300</v>
      </c>
      <c r="C481" s="699">
        <v>0.77111400288655951</v>
      </c>
      <c r="D481" s="298">
        <v>5.1860784550239068E-3</v>
      </c>
      <c r="E481" s="298">
        <v>7.6258841126231177E-3</v>
      </c>
      <c r="F481" s="298">
        <v>1.6772308493658367E-2</v>
      </c>
      <c r="G481" s="298">
        <v>4.5459826033554128E-4</v>
      </c>
      <c r="H481" s="298">
        <v>0.13386904352540679</v>
      </c>
      <c r="I481" s="298">
        <v>2.7245161980819589E-2</v>
      </c>
      <c r="J481" s="298">
        <v>3.6545673529130789E-2</v>
      </c>
      <c r="K481" s="298">
        <v>1.8813675339894879E-4</v>
      </c>
      <c r="L481" s="298">
        <v>9.9911200304332679E-4</v>
      </c>
    </row>
    <row r="482" spans="2:12" x14ac:dyDescent="0.2">
      <c r="B482" s="292" t="s">
        <v>301</v>
      </c>
      <c r="C482" s="298">
        <v>3.1656226559297999E-2</v>
      </c>
      <c r="D482" s="298">
        <v>4.8860845430251036E-2</v>
      </c>
      <c r="E482" s="298">
        <v>9.9259865813045162E-2</v>
      </c>
      <c r="F482" s="298">
        <v>7.1094854062704785E-2</v>
      </c>
      <c r="G482" s="298">
        <v>6.7206442136862566E-3</v>
      </c>
      <c r="H482" s="699">
        <v>0.64478834760985659</v>
      </c>
      <c r="I482" s="298">
        <v>6.2435784934053657E-3</v>
      </c>
      <c r="J482" s="298">
        <v>6.414990231483321E-2</v>
      </c>
      <c r="K482" s="298">
        <v>4.9375784970794702E-3</v>
      </c>
      <c r="L482" s="298">
        <v>2.2288157005840095E-2</v>
      </c>
    </row>
    <row r="483" spans="2:12" x14ac:dyDescent="0.2">
      <c r="B483" s="292" t="s">
        <v>302</v>
      </c>
      <c r="C483" s="298">
        <v>0.34325983694855944</v>
      </c>
      <c r="D483" s="298">
        <v>0.11519147410156835</v>
      </c>
      <c r="E483" s="298">
        <v>0.1144645678074634</v>
      </c>
      <c r="F483" s="298">
        <v>6.2007830392979031E-3</v>
      </c>
      <c r="G483" s="699">
        <v>0.355291625407547</v>
      </c>
      <c r="H483" s="298">
        <v>5.6842514806902888E-2</v>
      </c>
      <c r="I483" s="298">
        <v>4.5023227451413831E-3</v>
      </c>
      <c r="J483" s="298">
        <v>4.3848364077593409E-4</v>
      </c>
      <c r="K483" s="298">
        <v>5.0954188461093735E-6</v>
      </c>
      <c r="L483" s="298">
        <v>3.8032960838974071E-3</v>
      </c>
    </row>
    <row r="484" spans="2:12" x14ac:dyDescent="0.2">
      <c r="B484" s="292" t="s">
        <v>303</v>
      </c>
      <c r="C484" s="298">
        <v>4.5919013425337669E-2</v>
      </c>
      <c r="D484" s="298">
        <v>0.1342422608867313</v>
      </c>
      <c r="E484" s="699">
        <v>0.35726310815864926</v>
      </c>
      <c r="F484" s="298">
        <v>8.0924969654875223E-2</v>
      </c>
      <c r="G484" s="298">
        <v>4.5897706259193753E-2</v>
      </c>
      <c r="H484" s="298">
        <v>0.11370730721633093</v>
      </c>
      <c r="I484" s="298">
        <v>9.4337453372735483E-2</v>
      </c>
      <c r="J484" s="298">
        <v>9.2960565206995957E-2</v>
      </c>
      <c r="K484" s="298">
        <v>1.7968592435608662E-2</v>
      </c>
      <c r="L484" s="298">
        <v>1.6779023383541695E-2</v>
      </c>
    </row>
    <row r="485" spans="2:12" x14ac:dyDescent="0.2">
      <c r="B485" s="292" t="s">
        <v>304</v>
      </c>
      <c r="C485" s="298">
        <v>0.22166724798907059</v>
      </c>
      <c r="D485" s="298">
        <v>7.6541457313781855E-2</v>
      </c>
      <c r="E485" s="699">
        <v>0.3674058014325518</v>
      </c>
      <c r="F485" s="298">
        <v>1.132740575026255E-2</v>
      </c>
      <c r="G485" s="298">
        <v>4.796153612977376E-2</v>
      </c>
      <c r="H485" s="298">
        <v>7.4486182650586041E-2</v>
      </c>
      <c r="I485" s="298">
        <v>0.10761504204253604</v>
      </c>
      <c r="J485" s="298">
        <v>3.6749207182742334E-2</v>
      </c>
      <c r="K485" s="298">
        <v>4.6613705616506181E-3</v>
      </c>
      <c r="L485" s="298">
        <v>5.1584748947044338E-2</v>
      </c>
    </row>
    <row r="486" spans="2:12" x14ac:dyDescent="0.2">
      <c r="B486" s="292" t="s">
        <v>185</v>
      </c>
      <c r="C486" s="699">
        <v>0.78096452165175922</v>
      </c>
      <c r="D486" s="298">
        <v>1.3848108960341611E-3</v>
      </c>
      <c r="E486" s="298">
        <v>1.6032076130062044E-2</v>
      </c>
      <c r="F486" s="298">
        <v>0.18601452479460742</v>
      </c>
      <c r="G486" s="298">
        <v>7.928884576824443E-3</v>
      </c>
      <c r="H486" s="298">
        <v>3.4999543250208722E-5</v>
      </c>
      <c r="I486" s="298">
        <v>2.7190267160035857E-3</v>
      </c>
      <c r="J486" s="298">
        <v>1.3565065884152362E-3</v>
      </c>
      <c r="K486" s="298">
        <v>2.4494343373003121E-3</v>
      </c>
      <c r="L486" s="298">
        <v>1.1152147657432947E-3</v>
      </c>
    </row>
    <row r="487" spans="2:12" x14ac:dyDescent="0.2">
      <c r="B487" s="292" t="s">
        <v>187</v>
      </c>
      <c r="C487" s="699">
        <v>0.86907041917426131</v>
      </c>
      <c r="D487" s="298">
        <v>8.2347163048225366E-3</v>
      </c>
      <c r="E487" s="298">
        <v>2.2557959601793681E-5</v>
      </c>
      <c r="F487" s="298">
        <v>0.10622678641847129</v>
      </c>
      <c r="G487" s="298">
        <v>4.6493631097991097E-5</v>
      </c>
      <c r="H487" s="298">
        <v>2.5536357272347773E-4</v>
      </c>
      <c r="I487" s="298">
        <v>6.1252253738162043E-4</v>
      </c>
      <c r="J487" s="298">
        <v>1.1679491564705392E-2</v>
      </c>
      <c r="K487" s="298">
        <v>6.1611194498095256E-4</v>
      </c>
      <c r="L487" s="298">
        <v>3.2355368919536821E-3</v>
      </c>
    </row>
    <row r="488" spans="2:12" x14ac:dyDescent="0.2">
      <c r="B488" s="292" t="s">
        <v>189</v>
      </c>
      <c r="C488" s="298">
        <v>4.3928201960166662E-2</v>
      </c>
      <c r="D488" s="298">
        <v>0.19845423159715267</v>
      </c>
      <c r="E488" s="699">
        <v>0.43613009475552755</v>
      </c>
      <c r="F488" s="298">
        <v>0.26176801006486478</v>
      </c>
      <c r="G488" s="298">
        <v>4.3569431489395904E-2</v>
      </c>
      <c r="H488" s="298">
        <v>1.0771811118861978E-3</v>
      </c>
      <c r="I488" s="298">
        <v>4.2912158254897182E-4</v>
      </c>
      <c r="J488" s="298">
        <v>8.0736254655043062E-3</v>
      </c>
      <c r="K488" s="298">
        <v>6.4179353566674513E-3</v>
      </c>
      <c r="L488" s="298">
        <v>1.5216661628558289E-4</v>
      </c>
    </row>
    <row r="489" spans="2:12" x14ac:dyDescent="0.2">
      <c r="B489" s="292" t="s">
        <v>191</v>
      </c>
      <c r="C489" s="298">
        <v>8.5082810994875496E-2</v>
      </c>
      <c r="D489" s="699">
        <v>0.84364072239462851</v>
      </c>
      <c r="E489" s="298">
        <v>5.9284506135608608E-2</v>
      </c>
      <c r="F489" s="298">
        <v>1.1273110776982766E-2</v>
      </c>
      <c r="G489" s="298">
        <v>8.0738563118231266E-6</v>
      </c>
      <c r="H489" s="298">
        <v>3.3058803265571139E-5</v>
      </c>
      <c r="I489" s="298">
        <v>4.0375469729414602E-4</v>
      </c>
      <c r="J489" s="298">
        <v>2.7065970121064654E-4</v>
      </c>
      <c r="K489" s="298">
        <v>2.7050611739406117E-6</v>
      </c>
      <c r="L489" s="298">
        <v>5.9757864854239993E-7</v>
      </c>
    </row>
    <row r="490" spans="2:12" x14ac:dyDescent="0.2">
      <c r="B490" s="292" t="s">
        <v>550</v>
      </c>
      <c r="C490" s="298">
        <v>5.1284786446316864E-2</v>
      </c>
      <c r="D490" s="298">
        <v>0.17475924576436186</v>
      </c>
      <c r="E490" s="699">
        <v>0.41939871640091636</v>
      </c>
      <c r="F490" s="298">
        <v>1.4376411281441404E-2</v>
      </c>
      <c r="G490" s="298">
        <v>4.4454858536989907E-3</v>
      </c>
      <c r="H490" s="298">
        <v>1.118828717397923E-2</v>
      </c>
      <c r="I490" s="298">
        <v>1.852971078650964E-2</v>
      </c>
      <c r="J490" s="298">
        <v>0.22290410487582993</v>
      </c>
      <c r="K490" s="298">
        <v>3.8924854858376465E-4</v>
      </c>
      <c r="L490" s="298">
        <v>8.2724002868362012E-2</v>
      </c>
    </row>
    <row r="491" spans="2:12" ht="16" thickBot="1" x14ac:dyDescent="0.25">
      <c r="B491" s="296" t="s">
        <v>551</v>
      </c>
      <c r="C491" s="300">
        <v>0.44464043052878671</v>
      </c>
      <c r="D491" s="299">
        <v>5.5181227605946147E-2</v>
      </c>
      <c r="E491" s="299">
        <v>5.4098826034565874E-2</v>
      </c>
      <c r="F491" s="299">
        <v>0.26426416330865676</v>
      </c>
      <c r="G491" s="299">
        <v>2.3757091393681887E-4</v>
      </c>
      <c r="H491" s="299">
        <v>0.1009057102546598</v>
      </c>
      <c r="I491" s="299">
        <v>7.7380057739045105E-2</v>
      </c>
      <c r="J491" s="299">
        <v>8.4108912359504809E-4</v>
      </c>
      <c r="K491" s="299">
        <v>8.2923787284731648E-4</v>
      </c>
      <c r="L491" s="299">
        <v>1.6216866179603758E-3</v>
      </c>
    </row>
    <row r="492" spans="2:12" x14ac:dyDescent="0.2">
      <c r="B492" s="301" t="s">
        <v>347</v>
      </c>
    </row>
  </sheetData>
  <pageMargins left="0.7" right="0.7" top="0.75" bottom="0.75" header="0.3" footer="0.3"/>
  <ignoredErrors>
    <ignoredError sqref="A1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8FEE-119A-44D9-8CAA-04804288D872}">
  <dimension ref="B1:N247"/>
  <sheetViews>
    <sheetView topLeftCell="A181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662</v>
      </c>
    </row>
    <row r="2" spans="2:9" x14ac:dyDescent="0.2">
      <c r="B2" t="s">
        <v>652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22</v>
      </c>
      <c r="C13" s="304">
        <v>95</v>
      </c>
      <c r="D13" s="304">
        <v>0</v>
      </c>
      <c r="E13" s="304">
        <v>95</v>
      </c>
      <c r="F13" s="306">
        <v>0</v>
      </c>
      <c r="G13" s="306">
        <v>0.292695703217702</v>
      </c>
      <c r="H13" s="306">
        <v>3.0810074022916E-3</v>
      </c>
      <c r="I13" s="306">
        <v>3.0029945524970323E-2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22</v>
      </c>
    </row>
    <row r="20" spans="2:4" x14ac:dyDescent="0.2">
      <c r="B20" s="295" t="s">
        <v>308</v>
      </c>
      <c r="C20" s="310">
        <v>1</v>
      </c>
      <c r="D20" s="306">
        <v>0.4302064188530903</v>
      </c>
    </row>
    <row r="21" spans="2:4" ht="16" thickBot="1" x14ac:dyDescent="0.25">
      <c r="B21" s="308" t="s">
        <v>22</v>
      </c>
      <c r="C21" s="309">
        <v>0.4302064188530903</v>
      </c>
      <c r="D21" s="311">
        <v>1</v>
      </c>
    </row>
    <row r="24" spans="2:4" x14ac:dyDescent="0.2">
      <c r="B24" s="290" t="s">
        <v>653</v>
      </c>
    </row>
    <row r="26" spans="2:4" x14ac:dyDescent="0.2">
      <c r="B26" t="s">
        <v>654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0.18507756282240062</v>
      </c>
    </row>
    <row r="32" spans="2:4" x14ac:dyDescent="0.2">
      <c r="B32" s="292" t="s">
        <v>355</v>
      </c>
      <c r="C32" s="298">
        <v>0.17631495597102859</v>
      </c>
    </row>
    <row r="33" spans="2:7" x14ac:dyDescent="0.2">
      <c r="B33" s="292" t="s">
        <v>356</v>
      </c>
      <c r="C33" s="298">
        <v>7.4279721911606124E-4</v>
      </c>
    </row>
    <row r="34" spans="2:7" x14ac:dyDescent="0.2">
      <c r="B34" s="292" t="s">
        <v>357</v>
      </c>
      <c r="C34" s="298">
        <v>2.7254306432489918E-2</v>
      </c>
    </row>
    <row r="35" spans="2:7" x14ac:dyDescent="0.2">
      <c r="B35" s="292" t="s">
        <v>358</v>
      </c>
      <c r="C35" s="298">
        <v>80.634430625994042</v>
      </c>
    </row>
    <row r="36" spans="2:7" x14ac:dyDescent="0.2">
      <c r="B36" s="292" t="s">
        <v>359</v>
      </c>
      <c r="C36" s="298">
        <v>1.9265608168857336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-682.50466271893288</v>
      </c>
    </row>
    <row r="39" spans="2:7" x14ac:dyDescent="0.2">
      <c r="B39" s="292" t="s">
        <v>362</v>
      </c>
      <c r="C39" s="298">
        <v>-677.39690893573174</v>
      </c>
    </row>
    <row r="40" spans="2:7" ht="16" thickBot="1" x14ac:dyDescent="0.25">
      <c r="B40" s="296" t="s">
        <v>363</v>
      </c>
      <c r="C40" s="299">
        <v>0.84997286458308741</v>
      </c>
    </row>
    <row r="43" spans="2:7" x14ac:dyDescent="0.2">
      <c r="B43" t="s">
        <v>655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1.5688835676078705E-2</v>
      </c>
      <c r="E46" s="297">
        <v>1.5688835676078705E-2</v>
      </c>
      <c r="F46" s="297">
        <v>21.121290269164756</v>
      </c>
      <c r="G46" s="646">
        <v>1.3536993653827305E-5</v>
      </c>
    </row>
    <row r="47" spans="2:7" x14ac:dyDescent="0.2">
      <c r="B47" s="292" t="s">
        <v>370</v>
      </c>
      <c r="C47">
        <v>93</v>
      </c>
      <c r="D47" s="298">
        <v>6.9080141377793697E-2</v>
      </c>
      <c r="E47" s="298">
        <v>7.4279721911606124E-4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8.4768977053872402E-2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656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-1.4760493439361862E-2</v>
      </c>
      <c r="D55" s="297">
        <v>4.7843418494456589E-3</v>
      </c>
      <c r="E55" s="297">
        <v>-3.0851669683829339</v>
      </c>
      <c r="F55" s="646">
        <v>2.679405819444276E-3</v>
      </c>
      <c r="G55" s="297">
        <v>-2.4261248164441373E-2</v>
      </c>
      <c r="H55" s="297">
        <v>-5.2597387142823519E-3</v>
      </c>
    </row>
    <row r="56" spans="2:8" ht="16" thickBot="1" x14ac:dyDescent="0.25">
      <c r="B56" s="296" t="s">
        <v>308</v>
      </c>
      <c r="C56" s="299">
        <v>1.298957870922191E-2</v>
      </c>
      <c r="D56" s="299">
        <v>2.8264079323937811E-3</v>
      </c>
      <c r="E56" s="299">
        <v>4.5957904944813093</v>
      </c>
      <c r="F56" s="645">
        <v>1.3536993653806562E-5</v>
      </c>
      <c r="G56" s="299">
        <v>7.3768927089931085E-3</v>
      </c>
      <c r="H56" s="299">
        <v>1.8602264709450714E-2</v>
      </c>
    </row>
    <row r="59" spans="2:8" x14ac:dyDescent="0.2">
      <c r="B59" t="s">
        <v>657</v>
      </c>
    </row>
    <row r="61" spans="2:8" x14ac:dyDescent="0.2">
      <c r="B61" t="s">
        <v>658</v>
      </c>
    </row>
    <row r="64" spans="2:8" x14ac:dyDescent="0.2">
      <c r="B64" t="s">
        <v>659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0.4302064188530903</v>
      </c>
      <c r="D67" s="315">
        <v>9.3608796869589311E-2</v>
      </c>
      <c r="E67" s="315">
        <v>4.5957904944813093</v>
      </c>
      <c r="F67" s="649">
        <v>1.3536993653806562E-5</v>
      </c>
      <c r="G67" s="315">
        <v>0.24431790019073671</v>
      </c>
      <c r="H67" s="315">
        <v>0.61609493751544386</v>
      </c>
    </row>
    <row r="87" spans="2:14" x14ac:dyDescent="0.2">
      <c r="F87" t="s">
        <v>337</v>
      </c>
    </row>
    <row r="90" spans="2:14" x14ac:dyDescent="0.2">
      <c r="B90" t="s">
        <v>660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22</v>
      </c>
      <c r="F92" s="294" t="s">
        <v>661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</v>
      </c>
      <c r="F93" s="297">
        <v>1.8661673084421834E-3</v>
      </c>
      <c r="G93" s="297">
        <v>-1.8661673084421834E-3</v>
      </c>
      <c r="H93" s="297">
        <v>-6.8472382999903506E-2</v>
      </c>
      <c r="I93" s="297">
        <v>2.8086994227111014E-3</v>
      </c>
      <c r="J93" s="297">
        <v>-3.7113531011293936E-3</v>
      </c>
      <c r="K93" s="297">
        <v>7.4436877180137605E-3</v>
      </c>
      <c r="L93" s="297">
        <v>2.7398649812777252E-2</v>
      </c>
      <c r="M93" s="297">
        <v>-5.2542121200394837E-2</v>
      </c>
      <c r="N93" s="297">
        <v>5.6274455817279204E-2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</v>
      </c>
      <c r="F94" s="298">
        <v>9.6599145339753278E-3</v>
      </c>
      <c r="G94" s="298">
        <v>-9.6599145339753278E-3</v>
      </c>
      <c r="H94" s="298">
        <v>-0.35443626341779599</v>
      </c>
      <c r="I94" s="298">
        <v>3.141358134299201E-3</v>
      </c>
      <c r="J94" s="298">
        <v>3.4217998513741818E-3</v>
      </c>
      <c r="K94" s="298">
        <v>1.5898029216576473E-2</v>
      </c>
      <c r="L94" s="298">
        <v>2.7434747129215335E-2</v>
      </c>
      <c r="M94" s="298">
        <v>-4.4820056091337455E-2</v>
      </c>
      <c r="N94" s="298">
        <v>6.4139885159288118E-2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0</v>
      </c>
      <c r="F95" s="298">
        <v>3.6847083277332486E-3</v>
      </c>
      <c r="G95" s="298">
        <v>-3.6847083277332486E-3</v>
      </c>
      <c r="H95" s="298">
        <v>-0.13519728843074502</v>
      </c>
      <c r="I95" s="298">
        <v>2.7993165995857166E-3</v>
      </c>
      <c r="J95" s="298">
        <v>-1.8741796546522544E-3</v>
      </c>
      <c r="K95" s="298">
        <v>9.2435963101187516E-3</v>
      </c>
      <c r="L95" s="298">
        <v>2.7397689547492457E-2</v>
      </c>
      <c r="M95" s="298">
        <v>-5.0721673284558969E-2</v>
      </c>
      <c r="N95" s="298">
        <v>5.8091089940025473E-2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0</v>
      </c>
      <c r="F96" s="298">
        <v>3.6847083277332486E-3</v>
      </c>
      <c r="G96" s="298">
        <v>-3.6847083277332486E-3</v>
      </c>
      <c r="H96" s="298">
        <v>-0.13519728843074502</v>
      </c>
      <c r="I96" s="298">
        <v>2.7993165995857166E-3</v>
      </c>
      <c r="J96" s="298">
        <v>-1.8741796546522544E-3</v>
      </c>
      <c r="K96" s="298">
        <v>9.2435963101187516E-3</v>
      </c>
      <c r="L96" s="298">
        <v>2.7397689547492457E-2</v>
      </c>
      <c r="M96" s="298">
        <v>-5.0721673284558969E-2</v>
      </c>
      <c r="N96" s="298">
        <v>5.8091089940025473E-2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0</v>
      </c>
      <c r="F97" s="298">
        <v>-7.3174843340219863E-4</v>
      </c>
      <c r="G97" s="298">
        <v>7.3174843340219863E-4</v>
      </c>
      <c r="H97" s="298">
        <v>2.684891047272734E-2</v>
      </c>
      <c r="I97" s="298">
        <v>2.91670808302592E-3</v>
      </c>
      <c r="J97" s="298">
        <v>-6.5237526365919968E-3</v>
      </c>
      <c r="K97" s="298">
        <v>5.0602557697875996E-3</v>
      </c>
      <c r="L97" s="298">
        <v>2.7409932600385028E-2</v>
      </c>
      <c r="M97" s="298">
        <v>-5.5162442322341625E-2</v>
      </c>
      <c r="N97" s="298">
        <v>5.3698945455537224E-2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0</v>
      </c>
      <c r="F98" s="298">
        <v>8.4908524501453586E-3</v>
      </c>
      <c r="G98" s="298">
        <v>-8.4908524501453586E-3</v>
      </c>
      <c r="H98" s="298">
        <v>-0.31154168135511218</v>
      </c>
      <c r="I98" s="298">
        <v>3.0339008308076826E-3</v>
      </c>
      <c r="J98" s="298">
        <v>2.4661266757823718E-3</v>
      </c>
      <c r="K98" s="298">
        <v>1.4515578224508345E-2</v>
      </c>
      <c r="L98" s="298">
        <v>2.7422650735609729E-2</v>
      </c>
      <c r="M98" s="298">
        <v>-4.596509713479837E-2</v>
      </c>
      <c r="N98" s="298">
        <v>6.2946802035089094E-2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</v>
      </c>
      <c r="F99" s="298">
        <v>-7.3174843340219863E-4</v>
      </c>
      <c r="G99" s="298">
        <v>7.3174843340219863E-4</v>
      </c>
      <c r="H99" s="298">
        <v>2.684891047272734E-2</v>
      </c>
      <c r="I99" s="298">
        <v>2.91670808302592E-3</v>
      </c>
      <c r="J99" s="298">
        <v>-6.5237526365919968E-3</v>
      </c>
      <c r="K99" s="298">
        <v>5.0602557697875996E-3</v>
      </c>
      <c r="L99" s="298">
        <v>2.7409932600385028E-2</v>
      </c>
      <c r="M99" s="298">
        <v>-5.5162442322341625E-2</v>
      </c>
      <c r="N99" s="298">
        <v>5.3698945455537224E-2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0</v>
      </c>
      <c r="F100" s="298">
        <v>2.5156462439032794E-3</v>
      </c>
      <c r="G100" s="298">
        <v>-2.5156462439032794E-3</v>
      </c>
      <c r="H100" s="298">
        <v>-9.2302706368061233E-2</v>
      </c>
      <c r="I100" s="298">
        <v>2.7989375343205926E-3</v>
      </c>
      <c r="J100" s="298">
        <v>-3.0424889899909845E-3</v>
      </c>
      <c r="K100" s="298">
        <v>8.0737814777975432E-3</v>
      </c>
      <c r="L100" s="298">
        <v>2.7397650819679594E-2</v>
      </c>
      <c r="M100" s="298">
        <v>-5.18906584626279E-2</v>
      </c>
      <c r="N100" s="298">
        <v>5.6921950950434452E-2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0</v>
      </c>
      <c r="F101" s="298">
        <v>1.2166883729810875E-3</v>
      </c>
      <c r="G101" s="298">
        <v>-1.2166883729810875E-3</v>
      </c>
      <c r="H101" s="298">
        <v>-4.4642059631745779E-2</v>
      </c>
      <c r="I101" s="298">
        <v>2.825504642050372E-3</v>
      </c>
      <c r="J101" s="298">
        <v>-4.3942038716448919E-3</v>
      </c>
      <c r="K101" s="298">
        <v>6.8275806176070668E-3</v>
      </c>
      <c r="L101" s="298">
        <v>2.7400377654300853E-2</v>
      </c>
      <c r="M101" s="298">
        <v>-5.3195031286688399E-2</v>
      </c>
      <c r="N101" s="298">
        <v>5.5628408032650581E-2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0</v>
      </c>
      <c r="F102" s="298">
        <v>1.2387726062911927E-2</v>
      </c>
      <c r="G102" s="298">
        <v>-1.2387726062911927E-2</v>
      </c>
      <c r="H102" s="298">
        <v>-0.45452362156405829</v>
      </c>
      <c r="I102" s="298">
        <v>3.4525001318515629E-3</v>
      </c>
      <c r="J102" s="298">
        <v>5.5317450370521385E-3</v>
      </c>
      <c r="K102" s="298">
        <v>1.9243707088771718E-2</v>
      </c>
      <c r="L102" s="298">
        <v>2.7472112701364928E-2</v>
      </c>
      <c r="M102" s="298">
        <v>-4.216644518336958E-2</v>
      </c>
      <c r="N102" s="298">
        <v>6.6941897309193435E-2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0</v>
      </c>
      <c r="F103" s="298">
        <v>1.3167100785465242E-2</v>
      </c>
      <c r="G103" s="298">
        <v>-1.3167100785465242E-2</v>
      </c>
      <c r="H103" s="298">
        <v>-0.48312000960584756</v>
      </c>
      <c r="I103" s="298">
        <v>3.5546239054467365E-3</v>
      </c>
      <c r="J103" s="298">
        <v>6.1083221847123229E-3</v>
      </c>
      <c r="K103" s="298">
        <v>2.0225879386218164E-2</v>
      </c>
      <c r="L103" s="298">
        <v>2.7485133622109876E-2</v>
      </c>
      <c r="M103" s="298">
        <v>-4.1412927428856036E-2</v>
      </c>
      <c r="N103" s="298">
        <v>6.7747128999786521E-2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0</v>
      </c>
      <c r="F104" s="298">
        <v>-1.0266099205971081E-2</v>
      </c>
      <c r="G104" s="298">
        <v>1.0266099205971081E-2</v>
      </c>
      <c r="H104" s="298">
        <v>0.37667805751728256</v>
      </c>
      <c r="I104" s="298">
        <v>4.0315394972528264E-3</v>
      </c>
      <c r="J104" s="298">
        <v>-1.8271937654222314E-2</v>
      </c>
      <c r="K104" s="298">
        <v>-2.2602607577198487E-3</v>
      </c>
      <c r="L104" s="298">
        <v>2.7550871671037393E-2</v>
      </c>
      <c r="M104" s="298">
        <v>-6.4976670157124175E-2</v>
      </c>
      <c r="N104" s="298">
        <v>4.4444471745182013E-2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0</v>
      </c>
      <c r="F105" s="298">
        <v>4.9836661986554405E-3</v>
      </c>
      <c r="G105" s="298">
        <v>-4.9836661986554405E-3</v>
      </c>
      <c r="H105" s="298">
        <v>-0.18285793516706048</v>
      </c>
      <c r="I105" s="298">
        <v>2.8267144128666269E-3</v>
      </c>
      <c r="J105" s="298">
        <v>-6.2962841105240058E-4</v>
      </c>
      <c r="K105" s="298">
        <v>1.0596960808363282E-2</v>
      </c>
      <c r="L105" s="298">
        <v>2.7400502431305328E-2</v>
      </c>
      <c r="M105" s="298">
        <v>-4.942830124341592E-2</v>
      </c>
      <c r="N105" s="298">
        <v>5.9395633640726808E-2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</v>
      </c>
      <c r="F106" s="298">
        <v>5.7630409212087556E-3</v>
      </c>
      <c r="G106" s="298">
        <v>-5.7630409212087556E-3</v>
      </c>
      <c r="H106" s="298">
        <v>-0.21145432320884974</v>
      </c>
      <c r="I106" s="298">
        <v>2.8564819841031472E-3</v>
      </c>
      <c r="J106" s="298">
        <v>9.0633814530766306E-5</v>
      </c>
      <c r="K106" s="298">
        <v>1.1435448027886746E-2</v>
      </c>
      <c r="L106" s="298">
        <v>2.7403589335004405E-2</v>
      </c>
      <c r="M106" s="298">
        <v>-4.8655056499828944E-2</v>
      </c>
      <c r="N106" s="298">
        <v>6.0181138342246462E-2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0</v>
      </c>
      <c r="F107" s="298">
        <v>2.255854669718841E-3</v>
      </c>
      <c r="G107" s="298">
        <v>-2.255854669718841E-3</v>
      </c>
      <c r="H107" s="298">
        <v>-8.2770577020798139E-2</v>
      </c>
      <c r="I107" s="298">
        <v>2.8019911888498283E-3</v>
      </c>
      <c r="J107" s="298">
        <v>-3.3083445168799646E-3</v>
      </c>
      <c r="K107" s="298">
        <v>7.8200538563176457E-3</v>
      </c>
      <c r="L107" s="298">
        <v>2.7397962948702104E-2</v>
      </c>
      <c r="M107" s="298">
        <v>-5.215106986319154E-2</v>
      </c>
      <c r="N107" s="298">
        <v>5.6662779202629229E-2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</v>
      </c>
      <c r="F108" s="298">
        <v>1.2127934488727489E-2</v>
      </c>
      <c r="G108" s="298">
        <v>-1.2127934488727489E-2</v>
      </c>
      <c r="H108" s="298">
        <v>-0.44499149221679524</v>
      </c>
      <c r="I108" s="298">
        <v>3.4196502123856791E-3</v>
      </c>
      <c r="J108" s="298">
        <v>5.3371868925441643E-3</v>
      </c>
      <c r="K108" s="298">
        <v>1.8918682084910814E-2</v>
      </c>
      <c r="L108" s="298">
        <v>2.7468003689586375E-2</v>
      </c>
      <c r="M108" s="298">
        <v>-4.2418077074509002E-2</v>
      </c>
      <c r="N108" s="298">
        <v>6.6673946051963973E-2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</v>
      </c>
      <c r="F109" s="298">
        <v>-8.8762142840843362E-3</v>
      </c>
      <c r="G109" s="298">
        <v>8.8762142840843362E-3</v>
      </c>
      <c r="H109" s="298">
        <v>0.32568116550942505</v>
      </c>
      <c r="I109" s="298">
        <v>3.8194451550611114E-3</v>
      </c>
      <c r="J109" s="298">
        <v>-1.6460875402798791E-2</v>
      </c>
      <c r="K109" s="298">
        <v>-1.291553165369881E-3</v>
      </c>
      <c r="L109" s="298">
        <v>2.7520635537875593E-2</v>
      </c>
      <c r="M109" s="298">
        <v>-6.3526742267145928E-2</v>
      </c>
      <c r="N109" s="298">
        <v>4.5774313698977248E-2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0</v>
      </c>
      <c r="F110" s="298">
        <v>7.4516861534076051E-3</v>
      </c>
      <c r="G110" s="298">
        <v>-7.4516861534076051E-3</v>
      </c>
      <c r="H110" s="298">
        <v>-0.27341316396605986</v>
      </c>
      <c r="I110" s="298">
        <v>2.9535322968893955E-3</v>
      </c>
      <c r="J110" s="298">
        <v>1.5865563595158609E-3</v>
      </c>
      <c r="K110" s="298">
        <v>1.3316815947299349E-2</v>
      </c>
      <c r="L110" s="298">
        <v>2.7413875540405263E-2</v>
      </c>
      <c r="M110" s="298">
        <v>-4.6986837632977854E-2</v>
      </c>
      <c r="N110" s="298">
        <v>6.1890209939793064E-2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0</v>
      </c>
      <c r="F111" s="298">
        <v>-8.9437600933722911E-3</v>
      </c>
      <c r="G111" s="298">
        <v>8.9437600933722911E-3</v>
      </c>
      <c r="H111" s="298">
        <v>0.32815951913971347</v>
      </c>
      <c r="I111" s="298">
        <v>3.8294719748945944E-3</v>
      </c>
      <c r="J111" s="298">
        <v>-1.6548332489104194E-2</v>
      </c>
      <c r="K111" s="298">
        <v>-1.3391876976403877E-3</v>
      </c>
      <c r="L111" s="298">
        <v>2.7522028899093984E-2</v>
      </c>
      <c r="M111" s="298">
        <v>-6.3597055015669396E-2</v>
      </c>
      <c r="N111" s="298">
        <v>4.5709534828924821E-2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-7.7857391514451575E-3</v>
      </c>
      <c r="G112" s="298">
        <v>7.7857391514451575E-3</v>
      </c>
      <c r="H112" s="298">
        <v>0.28567005257428824</v>
      </c>
      <c r="I112" s="298">
        <v>3.6619364103506529E-3</v>
      </c>
      <c r="J112" s="298">
        <v>-1.5057619119138263E-2</v>
      </c>
      <c r="K112" s="298">
        <v>-5.1385918375205283E-4</v>
      </c>
      <c r="L112" s="298">
        <v>2.7499218123239667E-2</v>
      </c>
      <c r="M112" s="298">
        <v>-6.2393736393664127E-2</v>
      </c>
      <c r="N112" s="298">
        <v>4.6822258090773818E-2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</v>
      </c>
      <c r="F113" s="298">
        <v>-1.1240317609162723E-2</v>
      </c>
      <c r="G113" s="298">
        <v>1.1240317609162723E-2</v>
      </c>
      <c r="H113" s="298">
        <v>0.41242354256951907</v>
      </c>
      <c r="I113" s="298">
        <v>4.1868264439396986E-3</v>
      </c>
      <c r="J113" s="298">
        <v>-1.9554525157888959E-2</v>
      </c>
      <c r="K113" s="298">
        <v>-2.9261100604364883E-3</v>
      </c>
      <c r="L113" s="298">
        <v>2.757402282561857E-2</v>
      </c>
      <c r="M113" s="298">
        <v>-6.5996862165087322E-2</v>
      </c>
      <c r="N113" s="298">
        <v>4.3516226946761868E-2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0</v>
      </c>
      <c r="F114" s="298">
        <v>-8.4358675658417134E-3</v>
      </c>
      <c r="G114" s="298">
        <v>8.4358675658417134E-3</v>
      </c>
      <c r="H114" s="298">
        <v>0.30952420626581412</v>
      </c>
      <c r="I114" s="298">
        <v>3.7548318399450689E-3</v>
      </c>
      <c r="J114" s="298">
        <v>-1.5892219446167838E-2</v>
      </c>
      <c r="K114" s="298">
        <v>-9.7951568551558899E-4</v>
      </c>
      <c r="L114" s="298">
        <v>2.7511742606791133E-2</v>
      </c>
      <c r="M114" s="298">
        <v>-6.306873595022093E-2</v>
      </c>
      <c r="N114" s="298">
        <v>4.6197000818537504E-2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</v>
      </c>
      <c r="F115" s="298">
        <v>-5.0884531324752267E-3</v>
      </c>
      <c r="G115" s="298">
        <v>5.0884531324752267E-3</v>
      </c>
      <c r="H115" s="298">
        <v>0.18670271962632926</v>
      </c>
      <c r="I115" s="298">
        <v>3.3134222455463267E-3</v>
      </c>
      <c r="J115" s="298">
        <v>-1.1668253039374705E-2</v>
      </c>
      <c r="K115" s="298">
        <v>1.4913467744242515E-3</v>
      </c>
      <c r="L115" s="298">
        <v>2.7454981079821247E-2</v>
      </c>
      <c r="M115" s="298">
        <v>-5.9608604373612609E-2</v>
      </c>
      <c r="N115" s="298">
        <v>4.9431698108662159E-2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</v>
      </c>
      <c r="F116" s="298">
        <v>-4.1467086760566384E-3</v>
      </c>
      <c r="G116" s="298">
        <v>4.1467086760566384E-3</v>
      </c>
      <c r="H116" s="298">
        <v>0.15214875074250056</v>
      </c>
      <c r="I116" s="298">
        <v>3.2081530742129999E-3</v>
      </c>
      <c r="J116" s="298">
        <v>-1.0517464871527722E-2</v>
      </c>
      <c r="K116" s="298">
        <v>2.2240475194144453E-3</v>
      </c>
      <c r="L116" s="298">
        <v>2.7442475567332543E-2</v>
      </c>
      <c r="M116" s="298">
        <v>-5.8642026447804634E-2</v>
      </c>
      <c r="N116" s="298">
        <v>5.0348609095691353E-2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-1.1459841489348576E-2</v>
      </c>
      <c r="G117" s="298">
        <v>1.1459841489348576E-2</v>
      </c>
      <c r="H117" s="298">
        <v>0.42047819186795649</v>
      </c>
      <c r="I117" s="298">
        <v>4.2224985890110811E-3</v>
      </c>
      <c r="J117" s="298">
        <v>-1.9844886848479168E-2</v>
      </c>
      <c r="K117" s="298">
        <v>-3.0747961302179834E-3</v>
      </c>
      <c r="L117" s="298">
        <v>2.757946180494213E-2</v>
      </c>
      <c r="M117" s="298">
        <v>-6.6227186780282082E-2</v>
      </c>
      <c r="N117" s="298">
        <v>4.3307503801584935E-2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</v>
      </c>
      <c r="F118" s="298">
        <v>-9.4165807583879678E-3</v>
      </c>
      <c r="G118" s="298">
        <v>9.4165807583879678E-3</v>
      </c>
      <c r="H118" s="298">
        <v>0.34550799455173226</v>
      </c>
      <c r="I118" s="298">
        <v>3.9004887430284323E-3</v>
      </c>
      <c r="J118" s="298">
        <v>-1.7162178381129017E-2</v>
      </c>
      <c r="K118" s="298">
        <v>-1.6709831356469173E-3</v>
      </c>
      <c r="L118" s="298">
        <v>2.7532000137123216E-2</v>
      </c>
      <c r="M118" s="298">
        <v>-6.4089676583254804E-2</v>
      </c>
      <c r="N118" s="298">
        <v>4.5256515066478861E-2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</v>
      </c>
      <c r="F119" s="298">
        <v>-8.6411029094474213E-3</v>
      </c>
      <c r="G119" s="298">
        <v>8.6411029094474213E-3</v>
      </c>
      <c r="H119" s="298">
        <v>0.317054588450152</v>
      </c>
      <c r="I119" s="298">
        <v>3.7847820424476751E-3</v>
      </c>
      <c r="J119" s="298">
        <v>-1.6156929956243245E-2</v>
      </c>
      <c r="K119" s="298">
        <v>-1.1252758626515988E-3</v>
      </c>
      <c r="L119" s="298">
        <v>2.7515846238574886E-2</v>
      </c>
      <c r="M119" s="298">
        <v>-6.3282120293268226E-2</v>
      </c>
      <c r="N119" s="298">
        <v>4.5999914474373377E-2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0</v>
      </c>
      <c r="F120" s="298">
        <v>4.3731365042777234E-4</v>
      </c>
      <c r="G120" s="298">
        <v>-4.3731365042777234E-4</v>
      </c>
      <c r="H120" s="298">
        <v>-1.6045671589956508E-2</v>
      </c>
      <c r="I120" s="298">
        <v>2.8547893029543885E-3</v>
      </c>
      <c r="J120" s="298">
        <v>-5.2317321269539033E-3</v>
      </c>
      <c r="K120" s="298">
        <v>6.106359427809448E-3</v>
      </c>
      <c r="L120" s="298">
        <v>2.7403412945841692E-2</v>
      </c>
      <c r="M120" s="298">
        <v>-5.3980433496690586E-2</v>
      </c>
      <c r="N120" s="298">
        <v>5.4855060797546124E-2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</v>
      </c>
      <c r="F121" s="298">
        <v>4.9836661986554405E-3</v>
      </c>
      <c r="G121" s="298">
        <v>-4.9836661986554405E-3</v>
      </c>
      <c r="H121" s="298">
        <v>-0.18285793516706048</v>
      </c>
      <c r="I121" s="298">
        <v>2.8267144128666269E-3</v>
      </c>
      <c r="J121" s="298">
        <v>-6.2962841105240058E-4</v>
      </c>
      <c r="K121" s="298">
        <v>1.0596960808363282E-2</v>
      </c>
      <c r="L121" s="298">
        <v>2.7400502431305328E-2</v>
      </c>
      <c r="M121" s="298">
        <v>-4.942830124341592E-2</v>
      </c>
      <c r="N121" s="298">
        <v>5.9395633640726808E-2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</v>
      </c>
      <c r="F122" s="298">
        <v>1.5375329166032969E-2</v>
      </c>
      <c r="G122" s="298">
        <v>-1.5375329166032969E-2</v>
      </c>
      <c r="H122" s="298">
        <v>-0.5641431090575838</v>
      </c>
      <c r="I122" s="298">
        <v>3.8697830489133464E-3</v>
      </c>
      <c r="J122" s="298">
        <v>7.6907069663764011E-3</v>
      </c>
      <c r="K122" s="298">
        <v>2.3059951365689536E-2</v>
      </c>
      <c r="L122" s="298">
        <v>2.7527666809261518E-2</v>
      </c>
      <c r="M122" s="298">
        <v>-3.9289161528503952E-2</v>
      </c>
      <c r="N122" s="298">
        <v>7.0039819860569882E-2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0</v>
      </c>
      <c r="F123" s="298">
        <v>6.67231143085429E-3</v>
      </c>
      <c r="G123" s="298">
        <v>-6.67231143085429E-3</v>
      </c>
      <c r="H123" s="298">
        <v>-0.24481677592427056</v>
      </c>
      <c r="I123" s="298">
        <v>2.9033698006086235E-3</v>
      </c>
      <c r="J123" s="298">
        <v>9.0679441308901508E-4</v>
      </c>
      <c r="K123" s="298">
        <v>1.2437828448619565E-2</v>
      </c>
      <c r="L123" s="298">
        <v>2.7408516474175457E-2</v>
      </c>
      <c r="M123" s="298">
        <v>-4.7755570312088824E-2</v>
      </c>
      <c r="N123" s="298">
        <v>6.1100193173797404E-2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</v>
      </c>
      <c r="F124" s="298">
        <v>1.5765016527309626E-2</v>
      </c>
      <c r="G124" s="298">
        <v>-1.5765016527309626E-2</v>
      </c>
      <c r="H124" s="298">
        <v>-0.57844130307847852</v>
      </c>
      <c r="I124" s="298">
        <v>3.92887649656363E-3</v>
      </c>
      <c r="J124" s="298">
        <v>7.9630464520931803E-3</v>
      </c>
      <c r="K124" s="298">
        <v>2.3566986602526072E-2</v>
      </c>
      <c r="L124" s="298">
        <v>2.7536036200610126E-2</v>
      </c>
      <c r="M124" s="298">
        <v>-3.8916094119752324E-2</v>
      </c>
      <c r="N124" s="298">
        <v>7.044612717437157E-2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</v>
      </c>
      <c r="F125" s="298">
        <v>2.2909284817381675E-2</v>
      </c>
      <c r="G125" s="298">
        <v>-2.2909284817381675E-2</v>
      </c>
      <c r="H125" s="298">
        <v>-0.84057486012821325</v>
      </c>
      <c r="I125" s="298">
        <v>5.1413362963420436E-3</v>
      </c>
      <c r="J125" s="298">
        <v>1.2699609871943966E-2</v>
      </c>
      <c r="K125" s="298">
        <v>3.311895976281938E-2</v>
      </c>
      <c r="L125" s="298">
        <v>2.7735006003751745E-2</v>
      </c>
      <c r="M125" s="298">
        <v>-3.2166940425758919E-2</v>
      </c>
      <c r="N125" s="298">
        <v>7.7985510060522276E-2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0</v>
      </c>
      <c r="F126" s="298">
        <v>1.0179497682344205E-2</v>
      </c>
      <c r="G126" s="298">
        <v>-1.0179497682344205E-2</v>
      </c>
      <c r="H126" s="298">
        <v>-0.37350052211232215</v>
      </c>
      <c r="I126" s="298">
        <v>3.1944631036740336E-3</v>
      </c>
      <c r="J126" s="298">
        <v>3.8359270552077397E-3</v>
      </c>
      <c r="K126" s="298">
        <v>1.6523068309480669E-2</v>
      </c>
      <c r="L126" s="298">
        <v>2.7440878514304091E-2</v>
      </c>
      <c r="M126" s="298">
        <v>-4.431264865860228E-2</v>
      </c>
      <c r="N126" s="298">
        <v>6.4671644023290689E-2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0</v>
      </c>
      <c r="F127" s="298">
        <v>7.1918945792231667E-3</v>
      </c>
      <c r="G127" s="298">
        <v>-7.1918945792231667E-3</v>
      </c>
      <c r="H127" s="298">
        <v>-0.26388103461879675</v>
      </c>
      <c r="I127" s="298">
        <v>2.9358184355929859E-3</v>
      </c>
      <c r="J127" s="298">
        <v>1.361941003232902E-3</v>
      </c>
      <c r="K127" s="298">
        <v>1.3021848155213431E-2</v>
      </c>
      <c r="L127" s="298">
        <v>2.74119727309588E-2</v>
      </c>
      <c r="M127" s="298">
        <v>-4.7242850604711152E-2</v>
      </c>
      <c r="N127" s="298">
        <v>6.1626639763157486E-2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</v>
      </c>
      <c r="F128" s="298">
        <v>2.6026783707594935E-2</v>
      </c>
      <c r="G128" s="298">
        <v>-2.6026783707594935E-2</v>
      </c>
      <c r="H128" s="298">
        <v>-0.95496041229537032</v>
      </c>
      <c r="I128" s="298">
        <v>5.7224804101688705E-3</v>
      </c>
      <c r="J128" s="298">
        <v>1.4663071726523556E-2</v>
      </c>
      <c r="K128" s="298">
        <v>3.7390495688666314E-2</v>
      </c>
      <c r="L128" s="298">
        <v>2.7848590649453477E-2</v>
      </c>
      <c r="M128" s="298">
        <v>-2.9274998131061981E-2</v>
      </c>
      <c r="N128" s="298">
        <v>8.1328565546251855E-2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</v>
      </c>
      <c r="F129" s="298">
        <v>1.251762185000415E-2</v>
      </c>
      <c r="G129" s="298">
        <v>-1.251762185000415E-2</v>
      </c>
      <c r="H129" s="298">
        <v>-0.45928968623768995</v>
      </c>
      <c r="I129" s="298">
        <v>3.4691538633588983E-3</v>
      </c>
      <c r="J129" s="298">
        <v>5.6285698139014679E-3</v>
      </c>
      <c r="K129" s="298">
        <v>1.9406673886106833E-2</v>
      </c>
      <c r="L129" s="298">
        <v>2.7474210591820817E-2</v>
      </c>
      <c r="M129" s="298">
        <v>-4.2040715390950965E-2</v>
      </c>
      <c r="N129" s="298">
        <v>6.7075959090959258E-2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</v>
      </c>
      <c r="F130" s="298">
        <v>3.2001989913837015E-2</v>
      </c>
      <c r="G130" s="298">
        <v>-3.2001989913837015E-2</v>
      </c>
      <c r="H130" s="298">
        <v>-1.1741993872824212</v>
      </c>
      <c r="I130" s="298">
        <v>6.8862087819619904E-3</v>
      </c>
      <c r="J130" s="298">
        <v>1.8327344020653228E-2</v>
      </c>
      <c r="K130" s="298">
        <v>4.5676635807020805E-2</v>
      </c>
      <c r="L130" s="298">
        <v>2.8110800246610407E-2</v>
      </c>
      <c r="M130" s="298">
        <v>-2.3820488218593006E-2</v>
      </c>
      <c r="N130" s="298">
        <v>8.7824468046267035E-2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2.0311369075537298E-2</v>
      </c>
      <c r="G131" s="298">
        <v>-2.0311369075537298E-2</v>
      </c>
      <c r="H131" s="298">
        <v>-0.74525356665558262</v>
      </c>
      <c r="I131" s="298">
        <v>4.6770857913813997E-3</v>
      </c>
      <c r="J131" s="298">
        <v>1.1023603625161367E-2</v>
      </c>
      <c r="K131" s="298">
        <v>2.9599134525913229E-2</v>
      </c>
      <c r="L131" s="298">
        <v>2.7652709643288177E-2</v>
      </c>
      <c r="M131" s="298">
        <v>-3.4601431905680699E-2</v>
      </c>
      <c r="N131" s="298">
        <v>7.5224170056755288E-2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</v>
      </c>
      <c r="F132" s="298">
        <v>8.4908524501453586E-3</v>
      </c>
      <c r="G132" s="298">
        <v>-8.4908524501453586E-3</v>
      </c>
      <c r="H132" s="298">
        <v>-0.31154168135511218</v>
      </c>
      <c r="I132" s="298">
        <v>3.0339008308076826E-3</v>
      </c>
      <c r="J132" s="298">
        <v>2.4661266757823718E-3</v>
      </c>
      <c r="K132" s="298">
        <v>1.4515578224508345E-2</v>
      </c>
      <c r="L132" s="298">
        <v>2.7422650735609729E-2</v>
      </c>
      <c r="M132" s="298">
        <v>-4.596509713479837E-2</v>
      </c>
      <c r="N132" s="298">
        <v>6.2946802035089094E-2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0</v>
      </c>
      <c r="F133" s="298">
        <v>8.8805398114220162E-3</v>
      </c>
      <c r="G133" s="298">
        <v>-8.8805398114220162E-3</v>
      </c>
      <c r="H133" s="298">
        <v>-0.32583987537600684</v>
      </c>
      <c r="I133" s="298">
        <v>3.0677951413872273E-3</v>
      </c>
      <c r="J133" s="298">
        <v>2.7885066536141711E-3</v>
      </c>
      <c r="K133" s="298">
        <v>1.4972572969229861E-2</v>
      </c>
      <c r="L133" s="298">
        <v>2.7426421314957958E-2</v>
      </c>
      <c r="M133" s="298">
        <v>-4.5582897396832564E-2</v>
      </c>
      <c r="N133" s="298">
        <v>6.3343977019676589E-2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0</v>
      </c>
      <c r="F134" s="298">
        <v>-1.641018943047733E-3</v>
      </c>
      <c r="G134" s="298">
        <v>1.641018943047733E-3</v>
      </c>
      <c r="H134" s="298">
        <v>6.0211363188148154E-2</v>
      </c>
      <c r="I134" s="298">
        <v>2.9790280286818805E-3</v>
      </c>
      <c r="J134" s="298">
        <v>-7.5567782073910662E-3</v>
      </c>
      <c r="K134" s="298">
        <v>4.2747403212956003E-3</v>
      </c>
      <c r="L134" s="298">
        <v>2.7416634131704306E-2</v>
      </c>
      <c r="M134" s="298">
        <v>-5.6085020745039869E-2</v>
      </c>
      <c r="N134" s="298">
        <v>5.2802982858944407E-2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0</v>
      </c>
      <c r="F135" s="298">
        <v>2.0181473288445075E-2</v>
      </c>
      <c r="G135" s="298">
        <v>-2.0181473288445075E-2</v>
      </c>
      <c r="H135" s="298">
        <v>-0.7404875019819509</v>
      </c>
      <c r="I135" s="298">
        <v>4.6544599204542819E-3</v>
      </c>
      <c r="J135" s="298">
        <v>1.0938638333607368E-2</v>
      </c>
      <c r="K135" s="298">
        <v>2.9424308243282783E-2</v>
      </c>
      <c r="L135" s="298">
        <v>2.7648891772857308E-2</v>
      </c>
      <c r="M135" s="298">
        <v>-3.4723746158744365E-2</v>
      </c>
      <c r="N135" s="298">
        <v>7.5086692735634508E-2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0</v>
      </c>
      <c r="F136" s="298">
        <v>1.1608351340358612E-2</v>
      </c>
      <c r="G136" s="298">
        <v>-1.1608351340358612E-2</v>
      </c>
      <c r="H136" s="298">
        <v>-0.42592723352226902</v>
      </c>
      <c r="I136" s="298">
        <v>3.3558428152490778E-3</v>
      </c>
      <c r="J136" s="298">
        <v>4.94431258917783E-3</v>
      </c>
      <c r="K136" s="298">
        <v>1.8272390091539394E-2</v>
      </c>
      <c r="L136" s="298">
        <v>2.7460132922415365E-2</v>
      </c>
      <c r="M136" s="298">
        <v>-4.292203043914939E-2</v>
      </c>
      <c r="N136" s="298">
        <v>6.6138733119866622E-2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</v>
      </c>
      <c r="F137" s="298">
        <v>1.6154703888586284E-2</v>
      </c>
      <c r="G137" s="298">
        <v>-1.6154703888586284E-2</v>
      </c>
      <c r="H137" s="298">
        <v>-0.59273949709937312</v>
      </c>
      <c r="I137" s="298">
        <v>3.9888970470649734E-3</v>
      </c>
      <c r="J137" s="298">
        <v>8.2335448952862381E-3</v>
      </c>
      <c r="K137" s="298">
        <v>2.4075862881886331E-2</v>
      </c>
      <c r="L137" s="298">
        <v>2.7544664070707867E-2</v>
      </c>
      <c r="M137" s="298">
        <v>-3.8543539998569701E-2</v>
      </c>
      <c r="N137" s="298">
        <v>7.0852947775742275E-2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</v>
      </c>
      <c r="F138" s="298">
        <v>-4.3181711150183689E-3</v>
      </c>
      <c r="G138" s="298">
        <v>4.3181711150183689E-3</v>
      </c>
      <c r="H138" s="298">
        <v>0.15843995611169426</v>
      </c>
      <c r="I138" s="298">
        <v>3.2266061337823133E-3</v>
      </c>
      <c r="J138" s="298">
        <v>-1.0725571429662427E-2</v>
      </c>
      <c r="K138" s="298">
        <v>2.0892291996256881E-3</v>
      </c>
      <c r="L138" s="298">
        <v>2.7444638934746853E-2</v>
      </c>
      <c r="M138" s="298">
        <v>-5.8817784905702789E-2</v>
      </c>
      <c r="N138" s="298">
        <v>5.0181442675666058E-2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</v>
      </c>
      <c r="F139" s="298">
        <v>-1.1138998895230793E-2</v>
      </c>
      <c r="G139" s="298">
        <v>1.1138998895230793E-2</v>
      </c>
      <c r="H139" s="298">
        <v>0.40870601212408647</v>
      </c>
      <c r="I139" s="298">
        <v>4.1704439885274719E-3</v>
      </c>
      <c r="J139" s="298">
        <v>-1.9420674134275992E-2</v>
      </c>
      <c r="K139" s="298">
        <v>-2.8573236561855956E-3</v>
      </c>
      <c r="L139" s="298">
        <v>2.7571540076272601E-2</v>
      </c>
      <c r="M139" s="298">
        <v>-6.589061320299959E-2</v>
      </c>
      <c r="N139" s="298">
        <v>4.3612615412538011E-2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</v>
      </c>
      <c r="F140" s="298">
        <v>-6.1665881653406463E-3</v>
      </c>
      <c r="G140" s="298">
        <v>6.1665881653406463E-3</v>
      </c>
      <c r="H140" s="298">
        <v>0.22626105641747107</v>
      </c>
      <c r="I140" s="298">
        <v>3.4449701874808441E-3</v>
      </c>
      <c r="J140" s="298">
        <v>-1.3007616214007138E-2</v>
      </c>
      <c r="K140" s="298">
        <v>6.7443988332584626E-4</v>
      </c>
      <c r="L140" s="298">
        <v>2.747116740709599E-2</v>
      </c>
      <c r="M140" s="298">
        <v>-6.0718882244547807E-2</v>
      </c>
      <c r="N140" s="298">
        <v>4.8385705913866518E-2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0</v>
      </c>
      <c r="F141" s="298">
        <v>-1.0115420092944107E-2</v>
      </c>
      <c r="G141" s="298">
        <v>1.0115420092944107E-2</v>
      </c>
      <c r="H141" s="298">
        <v>0.37114942249586996</v>
      </c>
      <c r="I141" s="298">
        <v>4.0079856987595211E-3</v>
      </c>
      <c r="J141" s="298">
        <v>-1.8074485365412597E-2</v>
      </c>
      <c r="K141" s="298">
        <v>-2.1563548204756155E-3</v>
      </c>
      <c r="L141" s="298">
        <v>2.7547434880175723E-2</v>
      </c>
      <c r="M141" s="298">
        <v>-6.4819166258568567E-2</v>
      </c>
      <c r="N141" s="298">
        <v>4.4588326072680359E-2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</v>
      </c>
      <c r="F142" s="298">
        <v>-9.5257127145897263E-4</v>
      </c>
      <c r="G142" s="298">
        <v>9.5257127145897263E-4</v>
      </c>
      <c r="H142" s="298">
        <v>3.4951220417901017E-2</v>
      </c>
      <c r="I142" s="298">
        <v>2.930737002082988E-3</v>
      </c>
      <c r="J142" s="298">
        <v>-6.7724341275656064E-3</v>
      </c>
      <c r="K142" s="298">
        <v>4.8672915846476612E-3</v>
      </c>
      <c r="L142" s="298">
        <v>2.7411428975729075E-2</v>
      </c>
      <c r="M142" s="298">
        <v>-5.5386236665271545E-2</v>
      </c>
      <c r="N142" s="298">
        <v>5.3481094122353599E-2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-9.0268933971113102E-3</v>
      </c>
      <c r="G143" s="298">
        <v>9.0268933971113102E-3</v>
      </c>
      <c r="H143" s="298">
        <v>0.33120980053083759</v>
      </c>
      <c r="I143" s="298">
        <v>3.8418539379629674E-3</v>
      </c>
      <c r="J143" s="298">
        <v>-1.6656053917569552E-2</v>
      </c>
      <c r="K143" s="298">
        <v>-1.3977328766530692E-3</v>
      </c>
      <c r="L143" s="298">
        <v>2.7523754482205055E-2</v>
      </c>
      <c r="M143" s="298">
        <v>-6.3683614985481196E-2</v>
      </c>
      <c r="N143" s="298">
        <v>4.5629828191258569E-2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-1.0866867221272595E-2</v>
      </c>
      <c r="G144" s="298">
        <v>1.0866867221272595E-2</v>
      </c>
      <c r="H144" s="298">
        <v>0.39872110663282845</v>
      </c>
      <c r="I144" s="298">
        <v>4.1267034610409804E-3</v>
      </c>
      <c r="J144" s="298">
        <v>-1.9061682441474676E-2</v>
      </c>
      <c r="K144" s="298">
        <v>-2.6720520010705129E-3</v>
      </c>
      <c r="L144" s="298">
        <v>2.7564957837287341E-2</v>
      </c>
      <c r="M144" s="298">
        <v>-6.5605410506922007E-2</v>
      </c>
      <c r="N144" s="298">
        <v>4.3871676064376822E-2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-6.9680451716996388E-3</v>
      </c>
      <c r="G145" s="298">
        <v>6.9680451716996388E-3</v>
      </c>
      <c r="H145" s="298">
        <v>0.25566767545377772</v>
      </c>
      <c r="I145" s="298">
        <v>3.5496534647850618E-3</v>
      </c>
      <c r="J145" s="298">
        <v>-1.4016953462368507E-2</v>
      </c>
      <c r="K145" s="298">
        <v>8.0863118969229028E-5</v>
      </c>
      <c r="L145" s="298">
        <v>2.7484491242082722E-2</v>
      </c>
      <c r="M145" s="298">
        <v>-6.1546797746597499E-2</v>
      </c>
      <c r="N145" s="298">
        <v>4.761070740319822E-2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</v>
      </c>
      <c r="F146" s="298">
        <v>-8.9229767674375363E-3</v>
      </c>
      <c r="G146" s="298">
        <v>8.9229767674375363E-3</v>
      </c>
      <c r="H146" s="298">
        <v>0.32739694879193243</v>
      </c>
      <c r="I146" s="298">
        <v>3.8263835852950668E-3</v>
      </c>
      <c r="J146" s="298">
        <v>-1.6521416233499293E-2</v>
      </c>
      <c r="K146" s="298">
        <v>-1.3245373013757809E-3</v>
      </c>
      <c r="L146" s="298">
        <v>2.7521599344112919E-2</v>
      </c>
      <c r="M146" s="298">
        <v>-6.357541867867389E-2</v>
      </c>
      <c r="N146" s="298">
        <v>4.5729465143798817E-2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0</v>
      </c>
      <c r="F147" s="298">
        <v>-7.700657410899754E-3</v>
      </c>
      <c r="G147" s="298">
        <v>7.700657410899754E-3</v>
      </c>
      <c r="H147" s="298">
        <v>0.28254828021305961</v>
      </c>
      <c r="I147" s="298">
        <v>3.6500100218718181E-3</v>
      </c>
      <c r="J147" s="298">
        <v>-1.4948853934712996E-2</v>
      </c>
      <c r="K147" s="298">
        <v>-4.524608870865119E-4</v>
      </c>
      <c r="L147" s="298">
        <v>2.7497632484921788E-2</v>
      </c>
      <c r="M147" s="298">
        <v>-6.2305505889670182E-2</v>
      </c>
      <c r="N147" s="298">
        <v>4.6904191067870679E-2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</v>
      </c>
      <c r="F148" s="298">
        <v>-6.892705615186151E-3</v>
      </c>
      <c r="G148" s="298">
        <v>6.892705615186151E-3</v>
      </c>
      <c r="H148" s="298">
        <v>0.25290335794307139</v>
      </c>
      <c r="I148" s="298">
        <v>3.539578872776531E-3</v>
      </c>
      <c r="J148" s="298">
        <v>-1.3921607762765686E-2</v>
      </c>
      <c r="K148" s="298">
        <v>1.3619653239338361E-4</v>
      </c>
      <c r="L148" s="298">
        <v>2.748319191274309E-2</v>
      </c>
      <c r="M148" s="298">
        <v>-6.1468877979523932E-2</v>
      </c>
      <c r="N148" s="298">
        <v>4.768346674915163E-2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</v>
      </c>
      <c r="F149" s="298">
        <v>-8.7554112020885727E-3</v>
      </c>
      <c r="G149" s="298">
        <v>8.7554112020885727E-3</v>
      </c>
      <c r="H149" s="298">
        <v>0.32124872536294768</v>
      </c>
      <c r="I149" s="298">
        <v>3.8015883156909212E-3</v>
      </c>
      <c r="J149" s="298">
        <v>-1.6304612176783223E-2</v>
      </c>
      <c r="K149" s="298">
        <v>-1.2062102273939224E-3</v>
      </c>
      <c r="L149" s="298">
        <v>2.751816296263359E-2</v>
      </c>
      <c r="M149" s="298">
        <v>-6.3401029140748494E-2</v>
      </c>
      <c r="N149" s="298">
        <v>4.5890206736571341E-2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0</v>
      </c>
      <c r="F150" s="298">
        <v>-3.5894557494310191E-3</v>
      </c>
      <c r="G150" s="298">
        <v>3.5894557494310191E-3</v>
      </c>
      <c r="H150" s="298">
        <v>0.13170233329262127</v>
      </c>
      <c r="I150" s="298">
        <v>3.150486304339774E-3</v>
      </c>
      <c r="J150" s="298">
        <v>-9.8456971686603917E-3</v>
      </c>
      <c r="K150" s="298">
        <v>2.6667856697983536E-3</v>
      </c>
      <c r="L150" s="298">
        <v>2.743579382977452E-2</v>
      </c>
      <c r="M150" s="298">
        <v>-5.8071504914613312E-2</v>
      </c>
      <c r="N150" s="298">
        <v>5.0892593415751267E-2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</v>
      </c>
      <c r="F151" s="298">
        <v>8.3609566630531394E-3</v>
      </c>
      <c r="G151" s="298">
        <v>-8.3609566630531394E-3</v>
      </c>
      <c r="H151" s="298">
        <v>-0.30677561668148062</v>
      </c>
      <c r="I151" s="298">
        <v>3.0230468225144126E-3</v>
      </c>
      <c r="J151" s="298">
        <v>2.357784798051852E-3</v>
      </c>
      <c r="K151" s="298">
        <v>1.4364128528054427E-2</v>
      </c>
      <c r="L151" s="298">
        <v>2.7421452025871564E-2</v>
      </c>
      <c r="M151" s="298">
        <v>-4.6092612521917667E-2</v>
      </c>
      <c r="N151" s="298">
        <v>6.2814525848023953E-2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</v>
      </c>
      <c r="F152" s="298">
        <v>-3.8752264810339027E-3</v>
      </c>
      <c r="G152" s="298">
        <v>3.8752264810339027E-3</v>
      </c>
      <c r="H152" s="298">
        <v>0.14218767557461073</v>
      </c>
      <c r="I152" s="298">
        <v>3.1796120761126904E-3</v>
      </c>
      <c r="J152" s="298">
        <v>-1.0189305910694153E-2</v>
      </c>
      <c r="K152" s="298">
        <v>2.4388529486263476E-3</v>
      </c>
      <c r="L152" s="298">
        <v>2.7439153632548927E-2</v>
      </c>
      <c r="M152" s="298">
        <v>-5.8363947548661449E-2</v>
      </c>
      <c r="N152" s="298">
        <v>5.0613494586593644E-2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</v>
      </c>
      <c r="F153" s="298">
        <v>-9.3698182750347695E-3</v>
      </c>
      <c r="G153" s="298">
        <v>9.3698182750347695E-3</v>
      </c>
      <c r="H153" s="298">
        <v>0.34379221126922493</v>
      </c>
      <c r="I153" s="298">
        <v>3.89340168865418E-3</v>
      </c>
      <c r="J153" s="298">
        <v>-1.7101342412341063E-2</v>
      </c>
      <c r="K153" s="298">
        <v>-1.6382941377284764E-3</v>
      </c>
      <c r="L153" s="298">
        <v>2.7530997000204633E-2</v>
      </c>
      <c r="M153" s="298">
        <v>-6.4040922068788642E-2</v>
      </c>
      <c r="N153" s="298">
        <v>4.5301285518719106E-2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</v>
      </c>
      <c r="F154" s="298">
        <v>-4.8364553055163222E-3</v>
      </c>
      <c r="G154" s="298">
        <v>4.8364553055163222E-3</v>
      </c>
      <c r="H154" s="298">
        <v>0.17745655415948408</v>
      </c>
      <c r="I154" s="298">
        <v>3.2843316085393827E-3</v>
      </c>
      <c r="J154" s="298">
        <v>-1.1358486972666938E-2</v>
      </c>
      <c r="K154" s="298">
        <v>1.6855763616342931E-3</v>
      </c>
      <c r="L154" s="298">
        <v>2.7451485446709657E-2</v>
      </c>
      <c r="M154" s="298">
        <v>-5.9349664912078423E-2</v>
      </c>
      <c r="N154" s="298">
        <v>4.9676754301045775E-2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</v>
      </c>
      <c r="F155" s="298">
        <v>9.6599145339753278E-3</v>
      </c>
      <c r="G155" s="298">
        <v>-9.6599145339753278E-3</v>
      </c>
      <c r="H155" s="298">
        <v>-0.35443626341779599</v>
      </c>
      <c r="I155" s="298">
        <v>3.141358134299201E-3</v>
      </c>
      <c r="J155" s="298">
        <v>3.4217998513741818E-3</v>
      </c>
      <c r="K155" s="298">
        <v>1.5898029216576473E-2</v>
      </c>
      <c r="L155" s="298">
        <v>2.7434747129215335E-2</v>
      </c>
      <c r="M155" s="298">
        <v>-4.4820056091337455E-2</v>
      </c>
      <c r="N155" s="298">
        <v>6.4139885159288118E-2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</v>
      </c>
      <c r="F156" s="298">
        <v>1.0828976617805301E-2</v>
      </c>
      <c r="G156" s="298">
        <v>-1.0828976617805301E-2</v>
      </c>
      <c r="H156" s="298">
        <v>-0.39733084548047987</v>
      </c>
      <c r="I156" s="298">
        <v>3.2651374595635031E-3</v>
      </c>
      <c r="J156" s="298">
        <v>4.3450607265158097E-3</v>
      </c>
      <c r="K156" s="298">
        <v>1.731289250909479E-2</v>
      </c>
      <c r="L156" s="298">
        <v>2.744919564843214E-2</v>
      </c>
      <c r="M156" s="298">
        <v>-4.3679685903182816E-2</v>
      </c>
      <c r="N156" s="298">
        <v>6.5337639138793424E-2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</v>
      </c>
      <c r="F157" s="298">
        <v>1.3426892359649681E-2</v>
      </c>
      <c r="G157" s="298">
        <v>-1.3426892359649681E-2</v>
      </c>
      <c r="H157" s="298">
        <v>-0.49265213895311066</v>
      </c>
      <c r="I157" s="298">
        <v>3.589800016198675E-3</v>
      </c>
      <c r="J157" s="298">
        <v>6.2982609743439345E-3</v>
      </c>
      <c r="K157" s="298">
        <v>2.0555523744955426E-2</v>
      </c>
      <c r="L157" s="298">
        <v>2.7489705041567128E-2</v>
      </c>
      <c r="M157" s="298">
        <v>-4.1162213787723945E-2</v>
      </c>
      <c r="N157" s="298">
        <v>6.8015998507023306E-2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0</v>
      </c>
      <c r="F158" s="298">
        <v>1.7453661759508476E-2</v>
      </c>
      <c r="G158" s="298">
        <v>-1.7453661759508476E-2</v>
      </c>
      <c r="H158" s="298">
        <v>-0.64040014383568855</v>
      </c>
      <c r="I158" s="298">
        <v>4.1951458025833574E-3</v>
      </c>
      <c r="J158" s="298">
        <v>9.1229336132934696E-3</v>
      </c>
      <c r="K158" s="298">
        <v>2.578438990572348E-2</v>
      </c>
      <c r="L158" s="298">
        <v>2.7575287259083887E-2</v>
      </c>
      <c r="M158" s="298">
        <v>-3.7305393710685669E-2</v>
      </c>
      <c r="N158" s="298">
        <v>7.2212717229702614E-2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0</v>
      </c>
      <c r="F159" s="298">
        <v>-7.7461209363820305E-3</v>
      </c>
      <c r="G159" s="298">
        <v>7.7461209363820305E-3</v>
      </c>
      <c r="H159" s="298">
        <v>0.28421640284883065</v>
      </c>
      <c r="I159" s="298">
        <v>3.6563760793996408E-3</v>
      </c>
      <c r="J159" s="298">
        <v>-1.5006959188784252E-2</v>
      </c>
      <c r="K159" s="298">
        <v>-4.8528268397980863E-4</v>
      </c>
      <c r="L159" s="298">
        <v>2.749847823335079E-2</v>
      </c>
      <c r="M159" s="298">
        <v>-6.2352648903917257E-2</v>
      </c>
      <c r="N159" s="298">
        <v>4.6860407031153198E-2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-7.2265377880131546E-3</v>
      </c>
      <c r="G160" s="298">
        <v>7.2265377880131546E-3</v>
      </c>
      <c r="H160" s="298">
        <v>0.26515214415430449</v>
      </c>
      <c r="I160" s="298">
        <v>3.5845744040012427E-3</v>
      </c>
      <c r="J160" s="298">
        <v>-1.4344792143136172E-2</v>
      </c>
      <c r="K160" s="298">
        <v>-1.0828343289013675E-4</v>
      </c>
      <c r="L160" s="298">
        <v>2.7489023132404724E-2</v>
      </c>
      <c r="M160" s="298">
        <v>-6.1814289798934857E-2</v>
      </c>
      <c r="N160" s="298">
        <v>4.7361214222908551E-2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</v>
      </c>
      <c r="F161" s="298">
        <v>-5.1482051945376493E-3</v>
      </c>
      <c r="G161" s="298">
        <v>5.1482051945376493E-3</v>
      </c>
      <c r="H161" s="298">
        <v>0.18889510937619983</v>
      </c>
      <c r="I161" s="298">
        <v>3.3204154515196361E-3</v>
      </c>
      <c r="J161" s="298">
        <v>-1.1741892222547019E-2</v>
      </c>
      <c r="K161" s="298">
        <v>1.4454818334717207E-3</v>
      </c>
      <c r="L161" s="298">
        <v>2.7455825937071202E-2</v>
      </c>
      <c r="M161" s="298">
        <v>-5.9670034154734861E-2</v>
      </c>
      <c r="N161" s="298">
        <v>4.9373623765659555E-2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</v>
      </c>
      <c r="F162" s="298">
        <v>2.9053336051799369E-3</v>
      </c>
      <c r="G162" s="298">
        <v>-2.9053336051799369E-3</v>
      </c>
      <c r="H162" s="298">
        <v>-0.10660090038895587</v>
      </c>
      <c r="I162" s="298">
        <v>2.7964940982744689E-3</v>
      </c>
      <c r="J162" s="298">
        <v>-2.6479494489806974E-3</v>
      </c>
      <c r="K162" s="298">
        <v>8.4586166593405704E-3</v>
      </c>
      <c r="L162" s="298">
        <v>2.7397401306652153E-2</v>
      </c>
      <c r="M162" s="298">
        <v>-5.1500475617928643E-2</v>
      </c>
      <c r="N162" s="298">
        <v>5.7311142828288517E-2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4.2042914761021254E-3</v>
      </c>
      <c r="G163" s="298">
        <v>-4.2042914761021254E-3</v>
      </c>
      <c r="H163" s="298">
        <v>-0.15426154712527121</v>
      </c>
      <c r="I163" s="298">
        <v>2.8068945842820913E-3</v>
      </c>
      <c r="J163" s="298">
        <v>-1.3696448820425229E-3</v>
      </c>
      <c r="K163" s="298">
        <v>9.7782278342467728E-3</v>
      </c>
      <c r="L163" s="298">
        <v>2.7398464853406173E-2</v>
      </c>
      <c r="M163" s="298">
        <v>-5.0203629740080233E-2</v>
      </c>
      <c r="N163" s="298">
        <v>5.8612212692284477E-2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0</v>
      </c>
      <c r="F164" s="298">
        <v>-8.3176623995877951E-3</v>
      </c>
      <c r="G164" s="298">
        <v>8.3176623995877951E-3</v>
      </c>
      <c r="H164" s="298">
        <v>0.30518708741280942</v>
      </c>
      <c r="I164" s="298">
        <v>3.7377152708764896E-3</v>
      </c>
      <c r="J164" s="298">
        <v>-1.5740024166002162E-2</v>
      </c>
      <c r="K164" s="298">
        <v>-8.9530063317343027E-4</v>
      </c>
      <c r="L164" s="298">
        <v>2.7509411745113791E-2</v>
      </c>
      <c r="M164" s="298">
        <v>-6.2945902154619163E-2</v>
      </c>
      <c r="N164" s="298">
        <v>4.6310577355443569E-2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0</v>
      </c>
      <c r="F165" s="298">
        <v>-1.0642796988538518E-2</v>
      </c>
      <c r="G165" s="298">
        <v>1.0642796988538518E-2</v>
      </c>
      <c r="H165" s="298">
        <v>0.39049964507081408</v>
      </c>
      <c r="I165" s="298">
        <v>4.0909803061421682E-3</v>
      </c>
      <c r="J165" s="298">
        <v>-1.8766673102928386E-2</v>
      </c>
      <c r="K165" s="298">
        <v>-2.5189208741486519E-3</v>
      </c>
      <c r="L165" s="298">
        <v>2.7559632417383659E-2</v>
      </c>
      <c r="M165" s="298">
        <v>-6.537076504568104E-2</v>
      </c>
      <c r="N165" s="298">
        <v>4.4085171068604011E-2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</v>
      </c>
      <c r="F166" s="298">
        <v>-3.1088413371898084E-3</v>
      </c>
      <c r="G166" s="298">
        <v>3.1088413371898084E-3</v>
      </c>
      <c r="H166" s="298">
        <v>0.11406789400018456</v>
      </c>
      <c r="I166" s="298">
        <v>3.1036958437180313E-3</v>
      </c>
      <c r="J166" s="298">
        <v>-9.27216617482245E-3</v>
      </c>
      <c r="K166" s="298">
        <v>3.0544835004428341E-3</v>
      </c>
      <c r="L166" s="298">
        <v>2.7430460204057348E-2</v>
      </c>
      <c r="M166" s="298">
        <v>-5.7580298978745892E-2</v>
      </c>
      <c r="N166" s="298">
        <v>5.1362616304366282E-2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0</v>
      </c>
      <c r="F167" s="298">
        <v>-6.5900484312612813E-3</v>
      </c>
      <c r="G167" s="298">
        <v>6.5900484312612813E-3</v>
      </c>
      <c r="H167" s="298">
        <v>0.24179842725350995</v>
      </c>
      <c r="I167" s="298">
        <v>3.4995884332625921E-3</v>
      </c>
      <c r="J167" s="298">
        <v>-1.3539537491497552E-2</v>
      </c>
      <c r="K167" s="298">
        <v>3.5944062897498921E-4</v>
      </c>
      <c r="L167" s="298">
        <v>2.7478070134532493E-2</v>
      </c>
      <c r="M167" s="298">
        <v>-6.1156049959135789E-2</v>
      </c>
      <c r="N167" s="298">
        <v>4.7975953096613219E-2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0</v>
      </c>
      <c r="F168" s="298">
        <v>-5.1222260371192058E-3</v>
      </c>
      <c r="G168" s="298">
        <v>5.1222260371192058E-3</v>
      </c>
      <c r="H168" s="298">
        <v>0.18794189644147352</v>
      </c>
      <c r="I168" s="298">
        <v>3.317370477517474E-3</v>
      </c>
      <c r="J168" s="298">
        <v>-1.1709866350230446E-2</v>
      </c>
      <c r="K168" s="298">
        <v>1.4654142759920347E-3</v>
      </c>
      <c r="L168" s="298">
        <v>2.7455457854517119E-2</v>
      </c>
      <c r="M168" s="298">
        <v>-5.9643324058312686E-2</v>
      </c>
      <c r="N168" s="298">
        <v>4.9398871984074277E-2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0</v>
      </c>
      <c r="F169" s="298">
        <v>-7.2655065241408207E-3</v>
      </c>
      <c r="G169" s="298">
        <v>7.2655065241408207E-3</v>
      </c>
      <c r="H169" s="298">
        <v>0.26658196355639396</v>
      </c>
      <c r="I169" s="298">
        <v>3.5898858412844988E-3</v>
      </c>
      <c r="J169" s="298">
        <v>-1.4394308341057711E-2</v>
      </c>
      <c r="K169" s="298">
        <v>-1.3670470722392924E-4</v>
      </c>
      <c r="L169" s="298">
        <v>2.7489716249345247E-2</v>
      </c>
      <c r="M169" s="298">
        <v>-6.185463492794057E-2</v>
      </c>
      <c r="N169" s="298">
        <v>4.7323621879658932E-2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0</v>
      </c>
      <c r="F170" s="298">
        <v>-5.5249029771050843E-3</v>
      </c>
      <c r="G170" s="298">
        <v>5.5249029771050843E-3</v>
      </c>
      <c r="H170" s="298">
        <v>0.20271669692973127</v>
      </c>
      <c r="I170" s="298">
        <v>3.3653250729644858E-3</v>
      </c>
      <c r="J170" s="298">
        <v>-1.2207771612861218E-2</v>
      </c>
      <c r="K170" s="298">
        <v>1.157965658651049E-3</v>
      </c>
      <c r="L170" s="298">
        <v>2.7461293341042491E-2</v>
      </c>
      <c r="M170" s="298">
        <v>-6.0057589118028235E-2</v>
      </c>
      <c r="N170" s="298">
        <v>4.9007783163818069E-2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</v>
      </c>
      <c r="F171" s="298">
        <v>-5.0183094074454301E-3</v>
      </c>
      <c r="G171" s="298">
        <v>5.0183094074454301E-3</v>
      </c>
      <c r="H171" s="298">
        <v>0.18412904470256827</v>
      </c>
      <c r="I171" s="298">
        <v>3.3052592075819404E-3</v>
      </c>
      <c r="J171" s="298">
        <v>-1.1581899138744658E-2</v>
      </c>
      <c r="K171" s="298">
        <v>1.5452803238537966E-3</v>
      </c>
      <c r="L171" s="298">
        <v>2.745399711417932E-2</v>
      </c>
      <c r="M171" s="298">
        <v>-5.953650668782582E-2</v>
      </c>
      <c r="N171" s="298">
        <v>4.949988787293496E-2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0</v>
      </c>
      <c r="F172" s="298">
        <v>1.3167100785465242E-2</v>
      </c>
      <c r="G172" s="298">
        <v>-1.3167100785465242E-2</v>
      </c>
      <c r="H172" s="298">
        <v>-0.48312000960584756</v>
      </c>
      <c r="I172" s="298">
        <v>3.5546239054467365E-3</v>
      </c>
      <c r="J172" s="298">
        <v>6.1083221847123229E-3</v>
      </c>
      <c r="K172" s="298">
        <v>2.0225879386218164E-2</v>
      </c>
      <c r="L172" s="298">
        <v>2.7485133622109876E-2</v>
      </c>
      <c r="M172" s="298">
        <v>-4.1412927428856036E-2</v>
      </c>
      <c r="N172" s="298">
        <v>6.7747128999786521E-2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0</v>
      </c>
      <c r="F173" s="298">
        <v>4.3692610752136735E-2</v>
      </c>
      <c r="G173" s="298">
        <v>-4.3692610752136735E-2</v>
      </c>
      <c r="H173" s="298">
        <v>-1.6031452079092601</v>
      </c>
      <c r="I173" s="298">
        <v>9.2685551082184684E-3</v>
      </c>
      <c r="J173" s="298">
        <v>2.5287097201872891E-2</v>
      </c>
      <c r="K173" s="298">
        <v>6.2098124302400581E-2</v>
      </c>
      <c r="L173" s="298">
        <v>2.8787207799822197E-2</v>
      </c>
      <c r="M173" s="298">
        <v>-1.347307872669843E-2</v>
      </c>
      <c r="N173" s="298">
        <v>0.10085830023097189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0</v>
      </c>
      <c r="F174" s="298">
        <v>4.3952402326321166E-2</v>
      </c>
      <c r="G174" s="298">
        <v>-4.3952402326321166E-2</v>
      </c>
      <c r="H174" s="298">
        <v>-1.6126773372565228</v>
      </c>
      <c r="I174" s="298">
        <v>9.3224649921808383E-3</v>
      </c>
      <c r="J174" s="298">
        <v>2.5439834430673682E-2</v>
      </c>
      <c r="K174" s="298">
        <v>6.2464970221968646E-2</v>
      </c>
      <c r="L174" s="298">
        <v>2.8804610267221087E-2</v>
      </c>
      <c r="M174" s="298">
        <v>-1.3247845003848804E-2</v>
      </c>
      <c r="N174" s="298">
        <v>0.10115264965649114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0</v>
      </c>
      <c r="F175" s="298">
        <v>1.9960630955344026E-3</v>
      </c>
      <c r="G175" s="298">
        <v>-1.9960630955344026E-3</v>
      </c>
      <c r="H175" s="298">
        <v>-7.3238447673535045E-2</v>
      </c>
      <c r="I175" s="298">
        <v>2.8061804626922601E-3</v>
      </c>
      <c r="J175" s="298">
        <v>-3.5764551586614955E-3</v>
      </c>
      <c r="K175" s="298">
        <v>7.5685813497303007E-3</v>
      </c>
      <c r="L175" s="298">
        <v>2.7398391702894844E-2</v>
      </c>
      <c r="M175" s="298">
        <v>-5.2411712858229834E-2</v>
      </c>
      <c r="N175" s="298">
        <v>5.6403839049298646E-2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0</v>
      </c>
      <c r="F176" s="298">
        <v>-6.4861318015875056E-3</v>
      </c>
      <c r="G176" s="298">
        <v>6.4861318015875056E-3</v>
      </c>
      <c r="H176" s="298">
        <v>0.2379855755146047</v>
      </c>
      <c r="I176" s="298">
        <v>3.4860389255616567E-3</v>
      </c>
      <c r="J176" s="298">
        <v>-1.3408714224847768E-2</v>
      </c>
      <c r="K176" s="298">
        <v>4.3645062167275549E-4</v>
      </c>
      <c r="L176" s="298">
        <v>2.747634776506136E-2</v>
      </c>
      <c r="M176" s="298">
        <v>-6.104871304504126E-2</v>
      </c>
      <c r="N176" s="298">
        <v>4.8076449441866252E-2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0</v>
      </c>
      <c r="F177" s="298">
        <v>-7.2655065241408207E-3</v>
      </c>
      <c r="G177" s="298">
        <v>7.2655065241408207E-3</v>
      </c>
      <c r="H177" s="298">
        <v>0.26658196355639396</v>
      </c>
      <c r="I177" s="298">
        <v>3.5898858412844988E-3</v>
      </c>
      <c r="J177" s="298">
        <v>-1.4394308341057711E-2</v>
      </c>
      <c r="K177" s="298">
        <v>-1.3670470722392924E-4</v>
      </c>
      <c r="L177" s="298">
        <v>2.7489716249345247E-2</v>
      </c>
      <c r="M177" s="298">
        <v>-6.185463492794057E-2</v>
      </c>
      <c r="N177" s="298">
        <v>4.7323621879658932E-2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0</v>
      </c>
      <c r="F178" s="298">
        <v>8.2700101170442991E-4</v>
      </c>
      <c r="G178" s="298">
        <v>-8.2700101170442991E-4</v>
      </c>
      <c r="H178" s="298">
        <v>-3.0343865610851142E-2</v>
      </c>
      <c r="I178" s="298">
        <v>2.8389187201530151E-3</v>
      </c>
      <c r="J178" s="298">
        <v>-4.8105289335555537E-3</v>
      </c>
      <c r="K178" s="298">
        <v>6.4645309569644135E-3</v>
      </c>
      <c r="L178" s="298">
        <v>2.7401764151523098E-2</v>
      </c>
      <c r="M178" s="298">
        <v>-5.3587471956664579E-2</v>
      </c>
      <c r="N178" s="298">
        <v>5.5241473980073438E-2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0</v>
      </c>
      <c r="F179" s="298">
        <v>-6.6290171673889474E-3</v>
      </c>
      <c r="G179" s="298">
        <v>6.6290171673889474E-3</v>
      </c>
      <c r="H179" s="298">
        <v>0.24322824665559942</v>
      </c>
      <c r="I179" s="298">
        <v>3.504693603556533E-3</v>
      </c>
      <c r="J179" s="298">
        <v>-1.358864408405747E-2</v>
      </c>
      <c r="K179" s="298">
        <v>3.3060974927957495E-4</v>
      </c>
      <c r="L179" s="298">
        <v>2.7478720792112419E-2</v>
      </c>
      <c r="M179" s="298">
        <v>-6.1196310772266185E-2</v>
      </c>
      <c r="N179" s="298">
        <v>4.7938276437488297E-2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</v>
      </c>
      <c r="F180" s="298">
        <v>-9.200953751814886E-3</v>
      </c>
      <c r="G180" s="298">
        <v>9.200953751814886E-3</v>
      </c>
      <c r="H180" s="298">
        <v>0.33759632719350396</v>
      </c>
      <c r="I180" s="298">
        <v>3.8679242888004176E-3</v>
      </c>
      <c r="J180" s="298">
        <v>-1.6881884822266765E-2</v>
      </c>
      <c r="K180" s="298">
        <v>-1.5200226813630062E-3</v>
      </c>
      <c r="L180" s="298">
        <v>2.7527405570085123E-2</v>
      </c>
      <c r="M180" s="298">
        <v>-6.3864925677121348E-2</v>
      </c>
      <c r="N180" s="298">
        <v>4.5463018173491569E-2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</v>
      </c>
      <c r="F181" s="298">
        <v>-8.3436415570062386E-3</v>
      </c>
      <c r="G181" s="298">
        <v>8.3436415570062386E-3</v>
      </c>
      <c r="H181" s="298">
        <v>0.30614030034753575</v>
      </c>
      <c r="I181" s="298">
        <v>3.7414687084379897E-3</v>
      </c>
      <c r="J181" s="298">
        <v>-1.5773456906540265E-2</v>
      </c>
      <c r="K181" s="298">
        <v>-9.1382620747221342E-4</v>
      </c>
      <c r="L181" s="298">
        <v>2.7509921977575326E-2</v>
      </c>
      <c r="M181" s="298">
        <v>-6.2972894532585449E-2</v>
      </c>
      <c r="N181" s="298">
        <v>4.6285611418572979E-2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0</v>
      </c>
      <c r="F182" s="298">
        <v>1.5505224953125188E-2</v>
      </c>
      <c r="G182" s="298">
        <v>-1.5505224953125188E-2</v>
      </c>
      <c r="H182" s="298">
        <v>-0.56890917373121541</v>
      </c>
      <c r="I182" s="298">
        <v>3.8893752312114806E-3</v>
      </c>
      <c r="J182" s="298">
        <v>7.7816965623139934E-3</v>
      </c>
      <c r="K182" s="298">
        <v>2.3228753343936384E-2</v>
      </c>
      <c r="L182" s="298">
        <v>2.7530427871815262E-2</v>
      </c>
      <c r="M182" s="298">
        <v>-3.9164748664440474E-2</v>
      </c>
      <c r="N182" s="298">
        <v>7.017519857069085E-2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0</v>
      </c>
      <c r="F183" s="298">
        <v>1.3686683933834119E-2</v>
      </c>
      <c r="G183" s="298">
        <v>-1.3686683933834119E-2</v>
      </c>
      <c r="H183" s="298">
        <v>-0.50218426830037377</v>
      </c>
      <c r="I183" s="298">
        <v>3.625516248600582E-3</v>
      </c>
      <c r="J183" s="298">
        <v>6.4871271894230715E-3</v>
      </c>
      <c r="K183" s="298">
        <v>2.0886240678245169E-2</v>
      </c>
      <c r="L183" s="298">
        <v>2.7494391922443531E-2</v>
      </c>
      <c r="M183" s="298">
        <v>-4.0911729430087494E-2</v>
      </c>
      <c r="N183" s="298">
        <v>6.8285097297755726E-2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0</v>
      </c>
      <c r="F184" s="298">
        <v>1.2387726062911927E-2</v>
      </c>
      <c r="G184" s="298">
        <v>-1.2387726062911927E-2</v>
      </c>
      <c r="H184" s="298">
        <v>-0.45452362156405829</v>
      </c>
      <c r="I184" s="298">
        <v>3.4525001318515629E-3</v>
      </c>
      <c r="J184" s="298">
        <v>5.5317450370521385E-3</v>
      </c>
      <c r="K184" s="298">
        <v>1.9243707088771718E-2</v>
      </c>
      <c r="L184" s="298">
        <v>2.7472112701364928E-2</v>
      </c>
      <c r="M184" s="298">
        <v>-4.216644518336958E-2</v>
      </c>
      <c r="N184" s="298">
        <v>6.6941897309193435E-2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0.292695703217702</v>
      </c>
      <c r="F185" s="298">
        <v>5.668218946135864E-2</v>
      </c>
      <c r="G185" s="298">
        <v>0.23601351375634336</v>
      </c>
      <c r="H185" s="298">
        <v>8.6596778509465615</v>
      </c>
      <c r="I185" s="298">
        <v>1.1993619586101094E-2</v>
      </c>
      <c r="J185" s="298">
        <v>3.2865237926706314E-2</v>
      </c>
      <c r="K185" s="298">
        <v>8.0499140996010965E-2</v>
      </c>
      <c r="L185" s="298">
        <v>2.9776570149904254E-2</v>
      </c>
      <c r="M185" s="298">
        <v>-2.4481775673148506E-3</v>
      </c>
      <c r="N185" s="298">
        <v>0.11581255649003214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</v>
      </c>
      <c r="F186" s="298">
        <v>9.9197061081597662E-3</v>
      </c>
      <c r="G186" s="298">
        <v>-9.9197061081597662E-3</v>
      </c>
      <c r="H186" s="298">
        <v>-0.36396839276505905</v>
      </c>
      <c r="I186" s="298">
        <v>3.1675175282247655E-3</v>
      </c>
      <c r="J186" s="298">
        <v>3.6296440536390485E-3</v>
      </c>
      <c r="K186" s="298">
        <v>1.6209768162680483E-2</v>
      </c>
      <c r="L186" s="298">
        <v>2.7437754762510588E-2</v>
      </c>
      <c r="M186" s="298">
        <v>-4.4566237080807612E-2</v>
      </c>
      <c r="N186" s="298">
        <v>6.4405649297127138E-2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0</v>
      </c>
      <c r="F187" s="299">
        <v>5.6331451341165364E-3</v>
      </c>
      <c r="G187" s="299">
        <v>-5.6331451341165364E-3</v>
      </c>
      <c r="H187" s="299">
        <v>-0.20668825853521819</v>
      </c>
      <c r="I187" s="299">
        <v>2.8508418421592679E-3</v>
      </c>
      <c r="J187" s="299">
        <v>-2.806176845612969E-5</v>
      </c>
      <c r="K187" s="299">
        <v>1.1294352036689203E-2</v>
      </c>
      <c r="L187" s="299">
        <v>2.7403001994764503E-2</v>
      </c>
      <c r="M187" s="299">
        <v>-4.878378594560713E-2</v>
      </c>
      <c r="N187" s="299">
        <v>6.0050076213840203E-2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4BE7-6CE3-4334-8E89-CC8826EECD14}">
  <dimension ref="B1:N247"/>
  <sheetViews>
    <sheetView topLeftCell="A181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651</v>
      </c>
    </row>
    <row r="2" spans="2:9" x14ac:dyDescent="0.2">
      <c r="B2" t="s">
        <v>641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21</v>
      </c>
      <c r="C13" s="304">
        <v>95</v>
      </c>
      <c r="D13" s="304">
        <v>0</v>
      </c>
      <c r="E13" s="304">
        <v>95</v>
      </c>
      <c r="F13" s="306">
        <v>0</v>
      </c>
      <c r="G13" s="306">
        <v>0.66892481332919995</v>
      </c>
      <c r="H13" s="306">
        <v>8.5819407640509521E-2</v>
      </c>
      <c r="I13" s="306">
        <v>0.11808367701109197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21</v>
      </c>
    </row>
    <row r="20" spans="2:4" x14ac:dyDescent="0.2">
      <c r="B20" s="295" t="s">
        <v>308</v>
      </c>
      <c r="C20" s="310">
        <v>1</v>
      </c>
      <c r="D20" s="306">
        <v>0.38794150697416363</v>
      </c>
    </row>
    <row r="21" spans="2:4" ht="16" thickBot="1" x14ac:dyDescent="0.25">
      <c r="B21" s="308" t="s">
        <v>21</v>
      </c>
      <c r="C21" s="309">
        <v>0.38794150697416363</v>
      </c>
      <c r="D21" s="311">
        <v>1</v>
      </c>
    </row>
    <row r="24" spans="2:4" x14ac:dyDescent="0.2">
      <c r="B24" s="290" t="s">
        <v>642</v>
      </c>
    </row>
    <row r="26" spans="2:4" x14ac:dyDescent="0.2">
      <c r="B26" t="s">
        <v>643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0.15049861283338506</v>
      </c>
    </row>
    <row r="32" spans="2:4" x14ac:dyDescent="0.2">
      <c r="B32" s="292" t="s">
        <v>355</v>
      </c>
      <c r="C32" s="298">
        <v>0.14136418931546446</v>
      </c>
    </row>
    <row r="33" spans="2:7" x14ac:dyDescent="0.2">
      <c r="B33" s="292" t="s">
        <v>356</v>
      </c>
      <c r="C33" s="298">
        <v>1.1972607186471997E-2</v>
      </c>
    </row>
    <row r="34" spans="2:7" x14ac:dyDescent="0.2">
      <c r="B34" s="292" t="s">
        <v>357</v>
      </c>
      <c r="C34" s="298">
        <v>0.10941940955092015</v>
      </c>
    </row>
    <row r="35" spans="2:7" x14ac:dyDescent="0.2">
      <c r="B35" s="292" t="s">
        <v>358</v>
      </c>
      <c r="C35" s="298">
        <v>51.99182767997722</v>
      </c>
    </row>
    <row r="36" spans="2:7" x14ac:dyDescent="0.2">
      <c r="B36" s="292" t="s">
        <v>359</v>
      </c>
      <c r="C36" s="298">
        <v>1.1875922882379708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-418.40908029366034</v>
      </c>
    </row>
    <row r="39" spans="2:7" x14ac:dyDescent="0.2">
      <c r="B39" s="292" t="s">
        <v>362</v>
      </c>
      <c r="C39" s="298">
        <v>-413.30132651045926</v>
      </c>
    </row>
    <row r="40" spans="2:7" ht="16" thickBot="1" x14ac:dyDescent="0.25">
      <c r="B40" s="296" t="s">
        <v>363</v>
      </c>
      <c r="C40" s="299">
        <v>0.88603908123829733</v>
      </c>
    </row>
    <row r="43" spans="2:7" x14ac:dyDescent="0.2">
      <c r="B43" t="s">
        <v>644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0.19726048064533352</v>
      </c>
      <c r="E46" s="297">
        <v>0.19726048064533352</v>
      </c>
      <c r="F46" s="297">
        <v>16.475983682837324</v>
      </c>
      <c r="G46" s="646">
        <v>1.0258057654575618E-4</v>
      </c>
    </row>
    <row r="47" spans="2:7" x14ac:dyDescent="0.2">
      <c r="B47" s="292" t="s">
        <v>370</v>
      </c>
      <c r="C47">
        <v>93</v>
      </c>
      <c r="D47" s="298">
        <v>1.1134524683418958</v>
      </c>
      <c r="E47" s="298">
        <v>1.1972607186471997E-2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1.3107129489872293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645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2.2555491616890619E-2</v>
      </c>
      <c r="D55" s="297">
        <v>1.9207968529774661E-2</v>
      </c>
      <c r="E55" s="297">
        <v>1.1742778306788089</v>
      </c>
      <c r="F55" s="643">
        <v>0.24328196405479702</v>
      </c>
      <c r="G55" s="297">
        <v>-1.5587727139432052E-2</v>
      </c>
      <c r="H55" s="297">
        <v>6.069871037321329E-2</v>
      </c>
    </row>
    <row r="56" spans="2:8" ht="16" thickBot="1" x14ac:dyDescent="0.25">
      <c r="B56" s="296" t="s">
        <v>308</v>
      </c>
      <c r="C56" s="299">
        <v>4.6059556532590737E-2</v>
      </c>
      <c r="D56" s="299">
        <v>1.1347340203964631E-2</v>
      </c>
      <c r="E56" s="299">
        <v>4.0590619215327708</v>
      </c>
      <c r="F56" s="645">
        <v>1.0258057654577435E-4</v>
      </c>
      <c r="G56" s="299">
        <v>2.3525987767559254E-2</v>
      </c>
      <c r="H56" s="299">
        <v>6.8593125297622223E-2</v>
      </c>
    </row>
    <row r="59" spans="2:8" x14ac:dyDescent="0.2">
      <c r="B59" t="s">
        <v>646</v>
      </c>
    </row>
    <row r="61" spans="2:8" x14ac:dyDescent="0.2">
      <c r="B61" t="s">
        <v>647</v>
      </c>
    </row>
    <row r="64" spans="2:8" x14ac:dyDescent="0.2">
      <c r="B64" t="s">
        <v>648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0.38794150697416363</v>
      </c>
      <c r="D67" s="315">
        <v>9.5574178091786852E-2</v>
      </c>
      <c r="E67" s="315">
        <v>4.0590619215327717</v>
      </c>
      <c r="F67" s="649">
        <v>1.0258057654577435E-4</v>
      </c>
      <c r="G67" s="315">
        <v>0.19815013071488907</v>
      </c>
      <c r="H67" s="315">
        <v>0.57773288323343819</v>
      </c>
    </row>
    <row r="87" spans="2:14" x14ac:dyDescent="0.2">
      <c r="F87" t="s">
        <v>337</v>
      </c>
    </row>
    <row r="90" spans="2:14" x14ac:dyDescent="0.2">
      <c r="B90" t="s">
        <v>649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21</v>
      </c>
      <c r="F92" s="294" t="s">
        <v>650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</v>
      </c>
      <c r="F93" s="297">
        <v>8.1511723978606759E-2</v>
      </c>
      <c r="G93" s="297">
        <v>-8.1511723978606759E-2</v>
      </c>
      <c r="H93" s="297">
        <v>-0.74494757660590294</v>
      </c>
      <c r="I93" s="297">
        <v>1.1276244845940924E-2</v>
      </c>
      <c r="J93" s="297">
        <v>5.9119336504530315E-2</v>
      </c>
      <c r="K93" s="297">
        <v>0.1039041114526832</v>
      </c>
      <c r="L93" s="297">
        <v>0.10999891310507394</v>
      </c>
      <c r="M93" s="297">
        <v>-0.13692431724151002</v>
      </c>
      <c r="N93" s="297">
        <v>0.29994776519872357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</v>
      </c>
      <c r="F94" s="298">
        <v>0.1091474578981612</v>
      </c>
      <c r="G94" s="298">
        <v>-0.1091474578981612</v>
      </c>
      <c r="H94" s="298">
        <v>-0.99751459403889042</v>
      </c>
      <c r="I94" s="298">
        <v>1.261178863950993E-2</v>
      </c>
      <c r="J94" s="298">
        <v>8.4102945135677218E-2</v>
      </c>
      <c r="K94" s="298">
        <v>0.1341919706606452</v>
      </c>
      <c r="L94" s="298">
        <v>0.11014383504835697</v>
      </c>
      <c r="M94" s="298">
        <v>-0.10957636957986551</v>
      </c>
      <c r="N94" s="298">
        <v>0.32787128537618793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0</v>
      </c>
      <c r="F95" s="298">
        <v>8.7960061893169461E-2</v>
      </c>
      <c r="G95" s="298">
        <v>-8.7960061893169461E-2</v>
      </c>
      <c r="H95" s="298">
        <v>-0.80387988067360006</v>
      </c>
      <c r="I95" s="298">
        <v>1.123857509386547E-2</v>
      </c>
      <c r="J95" s="298">
        <v>6.56424790811104E-2</v>
      </c>
      <c r="K95" s="298">
        <v>0.11027764470522852</v>
      </c>
      <c r="L95" s="298">
        <v>0.10999505787358108</v>
      </c>
      <c r="M95" s="298">
        <v>-0.13046832360125407</v>
      </c>
      <c r="N95" s="298">
        <v>0.30638844738759297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0</v>
      </c>
      <c r="F96" s="298">
        <v>8.7960061893169461E-2</v>
      </c>
      <c r="G96" s="298">
        <v>-8.7960061893169461E-2</v>
      </c>
      <c r="H96" s="298">
        <v>-0.80387988067360006</v>
      </c>
      <c r="I96" s="298">
        <v>1.123857509386547E-2</v>
      </c>
      <c r="J96" s="298">
        <v>6.56424790811104E-2</v>
      </c>
      <c r="K96" s="298">
        <v>0.11027764470522852</v>
      </c>
      <c r="L96" s="298">
        <v>0.10999505787358108</v>
      </c>
      <c r="M96" s="298">
        <v>-0.13046832360125407</v>
      </c>
      <c r="N96" s="298">
        <v>0.30638844738759297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0</v>
      </c>
      <c r="F97" s="298">
        <v>7.2299812672088626E-2</v>
      </c>
      <c r="G97" s="298">
        <v>-7.2299812672088626E-2</v>
      </c>
      <c r="H97" s="298">
        <v>-0.6607585707949073</v>
      </c>
      <c r="I97" s="298">
        <v>1.170987333937948E-2</v>
      </c>
      <c r="J97" s="298">
        <v>4.9046324948989875E-2</v>
      </c>
      <c r="K97" s="298">
        <v>9.5553300395187377E-2</v>
      </c>
      <c r="L97" s="298">
        <v>0.11004421075229859</v>
      </c>
      <c r="M97" s="298">
        <v>-0.14622618069807244</v>
      </c>
      <c r="N97" s="298">
        <v>0.29082580604224972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0</v>
      </c>
      <c r="F98" s="298">
        <v>0.10500209781022804</v>
      </c>
      <c r="G98" s="298">
        <v>-0.10500209781022804</v>
      </c>
      <c r="H98" s="298">
        <v>-0.9596295414239423</v>
      </c>
      <c r="I98" s="298">
        <v>1.2180373709575797E-2</v>
      </c>
      <c r="J98" s="298">
        <v>8.0814289598343095E-2</v>
      </c>
      <c r="K98" s="298">
        <v>0.12918990602211297</v>
      </c>
      <c r="L98" s="298">
        <v>0.11009527097099549</v>
      </c>
      <c r="M98" s="298">
        <v>-0.11362529103486224</v>
      </c>
      <c r="N98" s="298">
        <v>0.32362948665531832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</v>
      </c>
      <c r="F99" s="298">
        <v>7.2299812672088626E-2</v>
      </c>
      <c r="G99" s="298">
        <v>-7.2299812672088626E-2</v>
      </c>
      <c r="H99" s="298">
        <v>-0.6607585707949073</v>
      </c>
      <c r="I99" s="298">
        <v>1.170987333937948E-2</v>
      </c>
      <c r="J99" s="298">
        <v>4.9046324948989875E-2</v>
      </c>
      <c r="K99" s="298">
        <v>9.5553300395187377E-2</v>
      </c>
      <c r="L99" s="298">
        <v>0.11004421075229859</v>
      </c>
      <c r="M99" s="298">
        <v>-0.14622618069807244</v>
      </c>
      <c r="N99" s="298">
        <v>0.29082580604224972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0.23195253226909401</v>
      </c>
      <c r="F100" s="298">
        <v>8.38147018052363E-2</v>
      </c>
      <c r="G100" s="298">
        <v>0.1481378304638577</v>
      </c>
      <c r="H100" s="298">
        <v>1.3538533160784356</v>
      </c>
      <c r="I100" s="298">
        <v>1.1237053239049836E-2</v>
      </c>
      <c r="J100" s="298">
        <v>6.1500141095231303E-2</v>
      </c>
      <c r="K100" s="298">
        <v>0.1061292625152413</v>
      </c>
      <c r="L100" s="298">
        <v>0.10999490239083463</v>
      </c>
      <c r="M100" s="298">
        <v>-0.13461337493126724</v>
      </c>
      <c r="N100" s="298">
        <v>0.30224277854173986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0.18578558405825857</v>
      </c>
      <c r="F101" s="298">
        <v>7.9208746151977233E-2</v>
      </c>
      <c r="G101" s="298">
        <v>0.10657683790628134</v>
      </c>
      <c r="H101" s="298">
        <v>0.97402132166216837</v>
      </c>
      <c r="I101" s="298">
        <v>1.1343713712999843E-2</v>
      </c>
      <c r="J101" s="298">
        <v>5.6682378879283332E-2</v>
      </c>
      <c r="K101" s="298">
        <v>0.10173511342467113</v>
      </c>
      <c r="L101" s="298">
        <v>0.11000584996841985</v>
      </c>
      <c r="M101" s="298">
        <v>-0.13924107030395771</v>
      </c>
      <c r="N101" s="298">
        <v>0.29765856260791218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8.9367941153846164E-2</v>
      </c>
      <c r="F102" s="298">
        <v>0.11881996477000525</v>
      </c>
      <c r="G102" s="298">
        <v>-2.945202361615909E-2</v>
      </c>
      <c r="H102" s="298">
        <v>-0.26916635482713969</v>
      </c>
      <c r="I102" s="298">
        <v>1.3860948061086264E-2</v>
      </c>
      <c r="J102" s="298">
        <v>9.1294868961747891E-2</v>
      </c>
      <c r="K102" s="298">
        <v>0.14634506057826263</v>
      </c>
      <c r="L102" s="298">
        <v>0.11029384872976429</v>
      </c>
      <c r="M102" s="298">
        <v>-0.10020176014873683</v>
      </c>
      <c r="N102" s="298">
        <v>0.33784168968874734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6.8450946122449008E-2</v>
      </c>
      <c r="F103" s="298">
        <v>0.1215835381619607</v>
      </c>
      <c r="G103" s="298">
        <v>-5.3132592039511692E-2</v>
      </c>
      <c r="H103" s="298">
        <v>-0.48558653585848088</v>
      </c>
      <c r="I103" s="298">
        <v>1.4270950166095798E-2</v>
      </c>
      <c r="J103" s="298">
        <v>9.3244259429689821E-2</v>
      </c>
      <c r="K103" s="298">
        <v>0.14992281689423156</v>
      </c>
      <c r="L103" s="298">
        <v>0.11034612455865946</v>
      </c>
      <c r="M103" s="298">
        <v>-9.754199619264782E-2</v>
      </c>
      <c r="N103" s="298">
        <v>0.34070907251656923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0</v>
      </c>
      <c r="F104" s="298">
        <v>3.8492098177167013E-2</v>
      </c>
      <c r="G104" s="298">
        <v>-3.8492098177167013E-2</v>
      </c>
      <c r="H104" s="298">
        <v>-0.3517849194685525</v>
      </c>
      <c r="I104" s="298">
        <v>1.6185650237085004E-2</v>
      </c>
      <c r="J104" s="298">
        <v>6.3506045699978295E-3</v>
      </c>
      <c r="K104" s="298">
        <v>7.0633591784336203E-2</v>
      </c>
      <c r="L104" s="298">
        <v>0.11061004683151186</v>
      </c>
      <c r="M104" s="298">
        <v>-0.18115753350571809</v>
      </c>
      <c r="N104" s="298">
        <v>0.25814172986005213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8.1082207984790905E-2</v>
      </c>
      <c r="F105" s="298">
        <v>9.2566017546428542E-2</v>
      </c>
      <c r="G105" s="298">
        <v>-1.1483809561637637E-2</v>
      </c>
      <c r="H105" s="298">
        <v>-0.10495221651048532</v>
      </c>
      <c r="I105" s="298">
        <v>1.134857064849862E-2</v>
      </c>
      <c r="J105" s="298">
        <v>7.0030005362409012E-2</v>
      </c>
      <c r="K105" s="298">
        <v>0.11510202973044807</v>
      </c>
      <c r="L105" s="298">
        <v>0.11000635091773549</v>
      </c>
      <c r="M105" s="298">
        <v>-0.12588479369556629</v>
      </c>
      <c r="N105" s="298">
        <v>0.31101682878842341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0.25375226133790757</v>
      </c>
      <c r="F106" s="298">
        <v>9.5329590938383987E-2</v>
      </c>
      <c r="G106" s="298">
        <v>0.15842267039952357</v>
      </c>
      <c r="H106" s="298">
        <v>1.4478479736796508</v>
      </c>
      <c r="I106" s="298">
        <v>1.1468080204778585E-2</v>
      </c>
      <c r="J106" s="298">
        <v>7.2556256460672042E-2</v>
      </c>
      <c r="K106" s="298">
        <v>0.11810292541609593</v>
      </c>
      <c r="L106" s="298">
        <v>0.11001874408506594</v>
      </c>
      <c r="M106" s="298">
        <v>-0.12314583067778116</v>
      </c>
      <c r="N106" s="298">
        <v>0.31380501255454912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0.17562184818306281</v>
      </c>
      <c r="F107" s="298">
        <v>8.2893510674584489E-2</v>
      </c>
      <c r="G107" s="298">
        <v>9.2728337508478323E-2</v>
      </c>
      <c r="H107" s="298">
        <v>0.84745784947162994</v>
      </c>
      <c r="I107" s="298">
        <v>1.1249312919052666E-2</v>
      </c>
      <c r="J107" s="298">
        <v>6.0554604669786571E-2</v>
      </c>
      <c r="K107" s="298">
        <v>0.10523241667938241</v>
      </c>
      <c r="L107" s="298">
        <v>0.10999615551292127</v>
      </c>
      <c r="M107" s="298">
        <v>-0.13553705451403231</v>
      </c>
      <c r="N107" s="298">
        <v>0.30132407586320126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</v>
      </c>
      <c r="F108" s="298">
        <v>0.11789877363935344</v>
      </c>
      <c r="G108" s="298">
        <v>-0.11789877363935344</v>
      </c>
      <c r="H108" s="298">
        <v>-1.0774941495593364</v>
      </c>
      <c r="I108" s="298">
        <v>1.3729063626578426E-2</v>
      </c>
      <c r="J108" s="298">
        <v>9.0635574180425699E-2</v>
      </c>
      <c r="K108" s="298">
        <v>0.14516197309828119</v>
      </c>
      <c r="L108" s="298">
        <v>0.11027735204716622</v>
      </c>
      <c r="M108" s="298">
        <v>-0.1010901921371547</v>
      </c>
      <c r="N108" s="298">
        <v>0.33688773941586159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0.11378455261737534</v>
      </c>
      <c r="F109" s="298">
        <v>4.3420470726154223E-2</v>
      </c>
      <c r="G109" s="298">
        <v>7.036408189122112E-2</v>
      </c>
      <c r="H109" s="298">
        <v>0.64306764384865389</v>
      </c>
      <c r="I109" s="298">
        <v>1.5334143054203884E-2</v>
      </c>
      <c r="J109" s="298">
        <v>1.2969901627678807E-2</v>
      </c>
      <c r="K109" s="298">
        <v>7.3871039824629642E-2</v>
      </c>
      <c r="L109" s="298">
        <v>0.11048865611309962</v>
      </c>
      <c r="M109" s="298">
        <v>-0.17598810304786311</v>
      </c>
      <c r="N109" s="298">
        <v>0.26282904450017153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0.27581659490294319</v>
      </c>
      <c r="F110" s="298">
        <v>0.10131733328762078</v>
      </c>
      <c r="G110" s="298">
        <v>0.17449926161532242</v>
      </c>
      <c r="H110" s="298">
        <v>1.5947742939895528</v>
      </c>
      <c r="I110" s="298">
        <v>1.1857713598976584E-2</v>
      </c>
      <c r="J110" s="298">
        <v>7.7770264108780768E-2</v>
      </c>
      <c r="K110" s="298">
        <v>0.1248644024664608</v>
      </c>
      <c r="L110" s="298">
        <v>0.11006004069719105</v>
      </c>
      <c r="M110" s="298">
        <v>-0.11724009521582875</v>
      </c>
      <c r="N110" s="298">
        <v>0.31987476179107033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0.10891158580322609</v>
      </c>
      <c r="F111" s="298">
        <v>4.3180961032184745E-2</v>
      </c>
      <c r="G111" s="298">
        <v>6.5730624771041343E-2</v>
      </c>
      <c r="H111" s="298">
        <v>0.60072180101147865</v>
      </c>
      <c r="I111" s="298">
        <v>1.5374398296382612E-2</v>
      </c>
      <c r="J111" s="298">
        <v>1.2650453000753882E-2</v>
      </c>
      <c r="K111" s="298">
        <v>7.3711469063615614E-2</v>
      </c>
      <c r="L111" s="298">
        <v>0.11049425011939676</v>
      </c>
      <c r="M111" s="298">
        <v>-0.1762387213296869</v>
      </c>
      <c r="N111" s="298">
        <v>0.26260064339405642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4.7287170497065212E-2</v>
      </c>
      <c r="G112" s="298">
        <v>-4.7287170497065212E-2</v>
      </c>
      <c r="H112" s="298">
        <v>-0.43216437276660075</v>
      </c>
      <c r="I112" s="298">
        <v>1.4701783764929156E-2</v>
      </c>
      <c r="J112" s="298">
        <v>1.8092341622549944E-2</v>
      </c>
      <c r="K112" s="298">
        <v>7.6481999371580484E-2</v>
      </c>
      <c r="L112" s="298">
        <v>0.11040267040403838</v>
      </c>
      <c r="M112" s="298">
        <v>-0.17195065269989049</v>
      </c>
      <c r="N112" s="298">
        <v>0.26652499369402094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</v>
      </c>
      <c r="F113" s="298">
        <v>3.5037631437222709E-2</v>
      </c>
      <c r="G113" s="298">
        <v>-3.5037631437222709E-2</v>
      </c>
      <c r="H113" s="298">
        <v>-0.32021404228942912</v>
      </c>
      <c r="I113" s="298">
        <v>1.6809089547842413E-2</v>
      </c>
      <c r="J113" s="298">
        <v>1.6581109156169963E-3</v>
      </c>
      <c r="K113" s="298">
        <v>6.8417151958828415E-2</v>
      </c>
      <c r="L113" s="298">
        <v>0.11070299308464691</v>
      </c>
      <c r="M113" s="298">
        <v>-0.18479657308377459</v>
      </c>
      <c r="N113" s="298">
        <v>0.25487183595821999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0</v>
      </c>
      <c r="F114" s="298">
        <v>4.4981889692609051E-2</v>
      </c>
      <c r="G114" s="298">
        <v>-4.4981889692609051E-2</v>
      </c>
      <c r="H114" s="298">
        <v>-0.41109607406239912</v>
      </c>
      <c r="I114" s="298">
        <v>1.507473631396496E-2</v>
      </c>
      <c r="J114" s="298">
        <v>1.5046450969553607E-2</v>
      </c>
      <c r="K114" s="298">
        <v>7.4917328415664494E-2</v>
      </c>
      <c r="L114" s="298">
        <v>0.11045295315838129</v>
      </c>
      <c r="M114" s="298">
        <v>-0.17435578508915109</v>
      </c>
      <c r="N114" s="298">
        <v>0.26431956447436922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0.2391569046148784</v>
      </c>
      <c r="F115" s="298">
        <v>5.6851437411057686E-2</v>
      </c>
      <c r="G115" s="298">
        <v>0.18230546720382071</v>
      </c>
      <c r="H115" s="298">
        <v>1.6661163494853426</v>
      </c>
      <c r="I115" s="298">
        <v>1.3302584184214029E-2</v>
      </c>
      <c r="J115" s="298">
        <v>3.0435141602558335E-2</v>
      </c>
      <c r="K115" s="298">
        <v>8.3267733219557036E-2</v>
      </c>
      <c r="L115" s="298">
        <v>0.11022506943726594</v>
      </c>
      <c r="M115" s="298">
        <v>-0.16203370546385173</v>
      </c>
      <c r="N115" s="298">
        <v>0.27573658028596709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0.35203148079541102</v>
      </c>
      <c r="F116" s="298">
        <v>6.0190755259670513E-2</v>
      </c>
      <c r="G116" s="298">
        <v>0.29184072553574053</v>
      </c>
      <c r="H116" s="298">
        <v>2.6671751084521031</v>
      </c>
      <c r="I116" s="298">
        <v>1.2879954072538318E-2</v>
      </c>
      <c r="J116" s="298">
        <v>3.4613719093733938E-2</v>
      </c>
      <c r="K116" s="298">
        <v>8.5767791425607087E-2</v>
      </c>
      <c r="L116" s="298">
        <v>0.11017486284712449</v>
      </c>
      <c r="M116" s="298">
        <v>-0.15859468727744391</v>
      </c>
      <c r="N116" s="298">
        <v>0.27897619779678495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3.4259224931821923E-2</v>
      </c>
      <c r="G117" s="298">
        <v>-3.4259224931821923E-2</v>
      </c>
      <c r="H117" s="298">
        <v>-0.31310007129839995</v>
      </c>
      <c r="I117" s="298">
        <v>1.6952304531529263E-2</v>
      </c>
      <c r="J117" s="298">
        <v>5.9530783576936669E-4</v>
      </c>
      <c r="K117" s="298">
        <v>6.7923142027874472E-2</v>
      </c>
      <c r="L117" s="298">
        <v>0.11072482926336669</v>
      </c>
      <c r="M117" s="298">
        <v>-0.18561834191249549</v>
      </c>
      <c r="N117" s="298">
        <v>0.25413679177613935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</v>
      </c>
      <c r="F118" s="298">
        <v>4.1504393174398448E-2</v>
      </c>
      <c r="G118" s="298">
        <v>-4.1504393174398448E-2</v>
      </c>
      <c r="H118" s="298">
        <v>-0.37931472436874814</v>
      </c>
      <c r="I118" s="298">
        <v>1.5659513342574205E-2</v>
      </c>
      <c r="J118" s="298">
        <v>1.0407703166943047E-2</v>
      </c>
      <c r="K118" s="298">
        <v>7.2601083181853848E-2</v>
      </c>
      <c r="L118" s="298">
        <v>0.11053428221415407</v>
      </c>
      <c r="M118" s="298">
        <v>-0.17799478499387433</v>
      </c>
      <c r="N118" s="298">
        <v>0.26100357134267121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</v>
      </c>
      <c r="F119" s="298">
        <v>4.4254148699394119E-2</v>
      </c>
      <c r="G119" s="298">
        <v>-4.4254148699394119E-2</v>
      </c>
      <c r="H119" s="298">
        <v>-0.40444514260333048</v>
      </c>
      <c r="I119" s="298">
        <v>1.5194979090345393E-2</v>
      </c>
      <c r="J119" s="298">
        <v>1.4079931652840442E-2</v>
      </c>
      <c r="K119" s="298">
        <v>7.44283657459478E-2</v>
      </c>
      <c r="L119" s="298">
        <v>0.11046942824160914</v>
      </c>
      <c r="M119" s="298">
        <v>-0.1751162423325314</v>
      </c>
      <c r="N119" s="298">
        <v>0.26362453973131961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0.10786380531771439</v>
      </c>
      <c r="F120" s="298">
        <v>7.6445172760021773E-2</v>
      </c>
      <c r="G120" s="298">
        <v>3.1418632557692616E-2</v>
      </c>
      <c r="H120" s="298">
        <v>0.28713948180346771</v>
      </c>
      <c r="I120" s="298">
        <v>1.1461284501783393E-2</v>
      </c>
      <c r="J120" s="298">
        <v>5.3685333201647437E-2</v>
      </c>
      <c r="K120" s="298">
        <v>9.920501231839611E-2</v>
      </c>
      <c r="L120" s="298">
        <v>0.11001803592549186</v>
      </c>
      <c r="M120" s="298">
        <v>-0.14202884259157633</v>
      </c>
      <c r="N120" s="298">
        <v>0.29491918811161988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</v>
      </c>
      <c r="F121" s="298">
        <v>9.2566017546428542E-2</v>
      </c>
      <c r="G121" s="298">
        <v>-9.2566017546428542E-2</v>
      </c>
      <c r="H121" s="298">
        <v>-0.84597438357909793</v>
      </c>
      <c r="I121" s="298">
        <v>1.134857064849862E-2</v>
      </c>
      <c r="J121" s="298">
        <v>7.0030005362409012E-2</v>
      </c>
      <c r="K121" s="298">
        <v>0.11510202973044807</v>
      </c>
      <c r="L121" s="298">
        <v>0.11000635091773549</v>
      </c>
      <c r="M121" s="298">
        <v>-0.12588479369556629</v>
      </c>
      <c r="N121" s="298">
        <v>0.31101682878842341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</v>
      </c>
      <c r="F122" s="298">
        <v>0.1294136627725011</v>
      </c>
      <c r="G122" s="298">
        <v>-0.1294136627725011</v>
      </c>
      <c r="H122" s="298">
        <v>-1.1827304068230811</v>
      </c>
      <c r="I122" s="298">
        <v>1.5536237451175309E-2</v>
      </c>
      <c r="J122" s="298">
        <v>9.8561774253850723E-2</v>
      </c>
      <c r="K122" s="298">
        <v>0.1602655512911515</v>
      </c>
      <c r="L122" s="298">
        <v>0.11051688495705668</v>
      </c>
      <c r="M122" s="298">
        <v>-9.0050967891063038E-2</v>
      </c>
      <c r="N122" s="298">
        <v>0.34887829343606525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0</v>
      </c>
      <c r="F123" s="298">
        <v>9.8553759895665324E-2</v>
      </c>
      <c r="G123" s="298">
        <v>-9.8553759895665324E-2</v>
      </c>
      <c r="H123" s="298">
        <v>-0.90069723735624518</v>
      </c>
      <c r="I123" s="298">
        <v>1.1656323380581623E-2</v>
      </c>
      <c r="J123" s="298">
        <v>7.5406611777905502E-2</v>
      </c>
      <c r="K123" s="298">
        <v>0.12170090801342515</v>
      </c>
      <c r="L123" s="298">
        <v>0.11003852535010042</v>
      </c>
      <c r="M123" s="298">
        <v>-0.11996094339249534</v>
      </c>
      <c r="N123" s="298">
        <v>0.31706846318382598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0.12809942645102865</v>
      </c>
      <c r="F124" s="298">
        <v>0.13079544946847887</v>
      </c>
      <c r="G124" s="298">
        <v>-2.6960230174502275E-3</v>
      </c>
      <c r="H124" s="298">
        <v>-2.4639348983103295E-2</v>
      </c>
      <c r="I124" s="298">
        <v>1.5773483266483018E-2</v>
      </c>
      <c r="J124" s="298">
        <v>9.9472437779344502E-2</v>
      </c>
      <c r="K124" s="298">
        <v>0.16211846115761325</v>
      </c>
      <c r="L124" s="298">
        <v>0.11055048602710897</v>
      </c>
      <c r="M124" s="298">
        <v>-8.8735906260959063E-2</v>
      </c>
      <c r="N124" s="298">
        <v>0.35032680519791681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</v>
      </c>
      <c r="F125" s="298">
        <v>0.15612820556140378</v>
      </c>
      <c r="G125" s="298">
        <v>-0.15612820556140378</v>
      </c>
      <c r="H125" s="298">
        <v>-1.4268785236749693</v>
      </c>
      <c r="I125" s="298">
        <v>2.0641214379898135E-2</v>
      </c>
      <c r="J125" s="298">
        <v>0.11513884459550239</v>
      </c>
      <c r="K125" s="298">
        <v>0.19711756652730517</v>
      </c>
      <c r="L125" s="298">
        <v>0.11134930137880934</v>
      </c>
      <c r="M125" s="298">
        <v>-6.4989439142768002E-2</v>
      </c>
      <c r="N125" s="298">
        <v>0.37724585026557556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0.12186781893401642</v>
      </c>
      <c r="F126" s="298">
        <v>0.11098984015946484</v>
      </c>
      <c r="G126" s="298">
        <v>1.0877978774551586E-2</v>
      </c>
      <c r="H126" s="298">
        <v>9.9415440269665659E-2</v>
      </c>
      <c r="I126" s="298">
        <v>1.2824992171495131E-2</v>
      </c>
      <c r="J126" s="298">
        <v>8.5521947436339715E-2</v>
      </c>
      <c r="K126" s="298">
        <v>0.13645773288258997</v>
      </c>
      <c r="L126" s="298">
        <v>0.11016845106776671</v>
      </c>
      <c r="M126" s="298">
        <v>-0.10778286985456773</v>
      </c>
      <c r="N126" s="298">
        <v>0.32976255017349743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0.11929012379609587</v>
      </c>
      <c r="F127" s="298">
        <v>0.10039614215696896</v>
      </c>
      <c r="G127" s="298">
        <v>1.8893981639126908E-2</v>
      </c>
      <c r="H127" s="298">
        <v>0.17267486378030836</v>
      </c>
      <c r="I127" s="298">
        <v>1.1786596755525765E-2</v>
      </c>
      <c r="J127" s="298">
        <v>7.6990296934884114E-2</v>
      </c>
      <c r="K127" s="298">
        <v>0.1238019873790538</v>
      </c>
      <c r="L127" s="298">
        <v>0.11005240138020328</v>
      </c>
      <c r="M127" s="298">
        <v>-0.1181461161769459</v>
      </c>
      <c r="N127" s="298">
        <v>0.31893840049088384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</v>
      </c>
      <c r="F128" s="298">
        <v>0.16718249912922556</v>
      </c>
      <c r="G128" s="298">
        <v>-0.16718249912922556</v>
      </c>
      <c r="H128" s="298">
        <v>-1.5279053306481643</v>
      </c>
      <c r="I128" s="298">
        <v>2.2974366608755448E-2</v>
      </c>
      <c r="J128" s="298">
        <v>0.12155996023411447</v>
      </c>
      <c r="K128" s="298">
        <v>0.21280503802433665</v>
      </c>
      <c r="L128" s="298">
        <v>0.11180531609697947</v>
      </c>
      <c r="M128" s="298">
        <v>-5.4840700429656802E-2</v>
      </c>
      <c r="N128" s="298">
        <v>0.38920569868810795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</v>
      </c>
      <c r="F129" s="298">
        <v>0.11928056033533117</v>
      </c>
      <c r="G129" s="298">
        <v>-0.11928056033533117</v>
      </c>
      <c r="H129" s="298">
        <v>-1.0901225004309858</v>
      </c>
      <c r="I129" s="298">
        <v>1.3927808741355857E-2</v>
      </c>
      <c r="J129" s="298">
        <v>9.1622692466886063E-2</v>
      </c>
      <c r="K129" s="298">
        <v>0.14693842820377628</v>
      </c>
      <c r="L129" s="298">
        <v>0.11030227124954312</v>
      </c>
      <c r="M129" s="298">
        <v>-9.9757890038469063E-2</v>
      </c>
      <c r="N129" s="298">
        <v>0.3383190107091314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</v>
      </c>
      <c r="F130" s="298">
        <v>0.18836989513421726</v>
      </c>
      <c r="G130" s="298">
        <v>-0.18836989513421726</v>
      </c>
      <c r="H130" s="298">
        <v>-1.7215400440134543</v>
      </c>
      <c r="I130" s="298">
        <v>2.7646452894813388E-2</v>
      </c>
      <c r="J130" s="298">
        <v>0.13346951881547242</v>
      </c>
      <c r="K130" s="298">
        <v>0.24327027145296209</v>
      </c>
      <c r="L130" s="298">
        <v>0.11285802383586704</v>
      </c>
      <c r="M130" s="298">
        <v>-3.5743773362523878E-2</v>
      </c>
      <c r="N130" s="298">
        <v>0.41248356363095839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0.14691629425488562</v>
      </c>
      <c r="G131" s="298">
        <v>-0.14691629425488562</v>
      </c>
      <c r="H131" s="298">
        <v>-1.3426895178639733</v>
      </c>
      <c r="I131" s="298">
        <v>1.8777361551269415E-2</v>
      </c>
      <c r="J131" s="298">
        <v>0.10962817561774861</v>
      </c>
      <c r="K131" s="298">
        <v>0.18420441289202261</v>
      </c>
      <c r="L131" s="298">
        <v>0.11101890151365706</v>
      </c>
      <c r="M131" s="298">
        <v>-7.3545241797607158E-2</v>
      </c>
      <c r="N131" s="298">
        <v>0.36737783030737836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</v>
      </c>
      <c r="F132" s="298">
        <v>0.10500209781022804</v>
      </c>
      <c r="G132" s="298">
        <v>-0.10500209781022804</v>
      </c>
      <c r="H132" s="298">
        <v>-0.9596295414239423</v>
      </c>
      <c r="I132" s="298">
        <v>1.2180373709575797E-2</v>
      </c>
      <c r="J132" s="298">
        <v>8.0814289598343095E-2</v>
      </c>
      <c r="K132" s="298">
        <v>0.12918990602211297</v>
      </c>
      <c r="L132" s="298">
        <v>0.11009527097099549</v>
      </c>
      <c r="M132" s="298">
        <v>-0.11362529103486224</v>
      </c>
      <c r="N132" s="298">
        <v>0.32362948665531832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6.1208418623481815E-2</v>
      </c>
      <c r="F133" s="298">
        <v>0.10638388450620577</v>
      </c>
      <c r="G133" s="298">
        <v>-4.5175465882723954E-2</v>
      </c>
      <c r="H133" s="298">
        <v>-0.41286519519830522</v>
      </c>
      <c r="I133" s="298">
        <v>1.2316451120312186E-2</v>
      </c>
      <c r="J133" s="298">
        <v>8.1925853525189038E-2</v>
      </c>
      <c r="K133" s="298">
        <v>0.13084191548722252</v>
      </c>
      <c r="L133" s="298">
        <v>0.11011040892972397</v>
      </c>
      <c r="M133" s="298">
        <v>-0.112273565324793</v>
      </c>
      <c r="N133" s="298">
        <v>0.32504133433720456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8.3598093200000001E-2</v>
      </c>
      <c r="F134" s="298">
        <v>6.9075643714807261E-2</v>
      </c>
      <c r="G134" s="298">
        <v>1.452244948519274E-2</v>
      </c>
      <c r="H134" s="298">
        <v>0.13272279154855496</v>
      </c>
      <c r="I134" s="298">
        <v>1.1960072759196368E-2</v>
      </c>
      <c r="J134" s="298">
        <v>4.5325309529887885E-2</v>
      </c>
      <c r="K134" s="298">
        <v>9.282597789972663E-2</v>
      </c>
      <c r="L134" s="298">
        <v>0.1100711157701114</v>
      </c>
      <c r="M134" s="298">
        <v>-0.14950377768854151</v>
      </c>
      <c r="N134" s="298">
        <v>0.28765506511815603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0.12039552887620046</v>
      </c>
      <c r="F135" s="298">
        <v>0.14645569868955971</v>
      </c>
      <c r="G135" s="298">
        <v>-2.6060169813359249E-2</v>
      </c>
      <c r="H135" s="298">
        <v>-0.23816770644546123</v>
      </c>
      <c r="I135" s="298">
        <v>1.8686524184207701E-2</v>
      </c>
      <c r="J135" s="298">
        <v>0.10934796506074425</v>
      </c>
      <c r="K135" s="298">
        <v>0.18356343231837519</v>
      </c>
      <c r="L135" s="298">
        <v>0.11100357369273738</v>
      </c>
      <c r="M135" s="298">
        <v>-7.3975399348340798E-2</v>
      </c>
      <c r="N135" s="298">
        <v>0.36688679672746022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5.62414531048454E-2</v>
      </c>
      <c r="F136" s="298">
        <v>0.11605639137804981</v>
      </c>
      <c r="G136" s="298">
        <v>-5.9814938273204409E-2</v>
      </c>
      <c r="H136" s="298">
        <v>-0.54665747620734995</v>
      </c>
      <c r="I136" s="298">
        <v>1.3472892450952947E-2</v>
      </c>
      <c r="J136" s="298">
        <v>8.9301897104462236E-2</v>
      </c>
      <c r="K136" s="298">
        <v>0.14281088565163738</v>
      </c>
      <c r="L136" s="298">
        <v>0.11024575283187531</v>
      </c>
      <c r="M136" s="298">
        <v>-0.10286982461940174</v>
      </c>
      <c r="N136" s="298">
        <v>0.33498260737550134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</v>
      </c>
      <c r="F137" s="298">
        <v>0.13217723616445656</v>
      </c>
      <c r="G137" s="298">
        <v>-0.13217723616445656</v>
      </c>
      <c r="H137" s="298">
        <v>-1.2079871085663798</v>
      </c>
      <c r="I137" s="298">
        <v>1.6014451174180318E-2</v>
      </c>
      <c r="J137" s="298">
        <v>0.10037570996701779</v>
      </c>
      <c r="K137" s="298">
        <v>0.16397876236189535</v>
      </c>
      <c r="L137" s="298">
        <v>0.11058512482645305</v>
      </c>
      <c r="M137" s="298">
        <v>-8.74229053555656E-2</v>
      </c>
      <c r="N137" s="298">
        <v>0.3517773776844787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</v>
      </c>
      <c r="F138" s="298">
        <v>5.9582769113440306E-2</v>
      </c>
      <c r="G138" s="298">
        <v>-5.9582769113440306E-2</v>
      </c>
      <c r="H138" s="298">
        <v>-0.54453564827282741</v>
      </c>
      <c r="I138" s="298">
        <v>1.2954038617213256E-2</v>
      </c>
      <c r="J138" s="298">
        <v>3.3858615724273261E-2</v>
      </c>
      <c r="K138" s="298">
        <v>8.5306922502607352E-2</v>
      </c>
      <c r="L138" s="298">
        <v>0.11018354824096131</v>
      </c>
      <c r="M138" s="298">
        <v>-0.15921992089451359</v>
      </c>
      <c r="N138" s="298">
        <v>0.27838545912139423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</v>
      </c>
      <c r="F139" s="298">
        <v>3.5396895978176912E-2</v>
      </c>
      <c r="G139" s="298">
        <v>-3.5396895978176912E-2</v>
      </c>
      <c r="H139" s="298">
        <v>-0.32349741351605793</v>
      </c>
      <c r="I139" s="298">
        <v>1.6743317975095172E-2</v>
      </c>
      <c r="J139" s="298">
        <v>2.1479847650650447E-3</v>
      </c>
      <c r="K139" s="298">
        <v>6.864580719128878E-2</v>
      </c>
      <c r="L139" s="298">
        <v>0.1106930254500578</v>
      </c>
      <c r="M139" s="298">
        <v>-0.1844175147959686</v>
      </c>
      <c r="N139" s="298">
        <v>0.2552113067523224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</v>
      </c>
      <c r="F140" s="298">
        <v>5.3028494218852654E-2</v>
      </c>
      <c r="G140" s="298">
        <v>-5.3028494218852654E-2</v>
      </c>
      <c r="H140" s="298">
        <v>-0.48463517063830397</v>
      </c>
      <c r="I140" s="298">
        <v>1.3830717166418802E-2</v>
      </c>
      <c r="J140" s="298">
        <v>2.5563430976075229E-2</v>
      </c>
      <c r="K140" s="298">
        <v>8.0493557461630075E-2</v>
      </c>
      <c r="L140" s="298">
        <v>0.11029005360325776</v>
      </c>
      <c r="M140" s="298">
        <v>-0.16598569433078708</v>
      </c>
      <c r="N140" s="298">
        <v>0.27204268276849242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0</v>
      </c>
      <c r="F141" s="298">
        <v>3.9026389032945065E-2</v>
      </c>
      <c r="G141" s="298">
        <v>-3.9026389032945065E-2</v>
      </c>
      <c r="H141" s="298">
        <v>-0.35666788180559028</v>
      </c>
      <c r="I141" s="298">
        <v>1.6091087466603107E-2</v>
      </c>
      <c r="J141" s="298">
        <v>7.0726783469683904E-3</v>
      </c>
      <c r="K141" s="298">
        <v>7.0980099718921746E-2</v>
      </c>
      <c r="L141" s="298">
        <v>0.1105962489523486</v>
      </c>
      <c r="M141" s="298">
        <v>-0.18059584279646348</v>
      </c>
      <c r="N141" s="298">
        <v>0.25864862086235363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0.19473184638739441</v>
      </c>
      <c r="F142" s="298">
        <v>7.151680021103457E-2</v>
      </c>
      <c r="G142" s="298">
        <v>0.12321504617635984</v>
      </c>
      <c r="H142" s="298">
        <v>1.1260803424370487</v>
      </c>
      <c r="I142" s="298">
        <v>1.1766196036259124E-2</v>
      </c>
      <c r="J142" s="298">
        <v>4.8151466774283377E-2</v>
      </c>
      <c r="K142" s="298">
        <v>9.4882133647785763E-2</v>
      </c>
      <c r="L142" s="298">
        <v>0.11005021833524765</v>
      </c>
      <c r="M142" s="298">
        <v>-0.1470211230282466</v>
      </c>
      <c r="N142" s="298">
        <v>0.29005472345031574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4.288617987037617E-2</v>
      </c>
      <c r="G143" s="298">
        <v>-4.288617987037617E-2</v>
      </c>
      <c r="H143" s="298">
        <v>-0.39194307524039756</v>
      </c>
      <c r="I143" s="298">
        <v>1.5424108865660119E-2</v>
      </c>
      <c r="J143" s="298">
        <v>1.2256956500281874E-2</v>
      </c>
      <c r="K143" s="298">
        <v>7.351540324047047E-2</v>
      </c>
      <c r="L143" s="298">
        <v>0.11050117791576583</v>
      </c>
      <c r="M143" s="298">
        <v>-0.17654725972209456</v>
      </c>
      <c r="N143" s="298">
        <v>0.26231961946284693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3.6361843687534694E-2</v>
      </c>
      <c r="G144" s="298">
        <v>-3.6361843687534694E-2</v>
      </c>
      <c r="H144" s="298">
        <v>-0.33231621187475979</v>
      </c>
      <c r="I144" s="298">
        <v>1.6567710398990715E-2</v>
      </c>
      <c r="J144" s="298">
        <v>3.4616543176639175E-3</v>
      </c>
      <c r="K144" s="298">
        <v>6.926203305740547E-2</v>
      </c>
      <c r="L144" s="298">
        <v>0.11066659936194309</v>
      </c>
      <c r="M144" s="298">
        <v>-0.18340009011288655</v>
      </c>
      <c r="N144" s="298">
        <v>0.25612377748795595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5.0186619580791805E-2</v>
      </c>
      <c r="G145" s="298">
        <v>-5.0186619580791805E-2</v>
      </c>
      <c r="H145" s="298">
        <v>-0.45866286234561177</v>
      </c>
      <c r="I145" s="298">
        <v>1.4250995056111418E-2</v>
      </c>
      <c r="J145" s="298">
        <v>2.1886967742133379E-2</v>
      </c>
      <c r="K145" s="298">
        <v>7.8486271419450235E-2</v>
      </c>
      <c r="L145" s="298">
        <v>0.11034354555913685</v>
      </c>
      <c r="M145" s="298">
        <v>-0.16893379339188552</v>
      </c>
      <c r="N145" s="298">
        <v>0.26930703255346916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</v>
      </c>
      <c r="F146" s="298">
        <v>4.3254656322636892E-2</v>
      </c>
      <c r="G146" s="298">
        <v>-4.3254656322636892E-2</v>
      </c>
      <c r="H146" s="298">
        <v>-0.39531063547283735</v>
      </c>
      <c r="I146" s="298">
        <v>1.5361999163523351E-2</v>
      </c>
      <c r="J146" s="298">
        <v>1.2748770511734266E-2</v>
      </c>
      <c r="K146" s="298">
        <v>7.3760542133539525E-2</v>
      </c>
      <c r="L146" s="298">
        <v>0.11049252556065541</v>
      </c>
      <c r="M146" s="298">
        <v>-0.17616160140735723</v>
      </c>
      <c r="N146" s="298">
        <v>0.26267091405263099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0</v>
      </c>
      <c r="F147" s="298">
        <v>4.7588860592353684E-2</v>
      </c>
      <c r="G147" s="298">
        <v>-4.7588860592353684E-2</v>
      </c>
      <c r="H147" s="298">
        <v>-0.4349215627069109</v>
      </c>
      <c r="I147" s="298">
        <v>1.4653902216790644E-2</v>
      </c>
      <c r="J147" s="298">
        <v>1.8489114983005553E-2</v>
      </c>
      <c r="K147" s="298">
        <v>7.6688606201701814E-2</v>
      </c>
      <c r="L147" s="298">
        <v>0.11039630445196641</v>
      </c>
      <c r="M147" s="298">
        <v>-0.17163632108542748</v>
      </c>
      <c r="N147" s="298">
        <v>0.26681404227013483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</v>
      </c>
      <c r="F148" s="298">
        <v>5.0453765008680831E-2</v>
      </c>
      <c r="G148" s="298">
        <v>-5.0453765008680831E-2</v>
      </c>
      <c r="H148" s="298">
        <v>-0.46110434351413065</v>
      </c>
      <c r="I148" s="298">
        <v>1.4210548020272497E-2</v>
      </c>
      <c r="J148" s="298">
        <v>2.2234432967176244E-2</v>
      </c>
      <c r="K148" s="298">
        <v>7.8673097050185423E-2</v>
      </c>
      <c r="L148" s="298">
        <v>0.11033832906795565</v>
      </c>
      <c r="M148" s="298">
        <v>-0.16865628904634439</v>
      </c>
      <c r="N148" s="298">
        <v>0.26956381906370602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</v>
      </c>
      <c r="F149" s="298">
        <v>4.3848824601907317E-2</v>
      </c>
      <c r="G149" s="298">
        <v>-4.3848824601907317E-2</v>
      </c>
      <c r="H149" s="298">
        <v>-0.40074082634764663</v>
      </c>
      <c r="I149" s="298">
        <v>1.5262452188572367E-2</v>
      </c>
      <c r="J149" s="298">
        <v>1.3540619354474984E-2</v>
      </c>
      <c r="K149" s="298">
        <v>7.4157029849339653E-2</v>
      </c>
      <c r="L149" s="298">
        <v>0.11047872932506264</v>
      </c>
      <c r="M149" s="298">
        <v>-0.17554003653841554</v>
      </c>
      <c r="N149" s="298">
        <v>0.26323768574223017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0</v>
      </c>
      <c r="F150" s="298">
        <v>6.2166710234918654E-2</v>
      </c>
      <c r="G150" s="298">
        <v>-6.2166710234918654E-2</v>
      </c>
      <c r="H150" s="298">
        <v>-0.56815066440281181</v>
      </c>
      <c r="I150" s="298">
        <v>1.2648436021405116E-2</v>
      </c>
      <c r="J150" s="298">
        <v>3.7049423034976187E-2</v>
      </c>
      <c r="K150" s="298">
        <v>8.7283997434861121E-2</v>
      </c>
      <c r="L150" s="298">
        <v>0.11014803729644744</v>
      </c>
      <c r="M150" s="298">
        <v>-0.15656546207499047</v>
      </c>
      <c r="N150" s="298">
        <v>0.28089888254482775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</v>
      </c>
      <c r="F151" s="298">
        <v>0.10454150224490213</v>
      </c>
      <c r="G151" s="298">
        <v>-0.10454150224490213</v>
      </c>
      <c r="H151" s="298">
        <v>-0.95542009113339255</v>
      </c>
      <c r="I151" s="298">
        <v>1.2136797506979992E-2</v>
      </c>
      <c r="J151" s="298">
        <v>8.0440227735194242E-2</v>
      </c>
      <c r="K151" s="298">
        <v>0.12864277675461003</v>
      </c>
      <c r="L151" s="298">
        <v>0.11009045844303417</v>
      </c>
      <c r="M151" s="298">
        <v>-0.11407632987343094</v>
      </c>
      <c r="N151" s="298">
        <v>0.32315933436323518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0.18694946789525421</v>
      </c>
      <c r="F152" s="298">
        <v>6.1153399991201653E-2</v>
      </c>
      <c r="G152" s="298">
        <v>0.12579606790405257</v>
      </c>
      <c r="H152" s="298">
        <v>1.1496686777999041</v>
      </c>
      <c r="I152" s="298">
        <v>1.2765368908983873E-2</v>
      </c>
      <c r="J152" s="298">
        <v>3.5803907250948598E-2</v>
      </c>
      <c r="K152" s="298">
        <v>8.65028927314547E-2</v>
      </c>
      <c r="L152" s="298">
        <v>0.11016152608717096</v>
      </c>
      <c r="M152" s="298">
        <v>-0.15760555838379955</v>
      </c>
      <c r="N152" s="298">
        <v>0.27991235836620287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</v>
      </c>
      <c r="F153" s="298">
        <v>4.1670207577915772E-2</v>
      </c>
      <c r="G153" s="298">
        <v>-4.1670207577915772E-2</v>
      </c>
      <c r="H153" s="298">
        <v>-0.38083012647334608</v>
      </c>
      <c r="I153" s="298">
        <v>1.5631060543490626E-2</v>
      </c>
      <c r="J153" s="298">
        <v>1.0630019190503756E-2</v>
      </c>
      <c r="K153" s="298">
        <v>7.2710395965327787E-2</v>
      </c>
      <c r="L153" s="298">
        <v>0.11053025486348192</v>
      </c>
      <c r="M153" s="298">
        <v>-0.17782097307008521</v>
      </c>
      <c r="N153" s="298">
        <v>0.26116138822591678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0.23868193144912644</v>
      </c>
      <c r="F154" s="298">
        <v>5.7744992807789941E-2</v>
      </c>
      <c r="G154" s="298">
        <v>0.1809369386413365</v>
      </c>
      <c r="H154" s="298">
        <v>1.6536091666363313</v>
      </c>
      <c r="I154" s="298">
        <v>1.3185792354172617E-2</v>
      </c>
      <c r="J154" s="298">
        <v>3.1560622427287591E-2</v>
      </c>
      <c r="K154" s="298">
        <v>8.3929363188292291E-2</v>
      </c>
      <c r="L154" s="298">
        <v>0.11021103532078516</v>
      </c>
      <c r="M154" s="298">
        <v>-0.16111228109314921</v>
      </c>
      <c r="N154" s="298">
        <v>0.27660226670872912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0.27018215576344867</v>
      </c>
      <c r="F155" s="298">
        <v>0.1091474578981612</v>
      </c>
      <c r="G155" s="298">
        <v>0.16103469786528746</v>
      </c>
      <c r="H155" s="298">
        <v>1.4717196750211603</v>
      </c>
      <c r="I155" s="298">
        <v>1.261178863950993E-2</v>
      </c>
      <c r="J155" s="298">
        <v>8.4102945135677218E-2</v>
      </c>
      <c r="K155" s="298">
        <v>0.1341919706606452</v>
      </c>
      <c r="L155" s="298">
        <v>0.11014383504835697</v>
      </c>
      <c r="M155" s="298">
        <v>-0.10957636957986551</v>
      </c>
      <c r="N155" s="298">
        <v>0.32787128537618793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0.19990211330746105</v>
      </c>
      <c r="F156" s="298">
        <v>0.11329281798609436</v>
      </c>
      <c r="G156" s="298">
        <v>8.6609295321366686E-2</v>
      </c>
      <c r="H156" s="298">
        <v>0.79153502725731306</v>
      </c>
      <c r="I156" s="298">
        <v>1.3108732515832005E-2</v>
      </c>
      <c r="J156" s="298">
        <v>8.726147317238199E-2</v>
      </c>
      <c r="K156" s="298">
        <v>0.13932416279980675</v>
      </c>
      <c r="L156" s="298">
        <v>0.11020184233779229</v>
      </c>
      <c r="M156" s="298">
        <v>-0.10554620047253829</v>
      </c>
      <c r="N156" s="298">
        <v>0.33213183644472699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0.30522168679592571</v>
      </c>
      <c r="F157" s="298">
        <v>0.12250472929261251</v>
      </c>
      <c r="G157" s="298">
        <v>0.18271695750331318</v>
      </c>
      <c r="H157" s="298">
        <v>1.6698770195637256</v>
      </c>
      <c r="I157" s="298">
        <v>1.4412173692671639E-2</v>
      </c>
      <c r="J157" s="298">
        <v>9.3885008625039026E-2</v>
      </c>
      <c r="K157" s="298">
        <v>0.15112444996018601</v>
      </c>
      <c r="L157" s="298">
        <v>0.11036447769558706</v>
      </c>
      <c r="M157" s="298">
        <v>-9.6657250754605781E-2</v>
      </c>
      <c r="N157" s="298">
        <v>0.34166670933983079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0.12234590280194704</v>
      </c>
      <c r="F158" s="298">
        <v>0.13678319181771564</v>
      </c>
      <c r="G158" s="298">
        <v>-1.4437289015768601E-2</v>
      </c>
      <c r="H158" s="298">
        <v>-0.13194449755324231</v>
      </c>
      <c r="I158" s="298">
        <v>1.6842489748756947E-2</v>
      </c>
      <c r="J158" s="298">
        <v>0.10333734511653433</v>
      </c>
      <c r="K158" s="298">
        <v>0.17022903851889695</v>
      </c>
      <c r="L158" s="298">
        <v>0.11070806947738264</v>
      </c>
      <c r="M158" s="298">
        <v>-8.3061093413186599E-2</v>
      </c>
      <c r="N158" s="298">
        <v>0.35662747704861786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0</v>
      </c>
      <c r="F159" s="298">
        <v>4.7427652144489615E-2</v>
      </c>
      <c r="G159" s="298">
        <v>-4.7427652144489615E-2</v>
      </c>
      <c r="H159" s="298">
        <v>-0.43344825510521845</v>
      </c>
      <c r="I159" s="298">
        <v>1.4679460388949123E-2</v>
      </c>
      <c r="J159" s="298">
        <v>1.8277153070497817E-2</v>
      </c>
      <c r="K159" s="298">
        <v>7.6578151218481411E-2</v>
      </c>
      <c r="L159" s="298">
        <v>0.11039969992614437</v>
      </c>
      <c r="M159" s="298">
        <v>-0.17180427227207468</v>
      </c>
      <c r="N159" s="298">
        <v>0.26665957656105393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4.9270034405793244E-2</v>
      </c>
      <c r="G160" s="298">
        <v>-4.9270034405793244E-2</v>
      </c>
      <c r="H160" s="298">
        <v>-0.45028605626741763</v>
      </c>
      <c r="I160" s="298">
        <v>1.4391194131052583E-2</v>
      </c>
      <c r="J160" s="298">
        <v>2.0691974989747057E-2</v>
      </c>
      <c r="K160" s="298">
        <v>7.7848093821839437E-2</v>
      </c>
      <c r="L160" s="298">
        <v>0.11036173999620356</v>
      </c>
      <c r="M160" s="298">
        <v>-0.16988650911302217</v>
      </c>
      <c r="N160" s="298">
        <v>0.26842657792460867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</v>
      </c>
      <c r="F161" s="298">
        <v>5.6639563451007763E-2</v>
      </c>
      <c r="G161" s="298">
        <v>-5.6639563451007763E-2</v>
      </c>
      <c r="H161" s="298">
        <v>-0.51763726091621431</v>
      </c>
      <c r="I161" s="298">
        <v>1.3330660204800461E-2</v>
      </c>
      <c r="J161" s="298">
        <v>3.0167514229888268E-2</v>
      </c>
      <c r="K161" s="298">
        <v>8.3111612672127258E-2</v>
      </c>
      <c r="L161" s="298">
        <v>0.11022846133357686</v>
      </c>
      <c r="M161" s="298">
        <v>-0.16225231505774998</v>
      </c>
      <c r="N161" s="298">
        <v>0.27553144195976553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0.15</v>
      </c>
      <c r="F162" s="298">
        <v>8.5196488501214029E-2</v>
      </c>
      <c r="G162" s="298">
        <v>6.4803511498785965E-2</v>
      </c>
      <c r="H162" s="298">
        <v>0.59224877711141888</v>
      </c>
      <c r="I162" s="298">
        <v>1.1227243437794956E-2</v>
      </c>
      <c r="J162" s="298">
        <v>6.2901408112339352E-2</v>
      </c>
      <c r="K162" s="298">
        <v>0.10749156889008871</v>
      </c>
      <c r="L162" s="298">
        <v>0.10999390065673417</v>
      </c>
      <c r="M162" s="298">
        <v>-0.13322959898989531</v>
      </c>
      <c r="N162" s="298">
        <v>0.30362257599232334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8.9802444154473096E-2</v>
      </c>
      <c r="G163" s="298">
        <v>-8.9802444154473096E-2</v>
      </c>
      <c r="H163" s="298">
        <v>-0.82071768183579918</v>
      </c>
      <c r="I163" s="298">
        <v>1.1268998858752578E-2</v>
      </c>
      <c r="J163" s="298">
        <v>6.7424445774901989E-2</v>
      </c>
      <c r="K163" s="298">
        <v>0.1121804425340442</v>
      </c>
      <c r="L163" s="298">
        <v>0.10999817053819834</v>
      </c>
      <c r="M163" s="298">
        <v>-0.12863212247499484</v>
      </c>
      <c r="N163" s="298">
        <v>0.30823701078394106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0</v>
      </c>
      <c r="F164" s="298">
        <v>4.5401031657055627E-2</v>
      </c>
      <c r="G164" s="298">
        <v>-4.5401031657055627E-2</v>
      </c>
      <c r="H164" s="298">
        <v>-0.41492667382679943</v>
      </c>
      <c r="I164" s="298">
        <v>1.5006017453492004E-2</v>
      </c>
      <c r="J164" s="298">
        <v>1.5602054971807153E-2</v>
      </c>
      <c r="K164" s="298">
        <v>7.52000083423041E-2</v>
      </c>
      <c r="L164" s="298">
        <v>0.11044359531582855</v>
      </c>
      <c r="M164" s="298">
        <v>-0.17391806030398493</v>
      </c>
      <c r="N164" s="298">
        <v>0.26472012361809621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0.1069534399121143</v>
      </c>
      <c r="F165" s="298">
        <v>3.7156371037721882E-2</v>
      </c>
      <c r="G165" s="298">
        <v>6.9797068874392409E-2</v>
      </c>
      <c r="H165" s="298">
        <v>0.63788562889211331</v>
      </c>
      <c r="I165" s="298">
        <v>1.6424290623257058E-2</v>
      </c>
      <c r="J165" s="298">
        <v>4.5409849187160595E-3</v>
      </c>
      <c r="K165" s="298">
        <v>6.9771757156727704E-2</v>
      </c>
      <c r="L165" s="298">
        <v>0.11064521909666593</v>
      </c>
      <c r="M165" s="298">
        <v>-0.18256310579312079</v>
      </c>
      <c r="N165" s="298">
        <v>0.25687584786856454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0.17275357831125773</v>
      </c>
      <c r="F166" s="298">
        <v>6.387091382662452E-2</v>
      </c>
      <c r="G166" s="298">
        <v>0.10888266448463321</v>
      </c>
      <c r="H166" s="298">
        <v>0.99509460827388985</v>
      </c>
      <c r="I166" s="298">
        <v>1.2460583705789284E-2</v>
      </c>
      <c r="J166" s="298">
        <v>3.9126664095861019E-2</v>
      </c>
      <c r="K166" s="298">
        <v>8.8615163557388021E-2</v>
      </c>
      <c r="L166" s="298">
        <v>0.11012662408682553</v>
      </c>
      <c r="M166" s="298">
        <v>-0.15481873609276645</v>
      </c>
      <c r="N166" s="298">
        <v>0.28256056374601546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0</v>
      </c>
      <c r="F167" s="298">
        <v>5.1526952675890192E-2</v>
      </c>
      <c r="G167" s="298">
        <v>-5.1526952675890192E-2</v>
      </c>
      <c r="H167" s="298">
        <v>-0.47091236269111159</v>
      </c>
      <c r="I167" s="298">
        <v>1.4049996135008571E-2</v>
      </c>
      <c r="J167" s="298">
        <v>2.3626444859439339E-2</v>
      </c>
      <c r="K167" s="298">
        <v>7.9427460492341048E-2</v>
      </c>
      <c r="L167" s="298">
        <v>0.11031776637453168</v>
      </c>
      <c r="M167" s="298">
        <v>-0.16754226794522584</v>
      </c>
      <c r="N167" s="298">
        <v>0.27059617329700625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0</v>
      </c>
      <c r="F168" s="298">
        <v>5.6731682564072947E-2</v>
      </c>
      <c r="G168" s="298">
        <v>-5.6731682564072947E-2</v>
      </c>
      <c r="H168" s="298">
        <v>-0.51847915097432429</v>
      </c>
      <c r="I168" s="298">
        <v>1.331843537500192E-2</v>
      </c>
      <c r="J168" s="298">
        <v>3.0283909432147461E-2</v>
      </c>
      <c r="K168" s="298">
        <v>8.3179455695998439E-2</v>
      </c>
      <c r="L168" s="298">
        <v>0.11022698357167404</v>
      </c>
      <c r="M168" s="298">
        <v>-0.16215726140241699</v>
      </c>
      <c r="N168" s="298">
        <v>0.27562062653056291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0</v>
      </c>
      <c r="F169" s="298">
        <v>4.9131855736195468E-2</v>
      </c>
      <c r="G169" s="298">
        <v>-4.9131855736195468E-2</v>
      </c>
      <c r="H169" s="298">
        <v>-0.44902322118025262</v>
      </c>
      <c r="I169" s="298">
        <v>1.44125182595106E-2</v>
      </c>
      <c r="J169" s="298">
        <v>2.0511450827168008E-2</v>
      </c>
      <c r="K169" s="298">
        <v>7.775226064522292E-2</v>
      </c>
      <c r="L169" s="298">
        <v>0.11036452269208943</v>
      </c>
      <c r="M169" s="298">
        <v>-0.17003021366515889</v>
      </c>
      <c r="N169" s="298">
        <v>0.26829392513754979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5.6099510989869282E-2</v>
      </c>
      <c r="F170" s="298">
        <v>5.5303836311562632E-2</v>
      </c>
      <c r="G170" s="298">
        <v>7.9567467830665012E-4</v>
      </c>
      <c r="H170" s="298">
        <v>7.2717873508206937E-3</v>
      </c>
      <c r="I170" s="298">
        <v>1.3510961408715627E-2</v>
      </c>
      <c r="J170" s="298">
        <v>2.8473744632579675E-2</v>
      </c>
      <c r="K170" s="298">
        <v>8.2133927990545585E-2</v>
      </c>
      <c r="L170" s="298">
        <v>0.11025041163034177</v>
      </c>
      <c r="M170" s="298">
        <v>-0.16363163113633628</v>
      </c>
      <c r="N170" s="298">
        <v>0.27423930375946154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</v>
      </c>
      <c r="F171" s="298">
        <v>5.7100159016333668E-2</v>
      </c>
      <c r="G171" s="298">
        <v>-5.7100159016333668E-2</v>
      </c>
      <c r="H171" s="298">
        <v>-0.52184671120676407</v>
      </c>
      <c r="I171" s="298">
        <v>1.3269811572795083E-2</v>
      </c>
      <c r="J171" s="298">
        <v>3.0748943119050905E-2</v>
      </c>
      <c r="K171" s="298">
        <v>8.3451374913616427E-2</v>
      </c>
      <c r="L171" s="298">
        <v>0.11022111905460534</v>
      </c>
      <c r="M171" s="298">
        <v>-0.16177713918152098</v>
      </c>
      <c r="N171" s="298">
        <v>0.27597745721418832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7.8321131322741197E-2</v>
      </c>
      <c r="F172" s="298">
        <v>0.1215835381619607</v>
      </c>
      <c r="G172" s="298">
        <v>-4.3262406839219503E-2</v>
      </c>
      <c r="H172" s="298">
        <v>-0.39538146857835693</v>
      </c>
      <c r="I172" s="298">
        <v>1.4270950166095798E-2</v>
      </c>
      <c r="J172" s="298">
        <v>9.3244259429689821E-2</v>
      </c>
      <c r="K172" s="298">
        <v>0.14992281689423156</v>
      </c>
      <c r="L172" s="298">
        <v>0.11034612455865946</v>
      </c>
      <c r="M172" s="298">
        <v>-9.754199619264782E-2</v>
      </c>
      <c r="N172" s="298">
        <v>0.34070907251656923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0.22631154137069717</v>
      </c>
      <c r="F173" s="298">
        <v>0.22982349601354896</v>
      </c>
      <c r="G173" s="298">
        <v>-3.5119546428517834E-3</v>
      </c>
      <c r="H173" s="298">
        <v>-3.2096267538506834E-2</v>
      </c>
      <c r="I173" s="298">
        <v>3.7210993787112026E-2</v>
      </c>
      <c r="J173" s="298">
        <v>0.1559298370374933</v>
      </c>
      <c r="K173" s="298">
        <v>0.30371715498960461</v>
      </c>
      <c r="L173" s="298">
        <v>0.11557363559694957</v>
      </c>
      <c r="M173" s="298">
        <v>3.1716075459148341E-4</v>
      </c>
      <c r="N173" s="298">
        <v>0.45932983127250643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7.2233981764997596E-2</v>
      </c>
      <c r="F174" s="298">
        <v>0.23074468714420071</v>
      </c>
      <c r="G174" s="298">
        <v>-0.15851070537920312</v>
      </c>
      <c r="H174" s="298">
        <v>-1.44865253824494</v>
      </c>
      <c r="I174" s="298">
        <v>3.74274288553363E-2</v>
      </c>
      <c r="J174" s="298">
        <v>0.15642123101697725</v>
      </c>
      <c r="K174" s="298">
        <v>0.30506814327142417</v>
      </c>
      <c r="L174" s="298">
        <v>0.11564350226966173</v>
      </c>
      <c r="M174" s="298">
        <v>1.0996105198091133E-3</v>
      </c>
      <c r="N174" s="298">
        <v>0.46038976376859231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7.3533290222105863E-2</v>
      </c>
      <c r="F175" s="298">
        <v>8.1972319543932665E-2</v>
      </c>
      <c r="G175" s="298">
        <v>-8.439029321826802E-3</v>
      </c>
      <c r="H175" s="298">
        <v>-7.7125524223374264E-2</v>
      </c>
      <c r="I175" s="298">
        <v>1.1266131834310021E-2</v>
      </c>
      <c r="J175" s="298">
        <v>5.9600014506701368E-2</v>
      </c>
      <c r="K175" s="298">
        <v>0.10434462458116396</v>
      </c>
      <c r="L175" s="298">
        <v>0.10999787685669234</v>
      </c>
      <c r="M175" s="298">
        <v>-0.1364616638922678</v>
      </c>
      <c r="N175" s="298">
        <v>0.30040630298013316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0.17269375505141507</v>
      </c>
      <c r="F176" s="298">
        <v>5.189542912815092E-2</v>
      </c>
      <c r="G176" s="298">
        <v>0.12079832592326414</v>
      </c>
      <c r="H176" s="298">
        <v>1.1039935822999358</v>
      </c>
      <c r="I176" s="298">
        <v>1.3995598158086486E-2</v>
      </c>
      <c r="J176" s="298">
        <v>2.4102944912968681E-2</v>
      </c>
      <c r="K176" s="298">
        <v>7.9687913343333167E-2</v>
      </c>
      <c r="L176" s="298">
        <v>0.11031085148014511</v>
      </c>
      <c r="M176" s="298">
        <v>-0.16716005988314625</v>
      </c>
      <c r="N176" s="298">
        <v>0.2709509181394481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7.6279374890185159E-2</v>
      </c>
      <c r="F177" s="298">
        <v>4.9131855736195468E-2</v>
      </c>
      <c r="G177" s="298">
        <v>2.7147519153989691E-2</v>
      </c>
      <c r="H177" s="298">
        <v>0.24810515122873278</v>
      </c>
      <c r="I177" s="298">
        <v>1.44125182595106E-2</v>
      </c>
      <c r="J177" s="298">
        <v>2.0511450827168008E-2</v>
      </c>
      <c r="K177" s="298">
        <v>7.775226064522292E-2</v>
      </c>
      <c r="L177" s="298">
        <v>0.11036452269208943</v>
      </c>
      <c r="M177" s="298">
        <v>-0.17003021366515889</v>
      </c>
      <c r="N177" s="298">
        <v>0.26829392513754979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0.20969351041032855</v>
      </c>
      <c r="F178" s="298">
        <v>7.7826959455999503E-2</v>
      </c>
      <c r="G178" s="298">
        <v>0.13186655095432903</v>
      </c>
      <c r="H178" s="298">
        <v>1.205147710954908</v>
      </c>
      <c r="I178" s="298">
        <v>1.1397567973033826E-2</v>
      </c>
      <c r="J178" s="298">
        <v>5.5193648296019873E-2</v>
      </c>
      <c r="K178" s="298">
        <v>0.10046027061597913</v>
      </c>
      <c r="L178" s="298">
        <v>0.11001141641744244</v>
      </c>
      <c r="M178" s="298">
        <v>-0.140633910864504</v>
      </c>
      <c r="N178" s="298">
        <v>0.29628782977650298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0.1584493114421556</v>
      </c>
      <c r="F179" s="298">
        <v>5.1388774006292423E-2</v>
      </c>
      <c r="G179" s="298">
        <v>0.10706053743586318</v>
      </c>
      <c r="H179" s="298">
        <v>0.97844192246386386</v>
      </c>
      <c r="I179" s="298">
        <v>1.4070492151687757E-2</v>
      </c>
      <c r="J179" s="298">
        <v>2.3447565162733181E-2</v>
      </c>
      <c r="K179" s="298">
        <v>7.9329982849851668E-2</v>
      </c>
      <c r="L179" s="298">
        <v>0.1103203786064148</v>
      </c>
      <c r="M179" s="298">
        <v>-0.1676856339896366</v>
      </c>
      <c r="N179" s="298">
        <v>0.27046318200222147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0.12023251659993246</v>
      </c>
      <c r="F180" s="298">
        <v>4.2268981812839453E-2</v>
      </c>
      <c r="G180" s="298">
        <v>7.7963534787093003E-2</v>
      </c>
      <c r="H180" s="298">
        <v>0.7125201562233926</v>
      </c>
      <c r="I180" s="298">
        <v>1.5528774981544783E-2</v>
      </c>
      <c r="J180" s="298">
        <v>1.1431912279920867E-2</v>
      </c>
      <c r="K180" s="298">
        <v>7.3106051345758039E-2</v>
      </c>
      <c r="L180" s="298">
        <v>0.11051583614532104</v>
      </c>
      <c r="M180" s="298">
        <v>-0.17719356611847714</v>
      </c>
      <c r="N180" s="298">
        <v>0.26173152974415603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0.10114544882317517</v>
      </c>
      <c r="F181" s="298">
        <v>4.5308912543990443E-2</v>
      </c>
      <c r="G181" s="298">
        <v>5.5836536279184723E-2</v>
      </c>
      <c r="H181" s="298">
        <v>0.5102982780509363</v>
      </c>
      <c r="I181" s="298">
        <v>1.5021086592117231E-2</v>
      </c>
      <c r="J181" s="298">
        <v>1.5480011535919363E-2</v>
      </c>
      <c r="K181" s="298">
        <v>7.5137813552061519E-2</v>
      </c>
      <c r="L181" s="298">
        <v>0.11044564377502573</v>
      </c>
      <c r="M181" s="298">
        <v>-0.1740142472510405</v>
      </c>
      <c r="N181" s="298">
        <v>0.26463207233902142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0.35396640379024641</v>
      </c>
      <c r="F182" s="298">
        <v>0.12987425833782704</v>
      </c>
      <c r="G182" s="298">
        <v>0.22409214545241937</v>
      </c>
      <c r="H182" s="298">
        <v>2.0480109184662925</v>
      </c>
      <c r="I182" s="298">
        <v>1.5614895296466145E-2</v>
      </c>
      <c r="J182" s="298">
        <v>9.8866170927285585E-2</v>
      </c>
      <c r="K182" s="298">
        <v>0.16088234574836849</v>
      </c>
      <c r="L182" s="298">
        <v>0.1105279699514634</v>
      </c>
      <c r="M182" s="298">
        <v>-8.9612384927741956E-2</v>
      </c>
      <c r="N182" s="298">
        <v>0.34936090160339606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0.43659466079067599</v>
      </c>
      <c r="F183" s="298">
        <v>0.12342592042326433</v>
      </c>
      <c r="G183" s="298">
        <v>0.31316874036741166</v>
      </c>
      <c r="H183" s="298">
        <v>2.8620949578573018</v>
      </c>
      <c r="I183" s="298">
        <v>1.4555565676264417E-2</v>
      </c>
      <c r="J183" s="298">
        <v>9.4521451694509678E-2</v>
      </c>
      <c r="K183" s="298">
        <v>0.15233038915201899</v>
      </c>
      <c r="L183" s="298">
        <v>0.11038329438202162</v>
      </c>
      <c r="M183" s="298">
        <v>-9.5773425834015685E-2</v>
      </c>
      <c r="N183" s="298">
        <v>0.34262526668054438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0.15558606965695401</v>
      </c>
      <c r="F184" s="298">
        <v>0.11881996477000525</v>
      </c>
      <c r="G184" s="298">
        <v>3.6766104886948758E-2</v>
      </c>
      <c r="H184" s="298">
        <v>0.33601081414937661</v>
      </c>
      <c r="I184" s="298">
        <v>1.3860948061086264E-2</v>
      </c>
      <c r="J184" s="298">
        <v>9.1294868961747891E-2</v>
      </c>
      <c r="K184" s="298">
        <v>0.14634506057826263</v>
      </c>
      <c r="L184" s="298">
        <v>0.11029384872976429</v>
      </c>
      <c r="M184" s="298">
        <v>-0.10020176014873683</v>
      </c>
      <c r="N184" s="298">
        <v>0.33784168968874734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0.66892481332919995</v>
      </c>
      <c r="F185" s="298">
        <v>0.27588305254613971</v>
      </c>
      <c r="G185" s="298">
        <v>0.39304176078306025</v>
      </c>
      <c r="H185" s="298">
        <v>3.5920661827383715</v>
      </c>
      <c r="I185" s="298">
        <v>4.8151464677343471E-2</v>
      </c>
      <c r="J185" s="298">
        <v>0.18026378662646556</v>
      </c>
      <c r="K185" s="298">
        <v>0.37150231846581383</v>
      </c>
      <c r="L185" s="298">
        <v>0.11954568472782885</v>
      </c>
      <c r="M185" s="298">
        <v>3.8489014916411657E-2</v>
      </c>
      <c r="N185" s="298">
        <v>0.51327709017586776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0.15254083711939556</v>
      </c>
      <c r="F186" s="298">
        <v>0.11006864902881301</v>
      </c>
      <c r="G186" s="298">
        <v>4.2472188090582549E-2</v>
      </c>
      <c r="H186" s="298">
        <v>0.3881595437673917</v>
      </c>
      <c r="I186" s="298">
        <v>1.2716812241729833E-2</v>
      </c>
      <c r="J186" s="298">
        <v>8.4815580206491617E-2</v>
      </c>
      <c r="K186" s="298">
        <v>0.13532171785113442</v>
      </c>
      <c r="L186" s="298">
        <v>0.110155909964302</v>
      </c>
      <c r="M186" s="298">
        <v>-0.10867915683920541</v>
      </c>
      <c r="N186" s="298">
        <v>0.32881645489683142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0.11823633750377431</v>
      </c>
      <c r="F187" s="299">
        <v>9.4868995373058082E-2</v>
      </c>
      <c r="G187" s="299">
        <v>2.3367342130716229E-2</v>
      </c>
      <c r="H187" s="299">
        <v>0.2135575600948737</v>
      </c>
      <c r="I187" s="299">
        <v>1.1445436407079628E-2</v>
      </c>
      <c r="J187" s="299">
        <v>7.2140626989900411E-2</v>
      </c>
      <c r="K187" s="299">
        <v>0.11759736375621575</v>
      </c>
      <c r="L187" s="299">
        <v>0.11001638605689837</v>
      </c>
      <c r="M187" s="299">
        <v>-0.12360174366649361</v>
      </c>
      <c r="N187" s="299">
        <v>0.31333973441260976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53FE-230B-4362-8D8E-5F4521CEE1B8}">
  <dimension ref="B1:N247"/>
  <sheetViews>
    <sheetView topLeftCell="A181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640</v>
      </c>
    </row>
    <row r="2" spans="2:9" x14ac:dyDescent="0.2">
      <c r="B2" t="s">
        <v>630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20</v>
      </c>
      <c r="C13" s="304">
        <v>95</v>
      </c>
      <c r="D13" s="304">
        <v>0</v>
      </c>
      <c r="E13" s="304">
        <v>95</v>
      </c>
      <c r="F13" s="306">
        <v>0</v>
      </c>
      <c r="G13" s="306">
        <v>0.37655541465669118</v>
      </c>
      <c r="H13" s="306">
        <v>4.4104461319152279E-2</v>
      </c>
      <c r="I13" s="306">
        <v>6.7465198824669004E-2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20</v>
      </c>
    </row>
    <row r="20" spans="2:4" x14ac:dyDescent="0.2">
      <c r="B20" s="295" t="s">
        <v>308</v>
      </c>
      <c r="C20" s="310">
        <v>1</v>
      </c>
      <c r="D20" s="306">
        <v>0.26185281840182645</v>
      </c>
    </row>
    <row r="21" spans="2:4" ht="16" thickBot="1" x14ac:dyDescent="0.25">
      <c r="B21" s="308" t="s">
        <v>20</v>
      </c>
      <c r="C21" s="309">
        <v>0.26185281840182645</v>
      </c>
      <c r="D21" s="311">
        <v>1</v>
      </c>
    </row>
    <row r="24" spans="2:4" x14ac:dyDescent="0.2">
      <c r="B24" s="290" t="s">
        <v>631</v>
      </c>
    </row>
    <row r="26" spans="2:4" x14ac:dyDescent="0.2">
      <c r="B26" t="s">
        <v>632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6.8566898504979878E-2</v>
      </c>
    </row>
    <row r="32" spans="2:4" x14ac:dyDescent="0.2">
      <c r="B32" s="292" t="s">
        <v>355</v>
      </c>
      <c r="C32" s="298">
        <v>5.8551488811485038E-2</v>
      </c>
    </row>
    <row r="33" spans="2:7" x14ac:dyDescent="0.2">
      <c r="B33" s="292" t="s">
        <v>356</v>
      </c>
      <c r="C33" s="298">
        <v>4.285052844826589E-3</v>
      </c>
    </row>
    <row r="34" spans="2:7" x14ac:dyDescent="0.2">
      <c r="B34" s="292" t="s">
        <v>357</v>
      </c>
      <c r="C34" s="298">
        <v>6.5460315037636274E-2</v>
      </c>
    </row>
    <row r="35" spans="2:7" x14ac:dyDescent="0.2">
      <c r="B35" s="292" t="s">
        <v>358</v>
      </c>
      <c r="C35" s="298">
        <v>60.467666612523701</v>
      </c>
    </row>
    <row r="36" spans="2:7" x14ac:dyDescent="0.2">
      <c r="B36" s="292" t="s">
        <v>359</v>
      </c>
      <c r="C36" s="298">
        <v>1.3480012992878763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-516.02048032937284</v>
      </c>
    </row>
    <row r="39" spans="2:7" x14ac:dyDescent="0.2">
      <c r="B39" s="292" t="s">
        <v>362</v>
      </c>
      <c r="C39" s="298">
        <v>-510.91272654617177</v>
      </c>
    </row>
    <row r="40" spans="2:7" ht="16" thickBot="1" x14ac:dyDescent="0.25">
      <c r="B40" s="296" t="s">
        <v>363</v>
      </c>
      <c r="C40" s="299">
        <v>0.9714947402689994</v>
      </c>
    </row>
    <row r="43" spans="2:7" x14ac:dyDescent="0.2">
      <c r="B43" t="s">
        <v>633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2.9336072361626442E-2</v>
      </c>
      <c r="E46" s="297">
        <v>2.9336072361626442E-2</v>
      </c>
      <c r="F46" s="297">
        <v>6.8461401583516848</v>
      </c>
      <c r="G46" s="646">
        <v>1.0367318834305915E-2</v>
      </c>
    </row>
    <row r="47" spans="2:7" x14ac:dyDescent="0.2">
      <c r="B47" s="292" t="s">
        <v>370</v>
      </c>
      <c r="C47">
        <v>93</v>
      </c>
      <c r="D47" s="298">
        <v>0.3985099145688728</v>
      </c>
      <c r="E47" s="298">
        <v>4.285052844826589E-3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0.42784598693049924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634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1.9707428424336589E-2</v>
      </c>
      <c r="D55" s="297">
        <v>1.1491194079300153E-2</v>
      </c>
      <c r="E55" s="297">
        <v>1.7150026610234426</v>
      </c>
      <c r="F55" s="643">
        <v>8.9675086204056897E-2</v>
      </c>
      <c r="G55" s="297">
        <v>-3.1118056273368409E-3</v>
      </c>
      <c r="H55" s="297">
        <v>4.2526662476010016E-2</v>
      </c>
    </row>
    <row r="56" spans="2:8" ht="16" thickBot="1" x14ac:dyDescent="0.25">
      <c r="B56" s="296" t="s">
        <v>308</v>
      </c>
      <c r="C56" s="299">
        <v>1.7762361018352258E-2</v>
      </c>
      <c r="D56" s="299">
        <v>6.7885621722815611E-3</v>
      </c>
      <c r="E56" s="299">
        <v>2.6165129769125359</v>
      </c>
      <c r="F56" s="645">
        <v>1.0367318834305861E-2</v>
      </c>
      <c r="G56" s="299">
        <v>4.2816219398365794E-3</v>
      </c>
      <c r="H56" s="299">
        <v>3.1243100096867937E-2</v>
      </c>
    </row>
    <row r="59" spans="2:8" x14ac:dyDescent="0.2">
      <c r="B59" t="s">
        <v>635</v>
      </c>
    </row>
    <row r="61" spans="2:8" x14ac:dyDescent="0.2">
      <c r="B61" t="s">
        <v>636</v>
      </c>
    </row>
    <row r="64" spans="2:8" x14ac:dyDescent="0.2">
      <c r="B64" t="s">
        <v>637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0.26185281840182645</v>
      </c>
      <c r="D67" s="315">
        <v>0.10007701880799028</v>
      </c>
      <c r="E67" s="315">
        <v>2.6165129769125355</v>
      </c>
      <c r="F67" s="649">
        <v>1.0367318834305861E-2</v>
      </c>
      <c r="G67" s="315">
        <v>6.3119692878605194E-2</v>
      </c>
      <c r="H67" s="315">
        <v>0.4605859439250477</v>
      </c>
    </row>
    <row r="87" spans="2:14" x14ac:dyDescent="0.2">
      <c r="F87" t="s">
        <v>337</v>
      </c>
    </row>
    <row r="90" spans="2:14" x14ac:dyDescent="0.2">
      <c r="B90" t="s">
        <v>638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20</v>
      </c>
      <c r="F92" s="294" t="s">
        <v>639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</v>
      </c>
      <c r="F93" s="297">
        <v>4.2443250527827478E-2</v>
      </c>
      <c r="G93" s="297">
        <v>-4.2443250527827478E-2</v>
      </c>
      <c r="H93" s="297">
        <v>-0.64838139723930166</v>
      </c>
      <c r="I93" s="297">
        <v>6.7460292747540951E-3</v>
      </c>
      <c r="J93" s="297">
        <v>2.9046973354391225E-2</v>
      </c>
      <c r="K93" s="297">
        <v>5.5839527701263728E-2</v>
      </c>
      <c r="L93" s="297">
        <v>6.5807003850672521E-2</v>
      </c>
      <c r="M93" s="297">
        <v>-8.8236417115496027E-2</v>
      </c>
      <c r="N93" s="297">
        <v>0.173122918171151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</v>
      </c>
      <c r="F94" s="298">
        <v>5.3100667138838833E-2</v>
      </c>
      <c r="G94" s="298">
        <v>-5.3100667138838833E-2</v>
      </c>
      <c r="H94" s="298">
        <v>-0.81118868902950914</v>
      </c>
      <c r="I94" s="298">
        <v>7.5450202200753836E-3</v>
      </c>
      <c r="J94" s="298">
        <v>3.8117752296537737E-2</v>
      </c>
      <c r="K94" s="298">
        <v>6.8083581981139923E-2</v>
      </c>
      <c r="L94" s="298">
        <v>6.589370360624705E-2</v>
      </c>
      <c r="M94" s="298">
        <v>-7.7751169036407927E-2</v>
      </c>
      <c r="N94" s="298">
        <v>0.18395250331408558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0</v>
      </c>
      <c r="F95" s="298">
        <v>4.4929981070396793E-2</v>
      </c>
      <c r="G95" s="298">
        <v>-4.4929981070396793E-2</v>
      </c>
      <c r="H95" s="298">
        <v>-0.68636976532368343</v>
      </c>
      <c r="I95" s="298">
        <v>6.7234932928074793E-3</v>
      </c>
      <c r="J95" s="298">
        <v>3.157845589079819E-2</v>
      </c>
      <c r="K95" s="298">
        <v>5.8281506249995396E-2</v>
      </c>
      <c r="L95" s="298">
        <v>6.5804697453031538E-2</v>
      </c>
      <c r="M95" s="298">
        <v>-8.5745106524306655E-2</v>
      </c>
      <c r="N95" s="298">
        <v>0.17560506866510023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8.06654868191157E-2</v>
      </c>
      <c r="F96" s="298">
        <v>4.4929981070396793E-2</v>
      </c>
      <c r="G96" s="298">
        <v>3.5735505748718907E-2</v>
      </c>
      <c r="H96" s="298">
        <v>0.54591099551190447</v>
      </c>
      <c r="I96" s="298">
        <v>6.7234932928074793E-3</v>
      </c>
      <c r="J96" s="298">
        <v>3.157845589079819E-2</v>
      </c>
      <c r="K96" s="298">
        <v>5.8281506249995396E-2</v>
      </c>
      <c r="L96" s="298">
        <v>6.5804697453031538E-2</v>
      </c>
      <c r="M96" s="298">
        <v>-8.5745106524306655E-2</v>
      </c>
      <c r="N96" s="298">
        <v>0.17560506866510023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0</v>
      </c>
      <c r="F97" s="298">
        <v>3.8890778324157028E-2</v>
      </c>
      <c r="G97" s="298">
        <v>-3.8890778324157028E-2</v>
      </c>
      <c r="H97" s="298">
        <v>-0.59411229997589921</v>
      </c>
      <c r="I97" s="298">
        <v>7.005448128376896E-3</v>
      </c>
      <c r="J97" s="298">
        <v>2.4979346720521121E-2</v>
      </c>
      <c r="K97" s="298">
        <v>5.2802209927792935E-2</v>
      </c>
      <c r="L97" s="298">
        <v>6.5834103231577235E-2</v>
      </c>
      <c r="M97" s="298">
        <v>-9.184270331893471E-2</v>
      </c>
      <c r="N97" s="298">
        <v>0.16962425996724875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0</v>
      </c>
      <c r="F98" s="298">
        <v>5.1502054647187129E-2</v>
      </c>
      <c r="G98" s="298">
        <v>-5.1502054647187129E-2</v>
      </c>
      <c r="H98" s="298">
        <v>-0.78676759526097806</v>
      </c>
      <c r="I98" s="298">
        <v>7.2869256339198451E-3</v>
      </c>
      <c r="J98" s="298">
        <v>3.7031664502346517E-2</v>
      </c>
      <c r="K98" s="298">
        <v>6.597244479202774E-2</v>
      </c>
      <c r="L98" s="298">
        <v>6.5864650078937395E-2</v>
      </c>
      <c r="M98" s="298">
        <v>-7.9292086980814969E-2</v>
      </c>
      <c r="N98" s="298">
        <v>0.18229619627518923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</v>
      </c>
      <c r="F99" s="298">
        <v>3.8890778324157028E-2</v>
      </c>
      <c r="G99" s="298">
        <v>-3.8890778324157028E-2</v>
      </c>
      <c r="H99" s="298">
        <v>-0.59411229997589921</v>
      </c>
      <c r="I99" s="298">
        <v>7.005448128376896E-3</v>
      </c>
      <c r="J99" s="298">
        <v>2.4979346720521121E-2</v>
      </c>
      <c r="K99" s="298">
        <v>5.2802209927792935E-2</v>
      </c>
      <c r="L99" s="298">
        <v>6.5834103231577235E-2</v>
      </c>
      <c r="M99" s="298">
        <v>-9.184270331893471E-2</v>
      </c>
      <c r="N99" s="298">
        <v>0.16962425996724875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0.104870850010472</v>
      </c>
      <c r="F100" s="298">
        <v>4.3331368578745089E-2</v>
      </c>
      <c r="G100" s="298">
        <v>6.1539481431726911E-2</v>
      </c>
      <c r="H100" s="298">
        <v>0.94010365511294758</v>
      </c>
      <c r="I100" s="298">
        <v>6.7225828410322234E-3</v>
      </c>
      <c r="J100" s="298">
        <v>2.9981651375933664E-2</v>
      </c>
      <c r="K100" s="298">
        <v>5.6681085781556513E-2</v>
      </c>
      <c r="L100" s="298">
        <v>6.5804604435260677E-2</v>
      </c>
      <c r="M100" s="298">
        <v>-8.7343534301100229E-2</v>
      </c>
      <c r="N100" s="298">
        <v>0.17400627145859041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0.16395256917532053</v>
      </c>
      <c r="F101" s="298">
        <v>4.1555132476909867E-2</v>
      </c>
      <c r="G101" s="298">
        <v>0.12239743669841066</v>
      </c>
      <c r="H101" s="298">
        <v>1.8697960226442312</v>
      </c>
      <c r="I101" s="298">
        <v>6.7863926189819209E-3</v>
      </c>
      <c r="J101" s="298">
        <v>2.8078701701272933E-2</v>
      </c>
      <c r="K101" s="298">
        <v>5.5031563252546802E-2</v>
      </c>
      <c r="L101" s="298">
        <v>6.5811153838886319E-2</v>
      </c>
      <c r="M101" s="298">
        <v>-8.9132776220538112E-2</v>
      </c>
      <c r="N101" s="298">
        <v>0.17224304117435785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0</v>
      </c>
      <c r="F102" s="298">
        <v>5.6830762952692807E-2</v>
      </c>
      <c r="G102" s="298">
        <v>-5.6830762952692807E-2</v>
      </c>
      <c r="H102" s="298">
        <v>-0.8681712411560818</v>
      </c>
      <c r="I102" s="298">
        <v>8.2923315938455474E-3</v>
      </c>
      <c r="J102" s="298">
        <v>4.0363835828477704E-2</v>
      </c>
      <c r="K102" s="298">
        <v>7.3297690076907909E-2</v>
      </c>
      <c r="L102" s="298">
        <v>6.59834495012869E-2</v>
      </c>
      <c r="M102" s="298">
        <v>-7.419929078375416E-2</v>
      </c>
      <c r="N102" s="298">
        <v>0.18786081668913979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0</v>
      </c>
      <c r="F103" s="298">
        <v>5.7896504613793948E-2</v>
      </c>
      <c r="G103" s="298">
        <v>-5.7896504613793948E-2</v>
      </c>
      <c r="H103" s="298">
        <v>-0.88445197033510259</v>
      </c>
      <c r="I103" s="298">
        <v>8.5376159274950375E-3</v>
      </c>
      <c r="J103" s="298">
        <v>4.0942491414787091E-2</v>
      </c>
      <c r="K103" s="298">
        <v>7.4850517812800804E-2</v>
      </c>
      <c r="L103" s="298">
        <v>6.6014723589150975E-2</v>
      </c>
      <c r="M103" s="298">
        <v>-7.3195653263075505E-2</v>
      </c>
      <c r="N103" s="298">
        <v>0.1889886624906634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0</v>
      </c>
      <c r="F104" s="298">
        <v>2.5853205336686471E-2</v>
      </c>
      <c r="G104" s="298">
        <v>-2.5853205336686471E-2</v>
      </c>
      <c r="H104" s="298">
        <v>-0.39494471301921208</v>
      </c>
      <c r="I104" s="298">
        <v>9.6830879270602549E-3</v>
      </c>
      <c r="J104" s="298">
        <v>6.6245117626607501E-3</v>
      </c>
      <c r="K104" s="298">
        <v>4.5081898910712195E-2</v>
      </c>
      <c r="L104" s="298">
        <v>6.6172615458585049E-2</v>
      </c>
      <c r="M104" s="298">
        <v>-0.10555249450097562</v>
      </c>
      <c r="N104" s="298">
        <v>0.15725890517434857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0</v>
      </c>
      <c r="F105" s="298">
        <v>4.6706217172232022E-2</v>
      </c>
      <c r="G105" s="298">
        <v>-4.6706217172232022E-2</v>
      </c>
      <c r="H105" s="298">
        <v>-0.71350431395538472</v>
      </c>
      <c r="I105" s="298">
        <v>6.7892982874476196E-3</v>
      </c>
      <c r="J105" s="298">
        <v>3.3224016314884017E-2</v>
      </c>
      <c r="K105" s="298">
        <v>6.0188418029580026E-2</v>
      </c>
      <c r="L105" s="298">
        <v>6.581145353251612E-2</v>
      </c>
      <c r="M105" s="298">
        <v>-8.3982286657369759E-2</v>
      </c>
      <c r="N105" s="298">
        <v>0.17739472100183382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0.1023883174590893</v>
      </c>
      <c r="F106" s="298">
        <v>4.7771958833333156E-2</v>
      </c>
      <c r="G106" s="298">
        <v>5.4616358625756145E-2</v>
      </c>
      <c r="H106" s="298">
        <v>0.83434304577291729</v>
      </c>
      <c r="I106" s="298">
        <v>6.8607950469000995E-3</v>
      </c>
      <c r="J106" s="298">
        <v>3.4147779581344573E-2</v>
      </c>
      <c r="K106" s="298">
        <v>6.1396138085321739E-2</v>
      </c>
      <c r="L106" s="298">
        <v>6.5818867762231809E-2</v>
      </c>
      <c r="M106" s="298">
        <v>-8.293126818709004E-2</v>
      </c>
      <c r="N106" s="298">
        <v>0.17847518585375635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6.1550025809080464E-2</v>
      </c>
      <c r="F107" s="298">
        <v>4.2976121358378049E-2</v>
      </c>
      <c r="G107" s="298">
        <v>1.8573904450702415E-2</v>
      </c>
      <c r="H107" s="298">
        <v>0.28374297373948454</v>
      </c>
      <c r="I107" s="298">
        <v>6.729917211767176E-3</v>
      </c>
      <c r="J107" s="298">
        <v>2.9611839548854074E-2</v>
      </c>
      <c r="K107" s="298">
        <v>5.6340403167902023E-2</v>
      </c>
      <c r="L107" s="298">
        <v>6.5805354117304385E-2</v>
      </c>
      <c r="M107" s="298">
        <v>-8.7700270241429817E-2</v>
      </c>
      <c r="N107" s="298">
        <v>0.17365251295818593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0.13112864208119923</v>
      </c>
      <c r="F108" s="298">
        <v>5.6475515732325759E-2</v>
      </c>
      <c r="G108" s="298">
        <v>7.4653126348873472E-2</v>
      </c>
      <c r="H108" s="298">
        <v>1.1404333496707404</v>
      </c>
      <c r="I108" s="298">
        <v>8.2134315461586151E-3</v>
      </c>
      <c r="J108" s="298">
        <v>4.0165268465959331E-2</v>
      </c>
      <c r="K108" s="298">
        <v>7.2785762998692188E-2</v>
      </c>
      <c r="L108" s="298">
        <v>6.5973580337814183E-2</v>
      </c>
      <c r="M108" s="298">
        <v>-7.4534939801391004E-2</v>
      </c>
      <c r="N108" s="298">
        <v>0.18748597126604252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</v>
      </c>
      <c r="F109" s="298">
        <v>2.7753777965650164E-2</v>
      </c>
      <c r="G109" s="298">
        <v>-2.7753777965650164E-2</v>
      </c>
      <c r="H109" s="298">
        <v>-0.42397868005513245</v>
      </c>
      <c r="I109" s="298">
        <v>9.1736725621174488E-3</v>
      </c>
      <c r="J109" s="298">
        <v>9.5366823475834736E-3</v>
      </c>
      <c r="K109" s="298">
        <v>4.5970873583716855E-2</v>
      </c>
      <c r="L109" s="298">
        <v>6.6099993291251824E-2</v>
      </c>
      <c r="M109" s="298">
        <v>-0.10350770864035989</v>
      </c>
      <c r="N109" s="298">
        <v>0.15901526457166021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0.17514776040556046</v>
      </c>
      <c r="F110" s="298">
        <v>5.0081065765718955E-2</v>
      </c>
      <c r="G110" s="298">
        <v>0.12506669463984149</v>
      </c>
      <c r="H110" s="298">
        <v>1.9105727579822165</v>
      </c>
      <c r="I110" s="298">
        <v>7.0938937707742677E-3</v>
      </c>
      <c r="J110" s="298">
        <v>3.5993998644939372E-2</v>
      </c>
      <c r="K110" s="298">
        <v>6.4168132886498544E-2</v>
      </c>
      <c r="L110" s="298">
        <v>6.5843573518283613E-2</v>
      </c>
      <c r="M110" s="298">
        <v>-8.0671221989896694E-2</v>
      </c>
      <c r="N110" s="298">
        <v>0.18083335352133462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0</v>
      </c>
      <c r="F111" s="298">
        <v>2.766141368835473E-2</v>
      </c>
      <c r="G111" s="298">
        <v>-2.766141368835473E-2</v>
      </c>
      <c r="H111" s="298">
        <v>-0.42256768352628393</v>
      </c>
      <c r="I111" s="298">
        <v>9.1977553171400817E-3</v>
      </c>
      <c r="J111" s="298">
        <v>9.3964944916696477E-3</v>
      </c>
      <c r="K111" s="298">
        <v>4.5926332885039813E-2</v>
      </c>
      <c r="L111" s="298">
        <v>6.6103339913355111E-2</v>
      </c>
      <c r="M111" s="298">
        <v>-0.10360671864589996</v>
      </c>
      <c r="N111" s="298">
        <v>0.15892954602260942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2.9244928173140835E-2</v>
      </c>
      <c r="G112" s="298">
        <v>-2.9244928173140835E-2</v>
      </c>
      <c r="H112" s="298">
        <v>-0.44675813363144562</v>
      </c>
      <c r="I112" s="298">
        <v>8.7953627315052133E-3</v>
      </c>
      <c r="J112" s="298">
        <v>1.1779080903088754E-2</v>
      </c>
      <c r="K112" s="298">
        <v>4.6710775443192916E-2</v>
      </c>
      <c r="L112" s="298">
        <v>6.6048552220357867E-2</v>
      </c>
      <c r="M112" s="298">
        <v>-0.10191440666095611</v>
      </c>
      <c r="N112" s="298">
        <v>0.16040426300723779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</v>
      </c>
      <c r="F113" s="298">
        <v>2.4521028260310052E-2</v>
      </c>
      <c r="G113" s="298">
        <v>-2.4521028260310052E-2</v>
      </c>
      <c r="H113" s="298">
        <v>-0.37459380154543614</v>
      </c>
      <c r="I113" s="298">
        <v>1.0056061368029473E-2</v>
      </c>
      <c r="J113" s="298">
        <v>4.5516833505048794E-3</v>
      </c>
      <c r="K113" s="298">
        <v>4.4490373170115227E-2</v>
      </c>
      <c r="L113" s="298">
        <v>6.6228220684721437E-2</v>
      </c>
      <c r="M113" s="298">
        <v>-0.10699509253630077</v>
      </c>
      <c r="N113" s="298">
        <v>0.15603714905692087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8.9999999999999993E-3</v>
      </c>
      <c r="F114" s="298">
        <v>2.8355922004172304E-2</v>
      </c>
      <c r="G114" s="298">
        <v>-1.9355922004172306E-2</v>
      </c>
      <c r="H114" s="298">
        <v>-0.29568941110417296</v>
      </c>
      <c r="I114" s="298">
        <v>9.0184821163947111E-3</v>
      </c>
      <c r="J114" s="298">
        <v>1.044700385479095E-2</v>
      </c>
      <c r="K114" s="298">
        <v>4.6264840153553657E-2</v>
      </c>
      <c r="L114" s="298">
        <v>6.6078633948579171E-2</v>
      </c>
      <c r="M114" s="298">
        <v>-0.10286314918040515</v>
      </c>
      <c r="N114" s="298">
        <v>0.15957499318874976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0.14672349285180225</v>
      </c>
      <c r="F115" s="298">
        <v>3.2933282438601677E-2</v>
      </c>
      <c r="G115" s="298">
        <v>0.11379021041320057</v>
      </c>
      <c r="H115" s="298">
        <v>1.738308322344265</v>
      </c>
      <c r="I115" s="298">
        <v>7.9582896223552597E-3</v>
      </c>
      <c r="J115" s="298">
        <v>1.7129696467439615E-2</v>
      </c>
      <c r="K115" s="298">
        <v>4.8736868409763739E-2</v>
      </c>
      <c r="L115" s="298">
        <v>6.5942302193204294E-2</v>
      </c>
      <c r="M115" s="298">
        <v>-9.8015060898799397E-2</v>
      </c>
      <c r="N115" s="298">
        <v>0.16388162577600274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0.14741770102434801</v>
      </c>
      <c r="F116" s="298">
        <v>3.4221053612432217E-2</v>
      </c>
      <c r="G116" s="298">
        <v>0.11319664741191579</v>
      </c>
      <c r="H116" s="298">
        <v>1.72924079798323</v>
      </c>
      <c r="I116" s="298">
        <v>7.7054505660285244E-3</v>
      </c>
      <c r="J116" s="298">
        <v>1.8919555898061255E-2</v>
      </c>
      <c r="K116" s="298">
        <v>4.952255132680318E-2</v>
      </c>
      <c r="L116" s="298">
        <v>6.5912266030323213E-2</v>
      </c>
      <c r="M116" s="298">
        <v>-9.6667643858223629E-2</v>
      </c>
      <c r="N116" s="298">
        <v>0.16510975108308806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2.4220844359099897E-2</v>
      </c>
      <c r="G117" s="298">
        <v>-2.4220844359099897E-2</v>
      </c>
      <c r="H117" s="298">
        <v>-0.37000806282667864</v>
      </c>
      <c r="I117" s="298">
        <v>1.0141739932634489E-2</v>
      </c>
      <c r="J117" s="298">
        <v>4.0813588002515423E-3</v>
      </c>
      <c r="K117" s="298">
        <v>4.4360329917948249E-2</v>
      </c>
      <c r="L117" s="298">
        <v>6.6241284209228479E-2</v>
      </c>
      <c r="M117" s="298">
        <v>-0.10732121800817877</v>
      </c>
      <c r="N117" s="298">
        <v>0.15576290672637857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</v>
      </c>
      <c r="F118" s="298">
        <v>2.7014863747286708E-2</v>
      </c>
      <c r="G118" s="298">
        <v>-2.7014863747286708E-2</v>
      </c>
      <c r="H118" s="298">
        <v>-0.41269070782434469</v>
      </c>
      <c r="I118" s="298">
        <v>9.3683257929109854E-3</v>
      </c>
      <c r="J118" s="298">
        <v>8.4112253903419476E-3</v>
      </c>
      <c r="K118" s="298">
        <v>4.5618502104231469E-2</v>
      </c>
      <c r="L118" s="298">
        <v>6.6127289170120299E-2</v>
      </c>
      <c r="M118" s="298">
        <v>-0.10430082706450453</v>
      </c>
      <c r="N118" s="298">
        <v>0.15833055455907794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</v>
      </c>
      <c r="F119" s="298">
        <v>2.8075276700082339E-2</v>
      </c>
      <c r="G119" s="298">
        <v>-2.8075276700082339E-2</v>
      </c>
      <c r="H119" s="298">
        <v>-0.42889003335747033</v>
      </c>
      <c r="I119" s="298">
        <v>9.0904175257993849E-3</v>
      </c>
      <c r="J119" s="298">
        <v>1.0023509084189478E-2</v>
      </c>
      <c r="K119" s="298">
        <v>4.6127044315975196E-2</v>
      </c>
      <c r="L119" s="298">
        <v>6.6088490190198398E-2</v>
      </c>
      <c r="M119" s="298">
        <v>-0.10316336702698523</v>
      </c>
      <c r="N119" s="298">
        <v>0.1593139204271499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9.4959651196977024E-2</v>
      </c>
      <c r="F120" s="298">
        <v>4.0489390815808726E-2</v>
      </c>
      <c r="G120" s="298">
        <v>5.4470260381168298E-2</v>
      </c>
      <c r="H120" s="298">
        <v>0.83211118598880451</v>
      </c>
      <c r="I120" s="298">
        <v>6.8567295080638616E-3</v>
      </c>
      <c r="J120" s="298">
        <v>2.687328491821744E-2</v>
      </c>
      <c r="K120" s="298">
        <v>5.4105496713400009E-2</v>
      </c>
      <c r="L120" s="298">
        <v>6.5818444104774637E-2</v>
      </c>
      <c r="M120" s="298">
        <v>-9.0212994904867352E-2</v>
      </c>
      <c r="N120" s="298">
        <v>0.17119177653648482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</v>
      </c>
      <c r="F121" s="298">
        <v>4.6706217172232022E-2</v>
      </c>
      <c r="G121" s="298">
        <v>-4.6706217172232022E-2</v>
      </c>
      <c r="H121" s="298">
        <v>-0.71350431395538472</v>
      </c>
      <c r="I121" s="298">
        <v>6.7892982874476196E-3</v>
      </c>
      <c r="J121" s="298">
        <v>3.3224016314884017E-2</v>
      </c>
      <c r="K121" s="298">
        <v>6.0188418029580026E-2</v>
      </c>
      <c r="L121" s="298">
        <v>6.581145353251612E-2</v>
      </c>
      <c r="M121" s="298">
        <v>-8.3982286657369759E-2</v>
      </c>
      <c r="N121" s="298">
        <v>0.17739472100183382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</v>
      </c>
      <c r="F122" s="298">
        <v>6.0916105986913827E-2</v>
      </c>
      <c r="G122" s="298">
        <v>-6.0916105986913827E-2</v>
      </c>
      <c r="H122" s="298">
        <v>-0.93058070300899465</v>
      </c>
      <c r="I122" s="298">
        <v>9.2945758181977537E-3</v>
      </c>
      <c r="J122" s="298">
        <v>4.2458920463562561E-2</v>
      </c>
      <c r="K122" s="298">
        <v>7.9373291510265093E-2</v>
      </c>
      <c r="L122" s="298">
        <v>6.6116881236691849E-2</v>
      </c>
      <c r="M122" s="298">
        <v>-7.0378916731791585E-2</v>
      </c>
      <c r="N122" s="298">
        <v>0.19221112870561924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0</v>
      </c>
      <c r="F123" s="298">
        <v>4.9015324104617813E-2</v>
      </c>
      <c r="G123" s="298">
        <v>-4.9015324104617813E-2</v>
      </c>
      <c r="H123" s="298">
        <v>-0.74877922717659628</v>
      </c>
      <c r="I123" s="298">
        <v>6.9734117905137409E-3</v>
      </c>
      <c r="J123" s="298">
        <v>3.5167510318835554E-2</v>
      </c>
      <c r="K123" s="298">
        <v>6.2863137890400073E-2</v>
      </c>
      <c r="L123" s="298">
        <v>6.5830701931748115E-2</v>
      </c>
      <c r="M123" s="298">
        <v>-8.1711403231102125E-2</v>
      </c>
      <c r="N123" s="298">
        <v>0.17974205144033775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</v>
      </c>
      <c r="F124" s="298">
        <v>6.1448976817464404E-2</v>
      </c>
      <c r="G124" s="298">
        <v>-6.1448976817464404E-2</v>
      </c>
      <c r="H124" s="298">
        <v>-0.93872106759850515</v>
      </c>
      <c r="I124" s="298">
        <v>9.4365084595375553E-3</v>
      </c>
      <c r="J124" s="298">
        <v>4.2709941197425674E-2</v>
      </c>
      <c r="K124" s="298">
        <v>8.0188012437503134E-2</v>
      </c>
      <c r="L124" s="298">
        <v>6.6136983123918747E-2</v>
      </c>
      <c r="M124" s="298">
        <v>-6.9885964265367959E-2</v>
      </c>
      <c r="N124" s="298">
        <v>0.19278391790029675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</v>
      </c>
      <c r="F125" s="298">
        <v>7.1218275377558135E-2</v>
      </c>
      <c r="G125" s="298">
        <v>-7.1218275377558135E-2</v>
      </c>
      <c r="H125" s="298">
        <v>-1.0879610850728618</v>
      </c>
      <c r="I125" s="298">
        <v>1.2348635416815381E-2</v>
      </c>
      <c r="J125" s="298">
        <v>4.6696332762151918E-2</v>
      </c>
      <c r="K125" s="298">
        <v>9.5740217992964352E-2</v>
      </c>
      <c r="L125" s="298">
        <v>6.6614875527047382E-2</v>
      </c>
      <c r="M125" s="298">
        <v>-6.1065665306469133E-2</v>
      </c>
      <c r="N125" s="298">
        <v>0.20350221606158542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0.11012007784410931</v>
      </c>
      <c r="F126" s="298">
        <v>5.3811161579572928E-2</v>
      </c>
      <c r="G126" s="298">
        <v>5.6308916264536379E-2</v>
      </c>
      <c r="H126" s="298">
        <v>0.86019928611956242</v>
      </c>
      <c r="I126" s="298">
        <v>7.6725695317392635E-3</v>
      </c>
      <c r="J126" s="298">
        <v>3.8574959082751145E-2</v>
      </c>
      <c r="K126" s="298">
        <v>6.904736407639471E-2</v>
      </c>
      <c r="L126" s="298">
        <v>6.5908430174340837E-2</v>
      </c>
      <c r="M126" s="298">
        <v>-7.7069918641313559E-2</v>
      </c>
      <c r="N126" s="298">
        <v>0.1846922418004594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0</v>
      </c>
      <c r="F127" s="298">
        <v>4.9725818545351907E-2</v>
      </c>
      <c r="G127" s="298">
        <v>-4.9725818545351907E-2</v>
      </c>
      <c r="H127" s="298">
        <v>-0.75963304662927689</v>
      </c>
      <c r="I127" s="298">
        <v>7.0513480195599325E-3</v>
      </c>
      <c r="J127" s="298">
        <v>3.5723238854526454E-2</v>
      </c>
      <c r="K127" s="298">
        <v>6.3728398236177361E-2</v>
      </c>
      <c r="L127" s="298">
        <v>6.5839003286194589E-2</v>
      </c>
      <c r="M127" s="298">
        <v>-8.1017393635089363E-2</v>
      </c>
      <c r="N127" s="298">
        <v>0.18046903072579318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</v>
      </c>
      <c r="F128" s="298">
        <v>7.5481242021962686E-2</v>
      </c>
      <c r="G128" s="298">
        <v>-7.5481242021962686E-2</v>
      </c>
      <c r="H128" s="298">
        <v>-1.153084001788945</v>
      </c>
      <c r="I128" s="298">
        <v>1.3744447005989495E-2</v>
      </c>
      <c r="J128" s="298">
        <v>4.818749422028968E-2</v>
      </c>
      <c r="K128" s="298">
        <v>0.1027749898236357</v>
      </c>
      <c r="L128" s="298">
        <v>6.6887686970974289E-2</v>
      </c>
      <c r="M128" s="298">
        <v>-5.7344448122388925E-2</v>
      </c>
      <c r="N128" s="298">
        <v>0.2083069321663143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</v>
      </c>
      <c r="F129" s="298">
        <v>5.7008386562876337E-2</v>
      </c>
      <c r="G129" s="298">
        <v>-5.7008386562876337E-2</v>
      </c>
      <c r="H129" s="298">
        <v>-0.870884696019252</v>
      </c>
      <c r="I129" s="298">
        <v>8.3323310894747159E-3</v>
      </c>
      <c r="J129" s="298">
        <v>4.0462028367667907E-2</v>
      </c>
      <c r="K129" s="298">
        <v>7.3554744758084767E-2</v>
      </c>
      <c r="L129" s="298">
        <v>6.5988488285542768E-2</v>
      </c>
      <c r="M129" s="298">
        <v>-7.4031673200488021E-2</v>
      </c>
      <c r="N129" s="298">
        <v>0.18804844632624068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</v>
      </c>
      <c r="F130" s="298">
        <v>8.3651928090404726E-2</v>
      </c>
      <c r="G130" s="298">
        <v>-8.3651928090404726E-2</v>
      </c>
      <c r="H130" s="298">
        <v>-1.2779029254947707</v>
      </c>
      <c r="I130" s="298">
        <v>1.6539529171243243E-2</v>
      </c>
      <c r="J130" s="298">
        <v>5.0807701053725368E-2</v>
      </c>
      <c r="K130" s="298">
        <v>0.11649615512708408</v>
      </c>
      <c r="L130" s="298">
        <v>6.7517470850388006E-2</v>
      </c>
      <c r="M130" s="298">
        <v>-5.0424388024332328E-2</v>
      </c>
      <c r="N130" s="298">
        <v>0.21772824420514178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6.7665803173887693E-2</v>
      </c>
      <c r="G131" s="298">
        <v>-6.7665803173887693E-2</v>
      </c>
      <c r="H131" s="298">
        <v>-1.0336919878094595</v>
      </c>
      <c r="I131" s="298">
        <v>1.1233582851218719E-2</v>
      </c>
      <c r="J131" s="298">
        <v>4.5358133966334209E-2</v>
      </c>
      <c r="K131" s="298">
        <v>8.9973472381441183E-2</v>
      </c>
      <c r="L131" s="298">
        <v>6.6417213344898654E-2</v>
      </c>
      <c r="M131" s="298">
        <v>-6.422561959020108E-2</v>
      </c>
      <c r="N131" s="298">
        <v>0.19955722593797648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</v>
      </c>
      <c r="F132" s="298">
        <v>5.1502054647187129E-2</v>
      </c>
      <c r="G132" s="298">
        <v>-5.1502054647187129E-2</v>
      </c>
      <c r="H132" s="298">
        <v>-0.78676759526097806</v>
      </c>
      <c r="I132" s="298">
        <v>7.2869256339198451E-3</v>
      </c>
      <c r="J132" s="298">
        <v>3.7031664502346517E-2</v>
      </c>
      <c r="K132" s="298">
        <v>6.597244479202774E-2</v>
      </c>
      <c r="L132" s="298">
        <v>6.5864650078937395E-2</v>
      </c>
      <c r="M132" s="298">
        <v>-7.9292086980814969E-2</v>
      </c>
      <c r="N132" s="298">
        <v>0.18229619627518923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6.722647165991906E-2</v>
      </c>
      <c r="F133" s="298">
        <v>5.2034925477737706E-2</v>
      </c>
      <c r="G133" s="298">
        <v>1.5191546182181354E-2</v>
      </c>
      <c r="H133" s="298">
        <v>0.23207261030514451</v>
      </c>
      <c r="I133" s="298">
        <v>7.3683341355089936E-3</v>
      </c>
      <c r="J133" s="298">
        <v>3.7402874182738195E-2</v>
      </c>
      <c r="K133" s="298">
        <v>6.6666976772737224E-2</v>
      </c>
      <c r="L133" s="298">
        <v>6.5873706383951833E-2</v>
      </c>
      <c r="M133" s="298">
        <v>-7.8777200177193321E-2</v>
      </c>
      <c r="N133" s="298">
        <v>0.18284705113266875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0</v>
      </c>
      <c r="F134" s="298">
        <v>3.7647413052872371E-2</v>
      </c>
      <c r="G134" s="298">
        <v>-3.7647413052872371E-2</v>
      </c>
      <c r="H134" s="298">
        <v>-0.57511811593370832</v>
      </c>
      <c r="I134" s="298">
        <v>7.1551302817596139E-3</v>
      </c>
      <c r="J134" s="298">
        <v>2.3438742357473882E-2</v>
      </c>
      <c r="K134" s="298">
        <v>5.1856083748270859E-2</v>
      </c>
      <c r="L134" s="298">
        <v>6.5850199196172077E-2</v>
      </c>
      <c r="M134" s="298">
        <v>-9.311803198591545E-2</v>
      </c>
      <c r="N134" s="298">
        <v>0.16841285809166018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7.6341808129688951E-2</v>
      </c>
      <c r="F135" s="298">
        <v>6.7488179563704162E-2</v>
      </c>
      <c r="G135" s="298">
        <v>8.8536285659847891E-3</v>
      </c>
      <c r="H135" s="298">
        <v>0.13525184779349769</v>
      </c>
      <c r="I135" s="298">
        <v>1.117923926912982E-2</v>
      </c>
      <c r="J135" s="298">
        <v>4.5288425940060863E-2</v>
      </c>
      <c r="K135" s="298">
        <v>8.9687933187347468E-2</v>
      </c>
      <c r="L135" s="298">
        <v>6.640804345456236E-2</v>
      </c>
      <c r="M135" s="298">
        <v>-6.4385033615517465E-2</v>
      </c>
      <c r="N135" s="298">
        <v>0.1993613927429258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0</v>
      </c>
      <c r="F136" s="298">
        <v>5.5765021291591665E-2</v>
      </c>
      <c r="G136" s="298">
        <v>-5.5765021291591665E-2</v>
      </c>
      <c r="H136" s="298">
        <v>-0.85189051197706089</v>
      </c>
      <c r="I136" s="298">
        <v>8.0601767814982208E-3</v>
      </c>
      <c r="J136" s="298">
        <v>3.9759107614944979E-2</v>
      </c>
      <c r="K136" s="298">
        <v>7.1770934968238359E-2</v>
      </c>
      <c r="L136" s="298">
        <v>6.5954676063002482E-2</v>
      </c>
      <c r="M136" s="298">
        <v>-7.5207894098905131E-2</v>
      </c>
      <c r="N136" s="298">
        <v>0.18673793668208846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</v>
      </c>
      <c r="F137" s="298">
        <v>6.1981847648014968E-2</v>
      </c>
      <c r="G137" s="298">
        <v>-6.1981847648014968E-2</v>
      </c>
      <c r="H137" s="298">
        <v>-0.94686143218801544</v>
      </c>
      <c r="I137" s="298">
        <v>9.5806678478633049E-3</v>
      </c>
      <c r="J137" s="298">
        <v>4.2956540053083983E-2</v>
      </c>
      <c r="K137" s="298">
        <v>8.1007155242945952E-2</v>
      </c>
      <c r="L137" s="298">
        <v>6.6157705834148081E-2</v>
      </c>
      <c r="M137" s="298">
        <v>-6.9394244630388971E-2</v>
      </c>
      <c r="N137" s="298">
        <v>0.19335793992641892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</v>
      </c>
      <c r="F138" s="298">
        <v>3.398659044698997E-2</v>
      </c>
      <c r="G138" s="298">
        <v>-3.398659044698997E-2</v>
      </c>
      <c r="H138" s="298">
        <v>-0.51919381120377206</v>
      </c>
      <c r="I138" s="298">
        <v>7.7497717486573183E-3</v>
      </c>
      <c r="J138" s="298">
        <v>1.8597079647740801E-2</v>
      </c>
      <c r="K138" s="298">
        <v>4.9376101246239139E-2</v>
      </c>
      <c r="L138" s="298">
        <v>6.5917462079352507E-2</v>
      </c>
      <c r="M138" s="298">
        <v>-9.6912425347255679E-2</v>
      </c>
      <c r="N138" s="298">
        <v>0.1648856062412356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</v>
      </c>
      <c r="F139" s="298">
        <v>2.4659574676253199E-2</v>
      </c>
      <c r="G139" s="298">
        <v>-2.4659574676253199E-2</v>
      </c>
      <c r="H139" s="298">
        <v>-0.37671029633870884</v>
      </c>
      <c r="I139" s="298">
        <v>1.0016713432501165E-2</v>
      </c>
      <c r="J139" s="298">
        <v>4.7683669682108999E-3</v>
      </c>
      <c r="K139" s="298">
        <v>4.4550782384295495E-2</v>
      </c>
      <c r="L139" s="298">
        <v>6.6222257533365914E-2</v>
      </c>
      <c r="M139" s="298">
        <v>-0.10684470448357662</v>
      </c>
      <c r="N139" s="298">
        <v>0.15616385383608303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</v>
      </c>
      <c r="F140" s="298">
        <v>3.1459006474078441E-2</v>
      </c>
      <c r="G140" s="298">
        <v>-3.1459006474078441E-2</v>
      </c>
      <c r="H140" s="298">
        <v>-0.48058134850086115</v>
      </c>
      <c r="I140" s="298">
        <v>8.2742459187635526E-3</v>
      </c>
      <c r="J140" s="298">
        <v>1.5027993916254825E-2</v>
      </c>
      <c r="K140" s="298">
        <v>4.7890019031902056E-2</v>
      </c>
      <c r="L140" s="298">
        <v>6.5981179061538178E-2</v>
      </c>
      <c r="M140" s="298">
        <v>-9.9566538618996156E-2</v>
      </c>
      <c r="N140" s="298">
        <v>0.16248455156715302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0</v>
      </c>
      <c r="F141" s="298">
        <v>2.6059248724499356E-2</v>
      </c>
      <c r="G141" s="298">
        <v>-2.6059248724499356E-2</v>
      </c>
      <c r="H141" s="298">
        <v>-0.39809232066048938</v>
      </c>
      <c r="I141" s="298">
        <v>9.6265156171567185E-3</v>
      </c>
      <c r="J141" s="298">
        <v>6.942896546121808E-3</v>
      </c>
      <c r="K141" s="298">
        <v>4.5175600902876908E-2</v>
      </c>
      <c r="L141" s="298">
        <v>6.6164360858047666E-2</v>
      </c>
      <c r="M141" s="298">
        <v>-0.1053300591124389</v>
      </c>
      <c r="N141" s="298">
        <v>0.15744855656143761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</v>
      </c>
      <c r="F142" s="298">
        <v>3.8588818186845036E-2</v>
      </c>
      <c r="G142" s="298">
        <v>-3.8588818186845036E-2</v>
      </c>
      <c r="H142" s="298">
        <v>-0.58949942670850997</v>
      </c>
      <c r="I142" s="298">
        <v>7.0391432606815071E-3</v>
      </c>
      <c r="J142" s="298">
        <v>2.461047472834401E-2</v>
      </c>
      <c r="K142" s="298">
        <v>5.2567161645346062E-2</v>
      </c>
      <c r="L142" s="298">
        <v>6.5837697276491886E-2</v>
      </c>
      <c r="M142" s="298">
        <v>-9.2151800517159072E-2</v>
      </c>
      <c r="N142" s="298">
        <v>0.16932943689084914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2.7547734577837275E-2</v>
      </c>
      <c r="G143" s="298">
        <v>-2.7547734577837275E-2</v>
      </c>
      <c r="H143" s="298">
        <v>-0.42083107241385503</v>
      </c>
      <c r="I143" s="298">
        <v>9.2274947348445022E-3</v>
      </c>
      <c r="J143" s="298">
        <v>9.2237587915171698E-3</v>
      </c>
      <c r="K143" s="298">
        <v>4.5871710364157381E-2</v>
      </c>
      <c r="L143" s="298">
        <v>6.6107484477237313E-2</v>
      </c>
      <c r="M143" s="298">
        <v>-0.10372862803889435</v>
      </c>
      <c r="N143" s="298">
        <v>0.15882409719456889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2.5031696139587681E-2</v>
      </c>
      <c r="G144" s="298">
        <v>-2.5031696139587681E-2</v>
      </c>
      <c r="H144" s="298">
        <v>-0.38239498427705026</v>
      </c>
      <c r="I144" s="298">
        <v>9.9116559541070418E-3</v>
      </c>
      <c r="J144" s="298">
        <v>5.3491117627510222E-3</v>
      </c>
      <c r="K144" s="298">
        <v>4.4714280516424343E-2</v>
      </c>
      <c r="L144" s="298">
        <v>6.620644808913384E-2</v>
      </c>
      <c r="M144" s="298">
        <v>-0.10644118859720229</v>
      </c>
      <c r="N144" s="298">
        <v>0.15650458087637764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3.0363068799246107E-2</v>
      </c>
      <c r="G145" s="298">
        <v>-3.0363068799246107E-2</v>
      </c>
      <c r="H145" s="298">
        <v>-0.46383933199510152</v>
      </c>
      <c r="I145" s="298">
        <v>8.5256777549939308E-3</v>
      </c>
      <c r="J145" s="298">
        <v>1.3432762444851924E-2</v>
      </c>
      <c r="K145" s="298">
        <v>4.7293375153640294E-2</v>
      </c>
      <c r="L145" s="298">
        <v>6.6013180699073928E-2</v>
      </c>
      <c r="M145" s="298">
        <v>-0.10072602520370902</v>
      </c>
      <c r="N145" s="298">
        <v>0.16145216280220123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</v>
      </c>
      <c r="F146" s="298">
        <v>2.7689833465984096E-2</v>
      </c>
      <c r="G146" s="298">
        <v>-2.7689833465984096E-2</v>
      </c>
      <c r="H146" s="298">
        <v>-0.4230018363043912</v>
      </c>
      <c r="I146" s="298">
        <v>9.1903375185384273E-3</v>
      </c>
      <c r="J146" s="298">
        <v>9.4396445472206304E-3</v>
      </c>
      <c r="K146" s="298">
        <v>4.5940022384747564E-2</v>
      </c>
      <c r="L146" s="298">
        <v>6.6102308193672354E-2</v>
      </c>
      <c r="M146" s="298">
        <v>-0.10357625007745268</v>
      </c>
      <c r="N146" s="298">
        <v>0.15895591700942086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0</v>
      </c>
      <c r="F147" s="298">
        <v>2.9361271637811041E-2</v>
      </c>
      <c r="G147" s="298">
        <v>-2.9361271637811041E-2</v>
      </c>
      <c r="H147" s="298">
        <v>-0.44853544656682204</v>
      </c>
      <c r="I147" s="298">
        <v>8.7667175282592751E-3</v>
      </c>
      <c r="J147" s="298">
        <v>1.1952308064337048E-2</v>
      </c>
      <c r="K147" s="298">
        <v>4.6770235211285038E-2</v>
      </c>
      <c r="L147" s="298">
        <v>6.6044743780613438E-2</v>
      </c>
      <c r="M147" s="298">
        <v>-0.10179050038973159</v>
      </c>
      <c r="N147" s="298">
        <v>0.16051304366535368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</v>
      </c>
      <c r="F148" s="298">
        <v>3.0466090493152555E-2</v>
      </c>
      <c r="G148" s="298">
        <v>-3.0466090493152555E-2</v>
      </c>
      <c r="H148" s="298">
        <v>-0.46541313581574023</v>
      </c>
      <c r="I148" s="298">
        <v>8.5014802591454244E-3</v>
      </c>
      <c r="J148" s="298">
        <v>1.358383556991696E-2</v>
      </c>
      <c r="K148" s="298">
        <v>4.7348345416388146E-2</v>
      </c>
      <c r="L148" s="298">
        <v>6.6010059925917561E-2</v>
      </c>
      <c r="M148" s="298">
        <v>-0.1006168062728065</v>
      </c>
      <c r="N148" s="298">
        <v>0.1615489872591116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</v>
      </c>
      <c r="F149" s="298">
        <v>2.791896792312084E-2</v>
      </c>
      <c r="G149" s="298">
        <v>-2.791896792312084E-2</v>
      </c>
      <c r="H149" s="298">
        <v>-0.42650219307788062</v>
      </c>
      <c r="I149" s="298">
        <v>9.1307834013294262E-3</v>
      </c>
      <c r="J149" s="298">
        <v>9.7870416783627685E-3</v>
      </c>
      <c r="K149" s="298">
        <v>4.6050894167878914E-2</v>
      </c>
      <c r="L149" s="298">
        <v>6.6094054576403327E-2</v>
      </c>
      <c r="M149" s="298">
        <v>-0.10333072557216816</v>
      </c>
      <c r="N149" s="298">
        <v>0.15916866141840985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1.4999999999999999E-2</v>
      </c>
      <c r="F150" s="298">
        <v>3.4983058900119532E-2</v>
      </c>
      <c r="G150" s="298">
        <v>-1.9983058900119532E-2</v>
      </c>
      <c r="H150" s="298">
        <v>-0.30526982475764614</v>
      </c>
      <c r="I150" s="298">
        <v>7.5669445676295266E-3</v>
      </c>
      <c r="J150" s="298">
        <v>1.995660664866707E-2</v>
      </c>
      <c r="K150" s="298">
        <v>5.0009511151571998E-2</v>
      </c>
      <c r="L150" s="298">
        <v>6.589621760705365E-2</v>
      </c>
      <c r="M150" s="298">
        <v>-9.5873769582490234E-2</v>
      </c>
      <c r="N150" s="298">
        <v>0.16583988738272931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</v>
      </c>
      <c r="F151" s="298">
        <v>5.1324431037003612E-2</v>
      </c>
      <c r="G151" s="298">
        <v>-5.1324431037003612E-2</v>
      </c>
      <c r="H151" s="298">
        <v>-0.78405414039780796</v>
      </c>
      <c r="I151" s="298">
        <v>7.2608561096757221E-3</v>
      </c>
      <c r="J151" s="298">
        <v>3.690580980070611E-2</v>
      </c>
      <c r="K151" s="298">
        <v>6.5743052273301114E-2</v>
      </c>
      <c r="L151" s="298">
        <v>6.5861770977343179E-2</v>
      </c>
      <c r="M151" s="298">
        <v>-7.9463993265828994E-2</v>
      </c>
      <c r="N151" s="298">
        <v>0.18211285533983623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0.10302011440904754</v>
      </c>
      <c r="F152" s="298">
        <v>3.4592286957715782E-2</v>
      </c>
      <c r="G152" s="298">
        <v>6.842782745133176E-2</v>
      </c>
      <c r="H152" s="298">
        <v>1.0453329992681721</v>
      </c>
      <c r="I152" s="298">
        <v>7.6368998314221333E-3</v>
      </c>
      <c r="J152" s="298">
        <v>1.9426917416500926E-2</v>
      </c>
      <c r="K152" s="298">
        <v>4.9757656498930637E-2</v>
      </c>
      <c r="L152" s="298">
        <v>6.5904287294998989E-2</v>
      </c>
      <c r="M152" s="298">
        <v>-9.6280566325857034E-2</v>
      </c>
      <c r="N152" s="298">
        <v>0.16546514024128861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</v>
      </c>
      <c r="F153" s="298">
        <v>2.7078808246952777E-2</v>
      </c>
      <c r="G153" s="298">
        <v>-2.7078808246952777E-2</v>
      </c>
      <c r="H153" s="298">
        <v>-0.41366755157508595</v>
      </c>
      <c r="I153" s="298">
        <v>9.3513038660027904E-3</v>
      </c>
      <c r="J153" s="298">
        <v>8.5089720633459709E-3</v>
      </c>
      <c r="K153" s="298">
        <v>4.5648644430559583E-2</v>
      </c>
      <c r="L153" s="298">
        <v>6.6124879801939207E-2</v>
      </c>
      <c r="M153" s="298">
        <v>-0.10423209803713301</v>
      </c>
      <c r="N153" s="298">
        <v>0.15838971453103856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0.12424093917655049</v>
      </c>
      <c r="F154" s="298">
        <v>3.3277872242357717E-2</v>
      </c>
      <c r="G154" s="298">
        <v>9.0963066934192774E-2</v>
      </c>
      <c r="H154" s="298">
        <v>1.3895910351469245</v>
      </c>
      <c r="I154" s="298">
        <v>7.8884187464319626E-3</v>
      </c>
      <c r="J154" s="298">
        <v>1.7613035983374065E-2</v>
      </c>
      <c r="K154" s="298">
        <v>4.8942708501341373E-2</v>
      </c>
      <c r="L154" s="298">
        <v>6.5933906263360792E-2</v>
      </c>
      <c r="M154" s="298">
        <v>-9.7653798442327036E-2</v>
      </c>
      <c r="N154" s="298">
        <v>0.16420954292704248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0.16593255993376849</v>
      </c>
      <c r="F155" s="298">
        <v>5.3100667138838833E-2</v>
      </c>
      <c r="G155" s="298">
        <v>0.11283189279492965</v>
      </c>
      <c r="H155" s="298">
        <v>1.7236686491664024</v>
      </c>
      <c r="I155" s="298">
        <v>7.5450202200753836E-3</v>
      </c>
      <c r="J155" s="298">
        <v>3.8117752296537737E-2</v>
      </c>
      <c r="K155" s="298">
        <v>6.8083581981139923E-2</v>
      </c>
      <c r="L155" s="298">
        <v>6.589370360624705E-2</v>
      </c>
      <c r="M155" s="298">
        <v>-7.7751169036407927E-2</v>
      </c>
      <c r="N155" s="298">
        <v>0.18395250331408558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0.14948490960374899</v>
      </c>
      <c r="F156" s="298">
        <v>5.4699279630490538E-2</v>
      </c>
      <c r="G156" s="298">
        <v>9.4785629973258456E-2</v>
      </c>
      <c r="H156" s="298">
        <v>1.4479861564791072</v>
      </c>
      <c r="I156" s="298">
        <v>7.8423175901999112E-3</v>
      </c>
      <c r="J156" s="298">
        <v>3.9125991131195935E-2</v>
      </c>
      <c r="K156" s="298">
        <v>7.0272568129785148E-2</v>
      </c>
      <c r="L156" s="298">
        <v>6.5928406548407856E-2</v>
      </c>
      <c r="M156" s="298">
        <v>-7.622146971026228E-2</v>
      </c>
      <c r="N156" s="298">
        <v>0.18562002897124336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0.14239188527096189</v>
      </c>
      <c r="F157" s="298">
        <v>5.8251751834160995E-2</v>
      </c>
      <c r="G157" s="298">
        <v>8.4140133436800893E-2</v>
      </c>
      <c r="H157" s="298">
        <v>1.2853609608879013</v>
      </c>
      <c r="I157" s="298">
        <v>8.622103100093776E-3</v>
      </c>
      <c r="J157" s="298">
        <v>4.1129963854518628E-2</v>
      </c>
      <c r="K157" s="298">
        <v>7.5373539813803361E-2</v>
      </c>
      <c r="L157" s="298">
        <v>6.6025703379026829E-2</v>
      </c>
      <c r="M157" s="298">
        <v>-7.2862209729365066E-2</v>
      </c>
      <c r="N157" s="298">
        <v>0.18936571339768704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9.1973836824887301E-2</v>
      </c>
      <c r="F158" s="298">
        <v>6.3758083749850189E-2</v>
      </c>
      <c r="G158" s="298">
        <v>2.8215753075037112E-2</v>
      </c>
      <c r="H158" s="298">
        <v>0.43103601103683237</v>
      </c>
      <c r="I158" s="298">
        <v>1.0076043085013317E-2</v>
      </c>
      <c r="J158" s="298">
        <v>4.3749059110204755E-2</v>
      </c>
      <c r="K158" s="298">
        <v>8.3767108389495623E-2</v>
      </c>
      <c r="L158" s="298">
        <v>6.6231257643786554E-2</v>
      </c>
      <c r="M158" s="298">
        <v>-6.776406784558224E-2</v>
      </c>
      <c r="N158" s="298">
        <v>0.1952802353452826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0</v>
      </c>
      <c r="F159" s="298">
        <v>2.9299103374246807E-2</v>
      </c>
      <c r="G159" s="298">
        <v>-2.9299103374246807E-2</v>
      </c>
      <c r="H159" s="298">
        <v>-0.44758573736471247</v>
      </c>
      <c r="I159" s="298">
        <v>8.7820077405547595E-3</v>
      </c>
      <c r="J159" s="298">
        <v>1.185977646945471E-2</v>
      </c>
      <c r="K159" s="298">
        <v>4.6738430279038901E-2</v>
      </c>
      <c r="L159" s="298">
        <v>6.6046775127796761E-2</v>
      </c>
      <c r="M159" s="298">
        <v>-0.10185670250621802</v>
      </c>
      <c r="N159" s="298">
        <v>0.16045490925471162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3.0009597814980898E-2</v>
      </c>
      <c r="G160" s="298">
        <v>-3.0009597814980898E-2</v>
      </c>
      <c r="H160" s="298">
        <v>-0.45843955681739296</v>
      </c>
      <c r="I160" s="298">
        <v>8.6095520479671783E-3</v>
      </c>
      <c r="J160" s="298">
        <v>1.2912733737423472E-2</v>
      </c>
      <c r="K160" s="298">
        <v>4.7106461892538323E-2</v>
      </c>
      <c r="L160" s="298">
        <v>6.6024065546535712E-2</v>
      </c>
      <c r="M160" s="298">
        <v>-0.1011011113378127</v>
      </c>
      <c r="N160" s="298">
        <v>0.16112030696777449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</v>
      </c>
      <c r="F161" s="298">
        <v>3.2851575577917264E-2</v>
      </c>
      <c r="G161" s="298">
        <v>-3.2851575577917264E-2</v>
      </c>
      <c r="H161" s="298">
        <v>-0.50185483462811498</v>
      </c>
      <c r="I161" s="298">
        <v>7.9750861409997494E-3</v>
      </c>
      <c r="J161" s="298">
        <v>1.7014635049556283E-2</v>
      </c>
      <c r="K161" s="298">
        <v>4.8688516106278244E-2</v>
      </c>
      <c r="L161" s="298">
        <v>6.5944331399923645E-2</v>
      </c>
      <c r="M161" s="298">
        <v>-9.8100797361868802E-2</v>
      </c>
      <c r="N161" s="298">
        <v>0.16380394851770333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0.09</v>
      </c>
      <c r="F162" s="298">
        <v>4.3864239409295666E-2</v>
      </c>
      <c r="G162" s="298">
        <v>4.6135760590704331E-2</v>
      </c>
      <c r="H162" s="298">
        <v>0.70478977322639935</v>
      </c>
      <c r="I162" s="298">
        <v>6.716714113690004E-3</v>
      </c>
      <c r="J162" s="298">
        <v>3.0526176335888323E-2</v>
      </c>
      <c r="K162" s="298">
        <v>5.7202302482703013E-2</v>
      </c>
      <c r="L162" s="298">
        <v>6.5804005146431865E-2</v>
      </c>
      <c r="M162" s="298">
        <v>-8.6809473401706069E-2</v>
      </c>
      <c r="N162" s="298">
        <v>0.17453795222029739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4.5640475511130887E-2</v>
      </c>
      <c r="G163" s="298">
        <v>-4.5640475511130887E-2</v>
      </c>
      <c r="H163" s="298">
        <v>-0.69722358477636392</v>
      </c>
      <c r="I163" s="298">
        <v>6.7416943527685473E-3</v>
      </c>
      <c r="J163" s="298">
        <v>3.2252806633638581E-2</v>
      </c>
      <c r="K163" s="298">
        <v>5.9028144388623194E-2</v>
      </c>
      <c r="L163" s="298">
        <v>6.5806559608999018E-2</v>
      </c>
      <c r="M163" s="298">
        <v>-8.5038309956271388E-2</v>
      </c>
      <c r="N163" s="298">
        <v>0.17631926097853318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0</v>
      </c>
      <c r="F164" s="298">
        <v>2.851755948943931E-2</v>
      </c>
      <c r="G164" s="298">
        <v>-2.851755948943931E-2</v>
      </c>
      <c r="H164" s="298">
        <v>-0.43564653596676395</v>
      </c>
      <c r="I164" s="298">
        <v>8.9773709618559579E-3</v>
      </c>
      <c r="J164" s="298">
        <v>1.0690279945330863E-2</v>
      </c>
      <c r="K164" s="298">
        <v>4.6344839033547761E-2</v>
      </c>
      <c r="L164" s="298">
        <v>6.6073035606163608E-2</v>
      </c>
      <c r="M164" s="298">
        <v>-0.10269039449661201</v>
      </c>
      <c r="N164" s="298">
        <v>0.15972551347549063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5.639477781989316E-2</v>
      </c>
      <c r="F165" s="298">
        <v>2.5338096867154256E-2</v>
      </c>
      <c r="G165" s="298">
        <v>3.1056680952738905E-2</v>
      </c>
      <c r="H165" s="298">
        <v>0.47443525034798456</v>
      </c>
      <c r="I165" s="298">
        <v>9.8258548723731531E-3</v>
      </c>
      <c r="J165" s="298">
        <v>5.8258964340975813E-3</v>
      </c>
      <c r="K165" s="298">
        <v>4.485029730021093E-2</v>
      </c>
      <c r="L165" s="298">
        <v>6.619365731548249E-2</v>
      </c>
      <c r="M165" s="298">
        <v>-0.10610938792811196</v>
      </c>
      <c r="N165" s="298">
        <v>0.15678558166242046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0.1073366655812751</v>
      </c>
      <c r="F166" s="298">
        <v>3.5640266257798564E-2</v>
      </c>
      <c r="G166" s="298">
        <v>7.1696399323476531E-2</v>
      </c>
      <c r="H166" s="298">
        <v>1.0952651126450406</v>
      </c>
      <c r="I166" s="298">
        <v>7.4545616566703944E-3</v>
      </c>
      <c r="J166" s="298">
        <v>2.0836984194830203E-2</v>
      </c>
      <c r="K166" s="298">
        <v>5.0443548320766925E-2</v>
      </c>
      <c r="L166" s="298">
        <v>6.5883407124401883E-2</v>
      </c>
      <c r="M166" s="298">
        <v>-9.5191123145118683E-2</v>
      </c>
      <c r="N166" s="298">
        <v>0.16647165566071581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6.1287985113705604E-2</v>
      </c>
      <c r="F167" s="298">
        <v>3.087995350488016E-2</v>
      </c>
      <c r="G167" s="298">
        <v>3.0408031608825443E-2</v>
      </c>
      <c r="H167" s="298">
        <v>0.46452620326288391</v>
      </c>
      <c r="I167" s="298">
        <v>8.4054298688865364E-3</v>
      </c>
      <c r="J167" s="298">
        <v>1.4188435620889284E-2</v>
      </c>
      <c r="K167" s="298">
        <v>4.7571471388871037E-2</v>
      </c>
      <c r="L167" s="298">
        <v>6.599775826577263E-2</v>
      </c>
      <c r="M167" s="298">
        <v>-0.10017851460204363</v>
      </c>
      <c r="N167" s="298">
        <v>0.16193842161180394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8.4918073859067619E-2</v>
      </c>
      <c r="F168" s="298">
        <v>3.2887100299953967E-2</v>
      </c>
      <c r="G168" s="298">
        <v>5.2030973559113652E-2</v>
      </c>
      <c r="H168" s="298">
        <v>0.79484758863745997</v>
      </c>
      <c r="I168" s="298">
        <v>7.9677726194483326E-3</v>
      </c>
      <c r="J168" s="298">
        <v>1.7064682975959047E-2</v>
      </c>
      <c r="K168" s="298">
        <v>4.8709517623948886E-2</v>
      </c>
      <c r="L168" s="298">
        <v>6.5943447326795246E-2</v>
      </c>
      <c r="M168" s="298">
        <v>-9.8063517045809692E-2</v>
      </c>
      <c r="N168" s="298">
        <v>0.16383771764571764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5.5205503177001417E-2</v>
      </c>
      <c r="F169" s="298">
        <v>2.9956310731925839E-2</v>
      </c>
      <c r="G169" s="298">
        <v>2.5249192445075577E-2</v>
      </c>
      <c r="H169" s="298">
        <v>0.38571755162740368</v>
      </c>
      <c r="I169" s="298">
        <v>8.6223092376878484E-3</v>
      </c>
      <c r="J169" s="298">
        <v>1.2834113403875153E-2</v>
      </c>
      <c r="K169" s="298">
        <v>4.7078508059976529E-2</v>
      </c>
      <c r="L169" s="298">
        <v>6.6025730298247418E-2</v>
      </c>
      <c r="M169" s="298">
        <v>-0.1011577042878373</v>
      </c>
      <c r="N169" s="298">
        <v>0.16107032575168898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0</v>
      </c>
      <c r="F170" s="298">
        <v>3.2336467108385045E-2</v>
      </c>
      <c r="G170" s="298">
        <v>-3.2336467108385045E-2</v>
      </c>
      <c r="H170" s="298">
        <v>-0.4939858155249216</v>
      </c>
      <c r="I170" s="298">
        <v>8.0829515888064234E-3</v>
      </c>
      <c r="J170" s="298">
        <v>1.6285327178064354E-2</v>
      </c>
      <c r="K170" s="298">
        <v>4.8387607038705732E-2</v>
      </c>
      <c r="L170" s="298">
        <v>6.5957463195711039E-2</v>
      </c>
      <c r="M170" s="298">
        <v>-9.8641982975301232E-2</v>
      </c>
      <c r="N170" s="298">
        <v>0.16331491719207131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0.10161090838851841</v>
      </c>
      <c r="F171" s="298">
        <v>3.302919918810078E-2</v>
      </c>
      <c r="G171" s="298">
        <v>6.8581709200417632E-2</v>
      </c>
      <c r="H171" s="298">
        <v>1.0476837632233624</v>
      </c>
      <c r="I171" s="298">
        <v>7.9386833616662753E-3</v>
      </c>
      <c r="J171" s="298">
        <v>1.7264547364987441E-2</v>
      </c>
      <c r="K171" s="298">
        <v>4.8793851011214119E-2</v>
      </c>
      <c r="L171" s="298">
        <v>6.5939938871243928E-2</v>
      </c>
      <c r="M171" s="298">
        <v>-9.7914451060263516E-2</v>
      </c>
      <c r="N171" s="298">
        <v>0.16397284943646506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0</v>
      </c>
      <c r="F172" s="298">
        <v>5.7896504613793948E-2</v>
      </c>
      <c r="G172" s="298">
        <v>-5.7896504613793948E-2</v>
      </c>
      <c r="H172" s="298">
        <v>-0.88445197033510259</v>
      </c>
      <c r="I172" s="298">
        <v>8.5376159274950375E-3</v>
      </c>
      <c r="J172" s="298">
        <v>4.0942491414787091E-2</v>
      </c>
      <c r="K172" s="298">
        <v>7.4850517812800804E-2</v>
      </c>
      <c r="L172" s="298">
        <v>6.6014723589150975E-2</v>
      </c>
      <c r="M172" s="298">
        <v>-7.3195653263075505E-2</v>
      </c>
      <c r="N172" s="298">
        <v>0.1889886624906634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0.14145363947975201</v>
      </c>
      <c r="F173" s="298">
        <v>9.9638053006921759E-2</v>
      </c>
      <c r="G173" s="298">
        <v>4.1815586472830249E-2</v>
      </c>
      <c r="H173" s="298">
        <v>0.63879293047686159</v>
      </c>
      <c r="I173" s="298">
        <v>2.2261529157990189E-2</v>
      </c>
      <c r="J173" s="298">
        <v>5.5431068014873935E-2</v>
      </c>
      <c r="K173" s="298">
        <v>0.14384503799896958</v>
      </c>
      <c r="L173" s="298">
        <v>6.9142089390461986E-2</v>
      </c>
      <c r="M173" s="298">
        <v>-3.7664433552313956E-2</v>
      </c>
      <c r="N173" s="298">
        <v>0.23694053956615746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6.0595771240022002E-2</v>
      </c>
      <c r="F174" s="298">
        <v>9.9993300227288792E-2</v>
      </c>
      <c r="G174" s="298">
        <v>-3.939752898726679E-2</v>
      </c>
      <c r="H174" s="298">
        <v>-0.60185364162416977</v>
      </c>
      <c r="I174" s="298">
        <v>2.2391011740735801E-2</v>
      </c>
      <c r="J174" s="298">
        <v>5.5529188487498556E-2</v>
      </c>
      <c r="K174" s="298">
        <v>0.14445741196707904</v>
      </c>
      <c r="L174" s="298">
        <v>6.9183887225280696E-2</v>
      </c>
      <c r="M174" s="298">
        <v>-3.7392188548165659E-2</v>
      </c>
      <c r="N174" s="298">
        <v>0.23737878900274323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0</v>
      </c>
      <c r="F175" s="298">
        <v>4.2620874138011001E-2</v>
      </c>
      <c r="G175" s="298">
        <v>-4.2620874138011001E-2</v>
      </c>
      <c r="H175" s="298">
        <v>-0.65109485210247187</v>
      </c>
      <c r="I175" s="298">
        <v>6.7399791513796841E-3</v>
      </c>
      <c r="J175" s="298">
        <v>2.9236611310548669E-2</v>
      </c>
      <c r="K175" s="298">
        <v>5.6005136965473337E-2</v>
      </c>
      <c r="L175" s="298">
        <v>6.5806383913626657E-2</v>
      </c>
      <c r="M175" s="298">
        <v>-8.8057562433202063E-2</v>
      </c>
      <c r="N175" s="298">
        <v>0.17329931070922405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9.9219199734384367E-2</v>
      </c>
      <c r="F176" s="298">
        <v>3.102205239302698E-2</v>
      </c>
      <c r="G176" s="298">
        <v>6.8197147341357386E-2</v>
      </c>
      <c r="H176" s="298">
        <v>1.0418090304354259</v>
      </c>
      <c r="I176" s="298">
        <v>8.3728862029926656E-3</v>
      </c>
      <c r="J176" s="298">
        <v>1.4395159779813614E-2</v>
      </c>
      <c r="K176" s="298">
        <v>4.7648945006240347E-2</v>
      </c>
      <c r="L176" s="298">
        <v>6.5993621420519524E-2</v>
      </c>
      <c r="M176" s="298">
        <v>-0.10002820075908751</v>
      </c>
      <c r="N176" s="298">
        <v>0.16207230554514146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0</v>
      </c>
      <c r="F177" s="298">
        <v>2.9956310731925839E-2</v>
      </c>
      <c r="G177" s="298">
        <v>-2.9956310731925839E-2</v>
      </c>
      <c r="H177" s="298">
        <v>-0.4576255203584419</v>
      </c>
      <c r="I177" s="298">
        <v>8.6223092376878484E-3</v>
      </c>
      <c r="J177" s="298">
        <v>1.2834113403875153E-2</v>
      </c>
      <c r="K177" s="298">
        <v>4.7078508059976529E-2</v>
      </c>
      <c r="L177" s="298">
        <v>6.6025730298247418E-2</v>
      </c>
      <c r="M177" s="298">
        <v>-0.1011577042878373</v>
      </c>
      <c r="N177" s="298">
        <v>0.16107032575168898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8.5044308301704244E-2</v>
      </c>
      <c r="F178" s="298">
        <v>4.1022261646359297E-2</v>
      </c>
      <c r="G178" s="298">
        <v>4.4022046655344947E-2</v>
      </c>
      <c r="H178" s="298">
        <v>0.67249976768420017</v>
      </c>
      <c r="I178" s="298">
        <v>6.8186110054858501E-3</v>
      </c>
      <c r="J178" s="298">
        <v>2.7481851540347567E-2</v>
      </c>
      <c r="K178" s="298">
        <v>5.4562671752371027E-2</v>
      </c>
      <c r="L178" s="298">
        <v>6.5814483974811516E-2</v>
      </c>
      <c r="M178" s="298">
        <v>-8.9672260041050972E-2</v>
      </c>
      <c r="N178" s="298">
        <v>0.17171678333376958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8.0772347858972776E-2</v>
      </c>
      <c r="F179" s="298">
        <v>3.0826666421825105E-2</v>
      </c>
      <c r="G179" s="298">
        <v>4.9945681437147671E-2</v>
      </c>
      <c r="H179" s="298">
        <v>0.76299176697257731</v>
      </c>
      <c r="I179" s="298">
        <v>8.4176916395755086E-3</v>
      </c>
      <c r="J179" s="298">
        <v>1.4110799091352974E-2</v>
      </c>
      <c r="K179" s="298">
        <v>4.7542533752297236E-2</v>
      </c>
      <c r="L179" s="298">
        <v>6.5999321037155889E-2</v>
      </c>
      <c r="M179" s="298">
        <v>-0.10023490503934696</v>
      </c>
      <c r="N179" s="298">
        <v>0.16188823788299717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</v>
      </c>
      <c r="F180" s="298">
        <v>2.7309718940191356E-2</v>
      </c>
      <c r="G180" s="298">
        <v>-2.7309718940191356E-2</v>
      </c>
      <c r="H180" s="298">
        <v>-0.4171950428972071</v>
      </c>
      <c r="I180" s="298">
        <v>9.2901113852879268E-3</v>
      </c>
      <c r="J180" s="298">
        <v>8.8613988958124446E-3</v>
      </c>
      <c r="K180" s="298">
        <v>4.5758038984570266E-2</v>
      </c>
      <c r="L180" s="298">
        <v>6.611625378360185E-2</v>
      </c>
      <c r="M180" s="298">
        <v>-0.10398405778102954</v>
      </c>
      <c r="N180" s="298">
        <v>0.15860349566141224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</v>
      </c>
      <c r="F181" s="298">
        <v>2.8482034767402603E-2</v>
      </c>
      <c r="G181" s="298">
        <v>-2.8482034767402603E-2</v>
      </c>
      <c r="H181" s="298">
        <v>-0.43510384499412991</v>
      </c>
      <c r="I181" s="298">
        <v>8.9863860951472224E-3</v>
      </c>
      <c r="J181" s="298">
        <v>1.0636852955247793E-2</v>
      </c>
      <c r="K181" s="298">
        <v>4.6327216579557413E-2</v>
      </c>
      <c r="L181" s="298">
        <v>6.6074261099747789E-2</v>
      </c>
      <c r="M181" s="298">
        <v>-0.10272835280603163</v>
      </c>
      <c r="N181" s="298">
        <v>0.15969242234083683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0.2538549204435292</v>
      </c>
      <c r="F182" s="298">
        <v>6.1093729597097357E-2</v>
      </c>
      <c r="G182" s="298">
        <v>0.19276119084643184</v>
      </c>
      <c r="H182" s="298">
        <v>2.9447030729321146</v>
      </c>
      <c r="I182" s="298">
        <v>9.3416329843262515E-3</v>
      </c>
      <c r="J182" s="298">
        <v>4.2543097867870146E-2</v>
      </c>
      <c r="K182" s="298">
        <v>7.9644361326324575E-2</v>
      </c>
      <c r="L182" s="298">
        <v>6.6123512850123453E-2</v>
      </c>
      <c r="M182" s="298">
        <v>-7.021446219159258E-2</v>
      </c>
      <c r="N182" s="298">
        <v>0.19240192138578729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0.37655541465669118</v>
      </c>
      <c r="F183" s="298">
        <v>5.8606999054528028E-2</v>
      </c>
      <c r="G183" s="298">
        <v>0.31794841560216314</v>
      </c>
      <c r="H183" s="298">
        <v>4.8571171009390861</v>
      </c>
      <c r="I183" s="298">
        <v>8.7078875551404519E-3</v>
      </c>
      <c r="J183" s="298">
        <v>4.1314860148411306E-2</v>
      </c>
      <c r="K183" s="298">
        <v>7.589913796064475E-2</v>
      </c>
      <c r="L183" s="298">
        <v>6.6036960488044569E-2</v>
      </c>
      <c r="M183" s="298">
        <v>-7.2529316896509752E-2</v>
      </c>
      <c r="N183" s="298">
        <v>0.18974331500556579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8.4978411128866005E-2</v>
      </c>
      <c r="F184" s="298">
        <v>5.6830762952692807E-2</v>
      </c>
      <c r="G184" s="298">
        <v>2.8147648176173198E-2</v>
      </c>
      <c r="H184" s="298">
        <v>0.42999561123391733</v>
      </c>
      <c r="I184" s="298">
        <v>8.2923315938455474E-3</v>
      </c>
      <c r="J184" s="298">
        <v>4.0363835828477704E-2</v>
      </c>
      <c r="K184" s="298">
        <v>7.3297690076907909E-2</v>
      </c>
      <c r="L184" s="298">
        <v>6.59834495012869E-2</v>
      </c>
      <c r="M184" s="298">
        <v>-7.419929078375416E-2</v>
      </c>
      <c r="N184" s="298">
        <v>0.18786081668913979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0.1159026905499668</v>
      </c>
      <c r="F185" s="298">
        <v>0.11740041402527401</v>
      </c>
      <c r="G185" s="298">
        <v>-1.4977234753072166E-3</v>
      </c>
      <c r="H185" s="298">
        <v>-2.2879869649971948E-2</v>
      </c>
      <c r="I185" s="298">
        <v>2.880668119339172E-2</v>
      </c>
      <c r="J185" s="298">
        <v>6.0196054246157024E-2</v>
      </c>
      <c r="K185" s="298">
        <v>0.17460477380439099</v>
      </c>
      <c r="L185" s="298">
        <v>7.1518373347023892E-2</v>
      </c>
      <c r="M185" s="298">
        <v>-2.4620901526303057E-2</v>
      </c>
      <c r="N185" s="298">
        <v>0.25942172957685106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</v>
      </c>
      <c r="F186" s="298">
        <v>5.3455914359205881E-2</v>
      </c>
      <c r="G186" s="298">
        <v>-5.3455914359205881E-2</v>
      </c>
      <c r="H186" s="298">
        <v>-0.81661559875584944</v>
      </c>
      <c r="I186" s="298">
        <v>7.6078507372196284E-3</v>
      </c>
      <c r="J186" s="298">
        <v>3.8348230561963459E-2</v>
      </c>
      <c r="K186" s="298">
        <v>6.8563598156448302E-2</v>
      </c>
      <c r="L186" s="298">
        <v>6.5900927441625595E-2</v>
      </c>
      <c r="M186" s="298">
        <v>-7.7410266921442122E-2</v>
      </c>
      <c r="N186" s="298">
        <v>0.18432209563985388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7.1256108300470619E-2</v>
      </c>
      <c r="F187" s="299">
        <v>4.7594335223149639E-2</v>
      </c>
      <c r="G187" s="299">
        <v>2.366177307732098E-2</v>
      </c>
      <c r="H187" s="299">
        <v>0.36146744884617027</v>
      </c>
      <c r="I187" s="299">
        <v>6.8472483632074557E-3</v>
      </c>
      <c r="J187" s="299">
        <v>3.3997057000216283E-2</v>
      </c>
      <c r="K187" s="299">
        <v>6.1191613446082996E-2</v>
      </c>
      <c r="L187" s="299">
        <v>6.5817457068577459E-2</v>
      </c>
      <c r="M187" s="299">
        <v>-8.3106090439255251E-2</v>
      </c>
      <c r="N187" s="299">
        <v>0.17829476088555452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07380-F13C-47F9-BF63-92BFEDEE4740}">
  <sheetPr>
    <tabColor rgb="FF007800"/>
  </sheetPr>
  <dimension ref="B1:R411"/>
  <sheetViews>
    <sheetView topLeftCell="A181" zoomScaleNormal="100" workbookViewId="0"/>
  </sheetViews>
  <sheetFormatPr baseColWidth="10" defaultColWidth="8.83203125" defaultRowHeight="15" x14ac:dyDescent="0.2"/>
  <cols>
    <col min="1" max="1" width="5" customWidth="1"/>
  </cols>
  <sheetData>
    <row r="1" spans="2:9" x14ac:dyDescent="0.2">
      <c r="B1" t="s">
        <v>715</v>
      </c>
    </row>
    <row r="2" spans="2:9" x14ac:dyDescent="0.2">
      <c r="B2" t="s">
        <v>621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x14ac:dyDescent="0.2">
      <c r="B6" t="s">
        <v>681</v>
      </c>
    </row>
    <row r="7" spans="2:9" x14ac:dyDescent="0.2">
      <c r="B7" t="s">
        <v>682</v>
      </c>
    </row>
    <row r="8" spans="2:9" x14ac:dyDescent="0.2">
      <c r="B8" t="s">
        <v>683</v>
      </c>
    </row>
    <row r="9" spans="2:9" ht="34.25" customHeight="1" x14ac:dyDescent="0.2">
      <c r="B9" t="s">
        <v>486</v>
      </c>
    </row>
    <row r="10" spans="2:9" x14ac:dyDescent="0.2">
      <c r="B10" s="291"/>
    </row>
    <row r="13" spans="2:9" x14ac:dyDescent="0.2">
      <c r="B13" t="s">
        <v>313</v>
      </c>
    </row>
    <row r="14" spans="2:9" ht="16" thickBot="1" x14ac:dyDescent="0.25"/>
    <row r="15" spans="2:9" ht="30" customHeight="1" x14ac:dyDescent="0.2">
      <c r="B15" s="293" t="s">
        <v>314</v>
      </c>
      <c r="C15" s="294" t="s">
        <v>315</v>
      </c>
      <c r="D15" s="294" t="s">
        <v>316</v>
      </c>
      <c r="E15" s="294" t="s">
        <v>317</v>
      </c>
      <c r="F15" s="294" t="s">
        <v>318</v>
      </c>
      <c r="G15" s="294" t="s">
        <v>319</v>
      </c>
      <c r="H15" s="294" t="s">
        <v>320</v>
      </c>
      <c r="I15" s="294" t="s">
        <v>321</v>
      </c>
    </row>
    <row r="16" spans="2:9" x14ac:dyDescent="0.2">
      <c r="B16" s="303" t="s">
        <v>17</v>
      </c>
      <c r="C16" s="304">
        <v>95</v>
      </c>
      <c r="D16" s="304">
        <v>0</v>
      </c>
      <c r="E16" s="304">
        <v>95</v>
      </c>
      <c r="F16" s="306">
        <v>0</v>
      </c>
      <c r="G16" s="306">
        <v>0.28737324397584785</v>
      </c>
      <c r="H16" s="306">
        <v>3.7495389731887346E-2</v>
      </c>
      <c r="I16" s="306">
        <v>6.2061894297023905E-2</v>
      </c>
    </row>
    <row r="17" spans="2:10" ht="16" thickBot="1" x14ac:dyDescent="0.25">
      <c r="B17" s="296" t="s">
        <v>308</v>
      </c>
      <c r="C17" s="305">
        <v>95</v>
      </c>
      <c r="D17" s="305">
        <v>0</v>
      </c>
      <c r="E17" s="305">
        <v>95</v>
      </c>
      <c r="F17" s="299">
        <v>0.25409999999999999</v>
      </c>
      <c r="G17" s="299">
        <v>5.5</v>
      </c>
      <c r="H17" s="299">
        <v>1.3735242105263157</v>
      </c>
      <c r="I17" s="299">
        <v>0.99457231153147507</v>
      </c>
    </row>
    <row r="20" spans="2:10" x14ac:dyDescent="0.2">
      <c r="B20" t="s">
        <v>351</v>
      </c>
    </row>
    <row r="21" spans="2:10" ht="16" thickBot="1" x14ac:dyDescent="0.25"/>
    <row r="22" spans="2:10" ht="16" x14ac:dyDescent="0.2">
      <c r="B22" s="293"/>
      <c r="C22" s="294" t="s">
        <v>308</v>
      </c>
      <c r="D22" s="307" t="s">
        <v>17</v>
      </c>
    </row>
    <row r="23" spans="2:10" x14ac:dyDescent="0.2">
      <c r="B23" s="295" t="s">
        <v>308</v>
      </c>
      <c r="C23" s="310">
        <v>1</v>
      </c>
      <c r="D23" s="306">
        <v>-7.1777792234899787E-2</v>
      </c>
    </row>
    <row r="24" spans="2:10" ht="16" thickBot="1" x14ac:dyDescent="0.25">
      <c r="B24" s="308" t="s">
        <v>17</v>
      </c>
      <c r="C24" s="309">
        <v>-7.1777792234899787E-2</v>
      </c>
      <c r="D24" s="311">
        <v>1</v>
      </c>
    </row>
    <row r="27" spans="2:10" x14ac:dyDescent="0.2">
      <c r="B27" s="290" t="s">
        <v>622</v>
      </c>
    </row>
    <row r="29" spans="2:10" x14ac:dyDescent="0.2">
      <c r="B29" t="s">
        <v>684</v>
      </c>
    </row>
    <row r="30" spans="2:10" ht="16" thickBot="1" x14ac:dyDescent="0.25"/>
    <row r="31" spans="2:10" x14ac:dyDescent="0.2">
      <c r="B31" s="677" t="s">
        <v>685</v>
      </c>
      <c r="C31" s="677" t="s">
        <v>686</v>
      </c>
      <c r="D31" s="677" t="s">
        <v>356</v>
      </c>
      <c r="E31" s="677" t="s">
        <v>354</v>
      </c>
      <c r="F31" s="677" t="s">
        <v>355</v>
      </c>
      <c r="G31" s="677" t="s">
        <v>687</v>
      </c>
      <c r="H31" s="677" t="s">
        <v>688</v>
      </c>
      <c r="I31" s="677" t="s">
        <v>689</v>
      </c>
      <c r="J31" s="677" t="s">
        <v>690</v>
      </c>
    </row>
    <row r="32" spans="2:10" ht="16" thickBot="1" x14ac:dyDescent="0.25">
      <c r="B32" s="678">
        <v>1</v>
      </c>
      <c r="C32" s="679" t="s">
        <v>308</v>
      </c>
      <c r="D32" s="680">
        <v>3.8730372001560677E-3</v>
      </c>
      <c r="E32" s="680">
        <v>5.15205145811648E-3</v>
      </c>
      <c r="F32" s="681">
        <v>-5.545238311151085E-3</v>
      </c>
      <c r="G32" s="680">
        <v>2</v>
      </c>
      <c r="H32" s="680">
        <v>-525.62439883479783</v>
      </c>
      <c r="I32" s="680">
        <v>-520.5166450515967</v>
      </c>
      <c r="J32" s="680">
        <v>1.0157921158796073</v>
      </c>
    </row>
    <row r="33" spans="2:3" x14ac:dyDescent="0.2">
      <c r="B33" s="301" t="s">
        <v>691</v>
      </c>
    </row>
    <row r="36" spans="2:3" x14ac:dyDescent="0.2">
      <c r="B36" t="s">
        <v>623</v>
      </c>
    </row>
    <row r="37" spans="2:3" ht="16" thickBot="1" x14ac:dyDescent="0.25"/>
    <row r="38" spans="2:3" x14ac:dyDescent="0.2">
      <c r="B38" s="312" t="s">
        <v>315</v>
      </c>
      <c r="C38" s="682">
        <v>95</v>
      </c>
    </row>
    <row r="39" spans="2:3" x14ac:dyDescent="0.2">
      <c r="B39" s="292" t="s">
        <v>352</v>
      </c>
      <c r="C39" s="298">
        <v>95</v>
      </c>
    </row>
    <row r="40" spans="2:3" x14ac:dyDescent="0.2">
      <c r="B40" s="292" t="s">
        <v>353</v>
      </c>
      <c r="C40" s="298">
        <v>93</v>
      </c>
    </row>
    <row r="41" spans="2:3" x14ac:dyDescent="0.2">
      <c r="B41" s="292" t="s">
        <v>354</v>
      </c>
      <c r="C41" s="298">
        <v>5.15205145811648E-3</v>
      </c>
    </row>
    <row r="42" spans="2:3" x14ac:dyDescent="0.2">
      <c r="B42" s="292" t="s">
        <v>355</v>
      </c>
      <c r="C42" s="298">
        <v>-5.545238311151085E-3</v>
      </c>
    </row>
    <row r="43" spans="2:3" x14ac:dyDescent="0.2">
      <c r="B43" s="292" t="s">
        <v>356</v>
      </c>
      <c r="C43" s="298">
        <v>3.8730372001560677E-3</v>
      </c>
    </row>
    <row r="44" spans="2:3" x14ac:dyDescent="0.2">
      <c r="B44" s="292" t="s">
        <v>357</v>
      </c>
      <c r="C44" s="298">
        <v>6.2233730405271928E-2</v>
      </c>
    </row>
    <row r="45" spans="2:3" x14ac:dyDescent="0.2">
      <c r="B45" s="292" t="s">
        <v>358</v>
      </c>
      <c r="C45" s="298">
        <v>60.771716592739416</v>
      </c>
    </row>
    <row r="46" spans="2:3" x14ac:dyDescent="0.2">
      <c r="B46" s="292" t="s">
        <v>359</v>
      </c>
      <c r="C46" s="298">
        <v>1.4078047758380954</v>
      </c>
    </row>
    <row r="47" spans="2:3" x14ac:dyDescent="0.2">
      <c r="B47" s="292" t="s">
        <v>360</v>
      </c>
      <c r="C47" s="298">
        <v>2</v>
      </c>
    </row>
    <row r="48" spans="2:3" x14ac:dyDescent="0.2">
      <c r="B48" s="292" t="s">
        <v>361</v>
      </c>
      <c r="C48" s="298">
        <v>-525.62439883479783</v>
      </c>
    </row>
    <row r="49" spans="2:7" x14ac:dyDescent="0.2">
      <c r="B49" s="292" t="s">
        <v>362</v>
      </c>
      <c r="C49" s="298">
        <v>-520.5166450515967</v>
      </c>
    </row>
    <row r="50" spans="2:7" x14ac:dyDescent="0.2">
      <c r="B50" s="292" t="s">
        <v>363</v>
      </c>
      <c r="C50" s="298">
        <v>1.0376371076189537</v>
      </c>
    </row>
    <row r="51" spans="2:7" x14ac:dyDescent="0.2">
      <c r="B51" s="292" t="s">
        <v>692</v>
      </c>
      <c r="C51" s="298">
        <v>0.37170283798187986</v>
      </c>
    </row>
    <row r="52" spans="2:7" ht="16" thickBot="1" x14ac:dyDescent="0.25">
      <c r="B52" s="296" t="s">
        <v>693</v>
      </c>
      <c r="C52" s="299">
        <v>-2.6639497754128882E-2</v>
      </c>
    </row>
    <row r="55" spans="2:7" x14ac:dyDescent="0.2">
      <c r="B55" t="s">
        <v>624</v>
      </c>
    </row>
    <row r="56" spans="2:7" ht="16" thickBot="1" x14ac:dyDescent="0.25"/>
    <row r="57" spans="2:7" ht="32" x14ac:dyDescent="0.2">
      <c r="B57" s="293" t="s">
        <v>364</v>
      </c>
      <c r="C57" s="294" t="s">
        <v>353</v>
      </c>
      <c r="D57" s="294" t="s">
        <v>365</v>
      </c>
      <c r="E57" s="294" t="s">
        <v>366</v>
      </c>
      <c r="F57" s="294" t="s">
        <v>367</v>
      </c>
      <c r="G57" s="294" t="s">
        <v>368</v>
      </c>
    </row>
    <row r="58" spans="2:7" x14ac:dyDescent="0.2">
      <c r="B58" s="295" t="s">
        <v>369</v>
      </c>
      <c r="C58" s="313">
        <v>1</v>
      </c>
      <c r="D58" s="297">
        <v>1.8653404165726029E-3</v>
      </c>
      <c r="E58" s="297">
        <v>1.8653404165726029E-3</v>
      </c>
      <c r="F58" s="297">
        <v>0.48162212758954065</v>
      </c>
      <c r="G58" s="297">
        <v>0.48941837116026404</v>
      </c>
    </row>
    <row r="59" spans="2:7" x14ac:dyDescent="0.2">
      <c r="B59" s="292" t="s">
        <v>370</v>
      </c>
      <c r="C59">
        <v>93</v>
      </c>
      <c r="D59" s="298">
        <v>0.36019245961451429</v>
      </c>
      <c r="E59" s="298">
        <v>3.8730372001560677E-3</v>
      </c>
      <c r="F59" s="298"/>
      <c r="G59" s="298"/>
    </row>
    <row r="60" spans="2:7" ht="16" thickBot="1" x14ac:dyDescent="0.25">
      <c r="B60" s="296" t="s">
        <v>371</v>
      </c>
      <c r="C60" s="305">
        <v>94</v>
      </c>
      <c r="D60" s="299">
        <v>0.3620578000310869</v>
      </c>
      <c r="E60" s="299"/>
      <c r="F60" s="299"/>
      <c r="G60" s="299"/>
    </row>
    <row r="61" spans="2:7" x14ac:dyDescent="0.2">
      <c r="B61" s="301" t="s">
        <v>372</v>
      </c>
    </row>
    <row r="64" spans="2:7" x14ac:dyDescent="0.2">
      <c r="B64" t="s">
        <v>625</v>
      </c>
    </row>
    <row r="65" spans="2:8" ht="16" thickBot="1" x14ac:dyDescent="0.25"/>
    <row r="66" spans="2:8" ht="48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x14ac:dyDescent="0.2">
      <c r="B67" s="295" t="s">
        <v>379</v>
      </c>
      <c r="C67" s="297">
        <v>4.3647372038999502E-2</v>
      </c>
      <c r="D67" s="297">
        <v>8.3737777558669235E-3</v>
      </c>
      <c r="E67" s="297">
        <v>5.2123872058126723</v>
      </c>
      <c r="F67" s="683" t="s">
        <v>694</v>
      </c>
      <c r="G67" s="297">
        <v>2.7018708978470848E-2</v>
      </c>
      <c r="H67" s="297">
        <v>6.0276035099528155E-2</v>
      </c>
    </row>
    <row r="68" spans="2:8" ht="16" thickBot="1" x14ac:dyDescent="0.25">
      <c r="B68" s="296" t="s">
        <v>308</v>
      </c>
      <c r="C68" s="299">
        <v>-4.4789762422569887E-3</v>
      </c>
      <c r="D68" s="299">
        <v>4.4446760447046027E-3</v>
      </c>
      <c r="E68" s="299">
        <v>-1.0077171423085494</v>
      </c>
      <c r="F68" s="299">
        <v>0.31620501330244588</v>
      </c>
      <c r="G68" s="299">
        <v>-1.3305221996010499E-2</v>
      </c>
      <c r="H68" s="299">
        <v>4.3472695114965222E-3</v>
      </c>
    </row>
    <row r="71" spans="2:8" x14ac:dyDescent="0.2">
      <c r="B71" t="s">
        <v>626</v>
      </c>
    </row>
    <row r="73" spans="2:8" x14ac:dyDescent="0.2">
      <c r="B73" t="s">
        <v>695</v>
      </c>
    </row>
    <row r="76" spans="2:8" x14ac:dyDescent="0.2">
      <c r="B76" t="s">
        <v>627</v>
      </c>
    </row>
    <row r="77" spans="2:8" ht="16" thickBot="1" x14ac:dyDescent="0.25"/>
    <row r="78" spans="2:8" ht="48" x14ac:dyDescent="0.2">
      <c r="B78" s="293" t="s">
        <v>364</v>
      </c>
      <c r="C78" s="294" t="s">
        <v>373</v>
      </c>
      <c r="D78" s="294" t="s">
        <v>374</v>
      </c>
      <c r="E78" s="294" t="s">
        <v>375</v>
      </c>
      <c r="F78" s="294" t="s">
        <v>376</v>
      </c>
      <c r="G78" s="294" t="s">
        <v>377</v>
      </c>
      <c r="H78" s="294" t="s">
        <v>378</v>
      </c>
    </row>
    <row r="79" spans="2:8" ht="16" thickBot="1" x14ac:dyDescent="0.25">
      <c r="B79" s="314" t="s">
        <v>308</v>
      </c>
      <c r="C79" s="315">
        <v>-7.1777792234899773E-2</v>
      </c>
      <c r="D79" s="315">
        <v>7.1228114737103859E-2</v>
      </c>
      <c r="E79" s="315">
        <v>-1.0077171423085494</v>
      </c>
      <c r="F79" s="315">
        <v>0.31620501330244588</v>
      </c>
      <c r="G79" s="315">
        <v>-0.21322271171226817</v>
      </c>
      <c r="H79" s="315">
        <v>6.9667127242468624E-2</v>
      </c>
    </row>
    <row r="98" spans="2:15" x14ac:dyDescent="0.2">
      <c r="G98" t="s">
        <v>337</v>
      </c>
    </row>
    <row r="101" spans="2:15" x14ac:dyDescent="0.2">
      <c r="B101" t="s">
        <v>628</v>
      </c>
    </row>
    <row r="102" spans="2:15" ht="16" thickBot="1" x14ac:dyDescent="0.25"/>
    <row r="103" spans="2:15" ht="80" x14ac:dyDescent="0.2">
      <c r="B103" s="293" t="s">
        <v>380</v>
      </c>
      <c r="C103" s="294" t="s">
        <v>381</v>
      </c>
      <c r="D103" s="294" t="s">
        <v>308</v>
      </c>
      <c r="E103" s="294" t="s">
        <v>17</v>
      </c>
      <c r="F103" s="294" t="s">
        <v>629</v>
      </c>
      <c r="G103" s="294" t="s">
        <v>470</v>
      </c>
      <c r="H103" s="294" t="s">
        <v>471</v>
      </c>
      <c r="I103" s="294" t="s">
        <v>472</v>
      </c>
      <c r="J103" s="294" t="s">
        <v>473</v>
      </c>
      <c r="K103" s="294" t="s">
        <v>474</v>
      </c>
      <c r="L103" s="294" t="s">
        <v>475</v>
      </c>
      <c r="M103" s="294" t="s">
        <v>476</v>
      </c>
      <c r="N103" s="294" t="s">
        <v>477</v>
      </c>
      <c r="O103" s="294" t="s">
        <v>696</v>
      </c>
    </row>
    <row r="104" spans="2:15" x14ac:dyDescent="0.2">
      <c r="B104" s="295" t="s">
        <v>382</v>
      </c>
      <c r="C104" s="313">
        <v>1</v>
      </c>
      <c r="D104" s="297">
        <v>1.28</v>
      </c>
      <c r="E104" s="297">
        <v>0</v>
      </c>
      <c r="F104" s="297">
        <v>3.7914282448910555E-2</v>
      </c>
      <c r="G104" s="297">
        <v>-3.7914282448910555E-2</v>
      </c>
      <c r="H104" s="297">
        <v>-0.60922400444275426</v>
      </c>
      <c r="I104" s="297">
        <v>6.4135127817478077E-3</v>
      </c>
      <c r="J104" s="297">
        <v>2.5178317130586075E-2</v>
      </c>
      <c r="K104" s="297">
        <v>5.0650247767235035E-2</v>
      </c>
      <c r="L104" s="297">
        <v>6.2563330684656734E-2</v>
      </c>
      <c r="M104" s="297">
        <v>-8.6324093136194172E-2</v>
      </c>
      <c r="N104" s="297">
        <v>0.1621526580340153</v>
      </c>
      <c r="O104" s="297">
        <v>3.8321269080397846E-2</v>
      </c>
    </row>
    <row r="105" spans="2:15" x14ac:dyDescent="0.2">
      <c r="B105" s="292" t="s">
        <v>383</v>
      </c>
      <c r="C105">
        <v>1</v>
      </c>
      <c r="D105" s="298">
        <v>1.88</v>
      </c>
      <c r="E105" s="298">
        <v>0</v>
      </c>
      <c r="F105" s="298">
        <v>3.522689670355636E-2</v>
      </c>
      <c r="G105" s="298">
        <v>-3.522689670355636E-2</v>
      </c>
      <c r="H105" s="298">
        <v>-0.56604186305650461</v>
      </c>
      <c r="I105" s="298">
        <v>7.1731209055215734E-3</v>
      </c>
      <c r="J105" s="298">
        <v>2.0982500194850161E-2</v>
      </c>
      <c r="K105" s="298">
        <v>4.9471293212262554E-2</v>
      </c>
      <c r="L105" s="298">
        <v>6.2645756948745523E-2</v>
      </c>
      <c r="M105" s="298">
        <v>-8.9175161106325632E-2</v>
      </c>
      <c r="N105" s="298">
        <v>0.15962895451343834</v>
      </c>
      <c r="O105" s="298">
        <v>3.5701190375969659E-2</v>
      </c>
    </row>
    <row r="106" spans="2:15" x14ac:dyDescent="0.2">
      <c r="B106" s="292" t="s">
        <v>384</v>
      </c>
      <c r="C106">
        <v>1</v>
      </c>
      <c r="D106" s="298">
        <v>1.42</v>
      </c>
      <c r="E106" s="298">
        <v>0</v>
      </c>
      <c r="F106" s="298">
        <v>3.7287225774994576E-2</v>
      </c>
      <c r="G106" s="298">
        <v>-3.7287225774994576E-2</v>
      </c>
      <c r="H106" s="298">
        <v>-0.59914817145262933</v>
      </c>
      <c r="I106" s="298">
        <v>6.392087614085884E-3</v>
      </c>
      <c r="J106" s="298">
        <v>2.4593806593485805E-2</v>
      </c>
      <c r="K106" s="298">
        <v>4.9980644956503346E-2</v>
      </c>
      <c r="L106" s="298">
        <v>6.2561137970965797E-2</v>
      </c>
      <c r="M106" s="298">
        <v>-8.694679551528435E-2</v>
      </c>
      <c r="N106" s="298">
        <v>0.16152124706527349</v>
      </c>
      <c r="O106" s="298">
        <v>3.7684783127744551E-2</v>
      </c>
    </row>
    <row r="107" spans="2:15" x14ac:dyDescent="0.2">
      <c r="B107" s="292" t="s">
        <v>385</v>
      </c>
      <c r="C107">
        <v>1</v>
      </c>
      <c r="D107" s="298">
        <v>1.42</v>
      </c>
      <c r="E107" s="298">
        <v>0</v>
      </c>
      <c r="F107" s="298">
        <v>3.7287225774994576E-2</v>
      </c>
      <c r="G107" s="298">
        <v>-3.7287225774994576E-2</v>
      </c>
      <c r="H107" s="298">
        <v>-0.59914817145262933</v>
      </c>
      <c r="I107" s="298">
        <v>6.392087614085884E-3</v>
      </c>
      <c r="J107" s="298">
        <v>2.4593806593485805E-2</v>
      </c>
      <c r="K107" s="298">
        <v>4.9980644956503346E-2</v>
      </c>
      <c r="L107" s="298">
        <v>6.2561137970965797E-2</v>
      </c>
      <c r="M107" s="298">
        <v>-8.694679551528435E-2</v>
      </c>
      <c r="N107" s="298">
        <v>0.16152124706527349</v>
      </c>
      <c r="O107" s="298">
        <v>3.7684783127744551E-2</v>
      </c>
    </row>
    <row r="108" spans="2:15" x14ac:dyDescent="0.2">
      <c r="B108" s="292" t="s">
        <v>386</v>
      </c>
      <c r="C108">
        <v>1</v>
      </c>
      <c r="D108" s="298">
        <v>1.08</v>
      </c>
      <c r="E108" s="298">
        <v>0</v>
      </c>
      <c r="F108" s="298">
        <v>3.8810077697361951E-2</v>
      </c>
      <c r="G108" s="298">
        <v>-3.8810077697361951E-2</v>
      </c>
      <c r="H108" s="298">
        <v>-0.62361805157150407</v>
      </c>
      <c r="I108" s="298">
        <v>6.6601446989502195E-3</v>
      </c>
      <c r="J108" s="298">
        <v>2.5584350270381348E-2</v>
      </c>
      <c r="K108" s="298">
        <v>5.2035805124342555E-2</v>
      </c>
      <c r="L108" s="298">
        <v>6.2589094318155958E-2</v>
      </c>
      <c r="M108" s="298">
        <v>-8.547945935788967E-2</v>
      </c>
      <c r="N108" s="298">
        <v>0.16309961475261359</v>
      </c>
      <c r="O108" s="298">
        <v>3.9259715492222888E-2</v>
      </c>
    </row>
    <row r="109" spans="2:15" x14ac:dyDescent="0.2">
      <c r="B109" s="292" t="s">
        <v>387</v>
      </c>
      <c r="C109">
        <v>1</v>
      </c>
      <c r="D109" s="298">
        <v>1.79</v>
      </c>
      <c r="E109" s="298">
        <v>0</v>
      </c>
      <c r="F109" s="298">
        <v>3.5630004565359488E-2</v>
      </c>
      <c r="G109" s="298">
        <v>-3.5630004565359488E-2</v>
      </c>
      <c r="H109" s="298">
        <v>-0.57251918426444204</v>
      </c>
      <c r="I109" s="298">
        <v>6.9277479817183634E-3</v>
      </c>
      <c r="J109" s="298">
        <v>2.1872870053933027E-2</v>
      </c>
      <c r="K109" s="298">
        <v>4.9387139076785949E-2</v>
      </c>
      <c r="L109" s="298">
        <v>6.2618135490082022E-2</v>
      </c>
      <c r="M109" s="298">
        <v>-8.8717202501793643E-2</v>
      </c>
      <c r="N109" s="298">
        <v>0.15997721163251261</v>
      </c>
      <c r="O109" s="298">
        <v>3.6077062347830487E-2</v>
      </c>
    </row>
    <row r="110" spans="2:15" x14ac:dyDescent="0.2">
      <c r="B110" s="292" t="s">
        <v>388</v>
      </c>
      <c r="C110">
        <v>1</v>
      </c>
      <c r="D110" s="298">
        <v>1.08</v>
      </c>
      <c r="E110" s="298">
        <v>0.11495447557152533</v>
      </c>
      <c r="F110" s="298">
        <v>3.8810077697361951E-2</v>
      </c>
      <c r="G110" s="298">
        <v>7.6144397874163383E-2</v>
      </c>
      <c r="H110" s="298">
        <v>1.2235229573786415</v>
      </c>
      <c r="I110" s="298">
        <v>6.6601446989502195E-3</v>
      </c>
      <c r="J110" s="298">
        <v>2.5584350270381348E-2</v>
      </c>
      <c r="K110" s="298">
        <v>5.2035805124342555E-2</v>
      </c>
      <c r="L110" s="298">
        <v>6.2589094318155958E-2</v>
      </c>
      <c r="M110" s="298">
        <v>-8.547945935788967E-2</v>
      </c>
      <c r="N110" s="298">
        <v>0.16309961475261359</v>
      </c>
      <c r="O110" s="298">
        <v>3.7927899634794454E-2</v>
      </c>
    </row>
    <row r="111" spans="2:15" x14ac:dyDescent="0.2">
      <c r="B111" s="292" t="s">
        <v>389</v>
      </c>
      <c r="C111">
        <v>1</v>
      </c>
      <c r="D111" s="298">
        <v>1.33</v>
      </c>
      <c r="E111" s="298">
        <v>0.15756795792160677</v>
      </c>
      <c r="F111" s="298">
        <v>3.7690333636797704E-2</v>
      </c>
      <c r="G111" s="298">
        <v>0.11987762428480907</v>
      </c>
      <c r="H111" s="298">
        <v>1.9262484106955289</v>
      </c>
      <c r="I111" s="298">
        <v>6.3912220391143049E-3</v>
      </c>
      <c r="J111" s="298">
        <v>2.4998633315637946E-2</v>
      </c>
      <c r="K111" s="298">
        <v>5.0382033957957463E-2</v>
      </c>
      <c r="L111" s="298">
        <v>6.2561049538105803E-2</v>
      </c>
      <c r="M111" s="298">
        <v>-8.6543512043347398E-2</v>
      </c>
      <c r="N111" s="298">
        <v>0.16192417931694281</v>
      </c>
      <c r="O111" s="298">
        <v>3.6412545167876648E-2</v>
      </c>
    </row>
    <row r="112" spans="2:15" x14ac:dyDescent="0.2">
      <c r="B112" s="292" t="s">
        <v>390</v>
      </c>
      <c r="C112">
        <v>1</v>
      </c>
      <c r="D112" s="298">
        <v>1.23</v>
      </c>
      <c r="E112" s="298">
        <v>5.2420062720587496E-2</v>
      </c>
      <c r="F112" s="298">
        <v>3.8138231261023406E-2</v>
      </c>
      <c r="G112" s="298">
        <v>1.428183145956409E-2</v>
      </c>
      <c r="H112" s="298">
        <v>0.22948698987766691</v>
      </c>
      <c r="I112" s="298">
        <v>6.4518865885571011E-3</v>
      </c>
      <c r="J112" s="298">
        <v>2.5326063167513679E-2</v>
      </c>
      <c r="K112" s="298">
        <v>5.0950399354533132E-2</v>
      </c>
      <c r="L112" s="298">
        <v>6.2567276117053955E-2</v>
      </c>
      <c r="M112" s="298">
        <v>-8.6107979170894106E-2</v>
      </c>
      <c r="N112" s="298">
        <v>0.16238444169294092</v>
      </c>
      <c r="O112" s="298">
        <v>3.7983064503836497E-2</v>
      </c>
    </row>
    <row r="113" spans="2:15" x14ac:dyDescent="0.2">
      <c r="B113" s="292" t="s">
        <v>391</v>
      </c>
      <c r="C113">
        <v>1</v>
      </c>
      <c r="D113" s="298">
        <v>2.09</v>
      </c>
      <c r="E113" s="298">
        <v>0</v>
      </c>
      <c r="F113" s="298">
        <v>3.4286311692682397E-2</v>
      </c>
      <c r="G113" s="298">
        <v>-3.4286311692682397E-2</v>
      </c>
      <c r="H113" s="298">
        <v>-0.55092811357131732</v>
      </c>
      <c r="I113" s="298">
        <v>7.8835967799084604E-3</v>
      </c>
      <c r="J113" s="298">
        <v>1.8631050903569833E-2</v>
      </c>
      <c r="K113" s="298">
        <v>4.9941572481794962E-2</v>
      </c>
      <c r="L113" s="298">
        <v>6.2731079205958593E-2</v>
      </c>
      <c r="M113" s="298">
        <v>-9.0285179210377389E-2</v>
      </c>
      <c r="N113" s="298">
        <v>0.15885780259574217</v>
      </c>
      <c r="O113" s="298">
        <v>3.4845481362807719E-2</v>
      </c>
    </row>
    <row r="114" spans="2:15" x14ac:dyDescent="0.2">
      <c r="B114" s="292" t="s">
        <v>392</v>
      </c>
      <c r="C114">
        <v>1</v>
      </c>
      <c r="D114" s="298">
        <v>2.15</v>
      </c>
      <c r="E114" s="298">
        <v>0</v>
      </c>
      <c r="F114" s="298">
        <v>3.4017573118146974E-2</v>
      </c>
      <c r="G114" s="298">
        <v>-3.4017573118146974E-2</v>
      </c>
      <c r="H114" s="298">
        <v>-0.54660989943269234</v>
      </c>
      <c r="I114" s="298">
        <v>8.1167908774957189E-3</v>
      </c>
      <c r="J114" s="298">
        <v>1.789923506695091E-2</v>
      </c>
      <c r="K114" s="298">
        <v>5.0135911169343038E-2</v>
      </c>
      <c r="L114" s="298">
        <v>6.276081177219639E-2</v>
      </c>
      <c r="M114" s="298">
        <v>-9.0612960768892983E-2</v>
      </c>
      <c r="N114" s="298">
        <v>0.15864810700518694</v>
      </c>
      <c r="O114" s="298">
        <v>3.4606242561270657E-2</v>
      </c>
    </row>
    <row r="115" spans="2:15" x14ac:dyDescent="0.2">
      <c r="B115" s="292" t="s">
        <v>393</v>
      </c>
      <c r="C115">
        <v>1</v>
      </c>
      <c r="D115" s="298">
        <v>0.34599999999999997</v>
      </c>
      <c r="E115" s="298">
        <v>0</v>
      </c>
      <c r="F115" s="298">
        <v>4.2097646259178584E-2</v>
      </c>
      <c r="G115" s="298">
        <v>-4.2097646259178584E-2</v>
      </c>
      <c r="H115" s="298">
        <v>-0.6764442045340161</v>
      </c>
      <c r="I115" s="298">
        <v>9.2058017624378867E-3</v>
      </c>
      <c r="J115" s="298">
        <v>2.3816748416822089E-2</v>
      </c>
      <c r="K115" s="298">
        <v>6.0378544101535078E-2</v>
      </c>
      <c r="L115" s="298">
        <v>6.2910921041146525E-2</v>
      </c>
      <c r="M115" s="298">
        <v>-8.2830974886492659E-2</v>
      </c>
      <c r="N115" s="298">
        <v>0.16702626740484983</v>
      </c>
      <c r="O115" s="298">
        <v>4.3039400938054938E-2</v>
      </c>
    </row>
    <row r="116" spans="2:15" x14ac:dyDescent="0.2">
      <c r="B116" s="292" t="s">
        <v>394</v>
      </c>
      <c r="C116">
        <v>1</v>
      </c>
      <c r="D116" s="298">
        <v>1.52</v>
      </c>
      <c r="E116" s="298">
        <v>0</v>
      </c>
      <c r="F116" s="298">
        <v>3.6839328150768881E-2</v>
      </c>
      <c r="G116" s="298">
        <v>-3.6839328150768881E-2</v>
      </c>
      <c r="H116" s="298">
        <v>-0.59195114788825443</v>
      </c>
      <c r="I116" s="298">
        <v>6.4546490345953975E-3</v>
      </c>
      <c r="J116" s="298">
        <v>2.4021674386904272E-2</v>
      </c>
      <c r="K116" s="298">
        <v>4.965698191463349E-2</v>
      </c>
      <c r="L116" s="298">
        <v>6.2567561038575498E-2</v>
      </c>
      <c r="M116" s="298">
        <v>-8.7407448078823058E-2</v>
      </c>
      <c r="N116" s="298">
        <v>0.16108610438036081</v>
      </c>
      <c r="O116" s="298">
        <v>3.7239920212811375E-2</v>
      </c>
    </row>
    <row r="117" spans="2:15" x14ac:dyDescent="0.2">
      <c r="B117" s="292" t="s">
        <v>395</v>
      </c>
      <c r="C117">
        <v>1</v>
      </c>
      <c r="D117" s="298">
        <v>1.58</v>
      </c>
      <c r="E117" s="298">
        <v>0.16255079281223203</v>
      </c>
      <c r="F117" s="298">
        <v>3.6570589576233457E-2</v>
      </c>
      <c r="G117" s="298">
        <v>0.12598020323599857</v>
      </c>
      <c r="H117" s="298">
        <v>2.0243074361058477</v>
      </c>
      <c r="I117" s="298">
        <v>6.5226216688556819E-3</v>
      </c>
      <c r="J117" s="298">
        <v>2.3617955631928915E-2</v>
      </c>
      <c r="K117" s="298">
        <v>4.9523223520538E-2</v>
      </c>
      <c r="L117" s="298">
        <v>6.2574609815731916E-2</v>
      </c>
      <c r="M117" s="298">
        <v>-8.7690184127824616E-2</v>
      </c>
      <c r="N117" s="298">
        <v>0.16083136328029152</v>
      </c>
      <c r="O117" s="298">
        <v>3.5171350084651332E-2</v>
      </c>
    </row>
    <row r="118" spans="2:15" x14ac:dyDescent="0.2">
      <c r="B118" s="292" t="s">
        <v>396</v>
      </c>
      <c r="C118">
        <v>1</v>
      </c>
      <c r="D118" s="298">
        <v>1.31</v>
      </c>
      <c r="E118" s="298">
        <v>0.11836350162454214</v>
      </c>
      <c r="F118" s="298">
        <v>3.777991316164285E-2</v>
      </c>
      <c r="G118" s="298">
        <v>8.0583588462899286E-2</v>
      </c>
      <c r="H118" s="298">
        <v>1.2948538989729741</v>
      </c>
      <c r="I118" s="298">
        <v>6.3981948935948997E-3</v>
      </c>
      <c r="J118" s="298">
        <v>2.5074366133404358E-2</v>
      </c>
      <c r="K118" s="298">
        <v>5.0485460189881343E-2</v>
      </c>
      <c r="L118" s="298">
        <v>6.2561762267798138E-2</v>
      </c>
      <c r="M118" s="298">
        <v>-8.6455347858418435E-2</v>
      </c>
      <c r="N118" s="298">
        <v>0.16201517418170414</v>
      </c>
      <c r="O118" s="298">
        <v>3.6919068749222864E-2</v>
      </c>
    </row>
    <row r="119" spans="2:15" x14ac:dyDescent="0.2">
      <c r="B119" s="292" t="s">
        <v>397</v>
      </c>
      <c r="C119">
        <v>1</v>
      </c>
      <c r="D119" s="298">
        <v>2.0699999999999998</v>
      </c>
      <c r="E119" s="298">
        <v>0.12891960103746258</v>
      </c>
      <c r="F119" s="298">
        <v>3.4375891217527536E-2</v>
      </c>
      <c r="G119" s="298">
        <v>9.454370981993504E-2</v>
      </c>
      <c r="H119" s="298">
        <v>1.5191715040100839</v>
      </c>
      <c r="I119" s="298">
        <v>7.8085857706597494E-3</v>
      </c>
      <c r="J119" s="298">
        <v>1.8869587426676968E-2</v>
      </c>
      <c r="K119" s="298">
        <v>4.9882195008378108E-2</v>
      </c>
      <c r="L119" s="298">
        <v>6.2721696500444069E-2</v>
      </c>
      <c r="M119" s="298">
        <v>-9.0176967491898019E-2</v>
      </c>
      <c r="N119" s="298">
        <v>0.15892874992695311</v>
      </c>
      <c r="O119" s="298">
        <v>3.286366306511776E-2</v>
      </c>
    </row>
    <row r="120" spans="2:15" x14ac:dyDescent="0.2">
      <c r="B120" s="292" t="s">
        <v>398</v>
      </c>
      <c r="C120">
        <v>1</v>
      </c>
      <c r="D120" s="298">
        <v>0.45300000000000001</v>
      </c>
      <c r="E120" s="298">
        <v>7.9000000000000001E-2</v>
      </c>
      <c r="F120" s="298">
        <v>4.1618395801257084E-2</v>
      </c>
      <c r="G120" s="298">
        <v>3.7381604198742917E-2</v>
      </c>
      <c r="H120" s="298">
        <v>0.600664687064561</v>
      </c>
      <c r="I120" s="298">
        <v>8.721495836505111E-3</v>
      </c>
      <c r="J120" s="298">
        <v>2.4299233545316296E-2</v>
      </c>
      <c r="K120" s="298">
        <v>5.8937558057197872E-2</v>
      </c>
      <c r="L120" s="298">
        <v>6.2841878471145682E-2</v>
      </c>
      <c r="M120" s="298">
        <v>-8.3173120483639396E-2</v>
      </c>
      <c r="N120" s="298">
        <v>0.16640991208615355</v>
      </c>
      <c r="O120" s="298">
        <v>4.0869532730184795E-2</v>
      </c>
    </row>
    <row r="121" spans="2:15" x14ac:dyDescent="0.2">
      <c r="B121" s="292" t="s">
        <v>399</v>
      </c>
      <c r="C121">
        <v>1</v>
      </c>
      <c r="D121" s="298">
        <v>1.71</v>
      </c>
      <c r="E121" s="298">
        <v>0.28737324397584785</v>
      </c>
      <c r="F121" s="298">
        <v>3.5988322664740051E-2</v>
      </c>
      <c r="G121" s="298">
        <v>0.25138492131110779</v>
      </c>
      <c r="H121" s="298">
        <v>4.0393677138436894</v>
      </c>
      <c r="I121" s="298">
        <v>6.7442307938813924E-3</v>
      </c>
      <c r="J121" s="298">
        <v>2.2595616917883875E-2</v>
      </c>
      <c r="K121" s="298">
        <v>4.9381028411596223E-2</v>
      </c>
      <c r="L121" s="298">
        <v>6.2598097807818456E-2</v>
      </c>
      <c r="M121" s="298">
        <v>-8.831909353661882E-2</v>
      </c>
      <c r="N121" s="298">
        <v>0.16029573886609891</v>
      </c>
      <c r="O121" s="298">
        <v>3.3000994664092675E-2</v>
      </c>
    </row>
    <row r="122" spans="2:15" x14ac:dyDescent="0.2">
      <c r="B122" s="292" t="s">
        <v>400</v>
      </c>
      <c r="C122">
        <v>1</v>
      </c>
      <c r="D122" s="298">
        <v>0.44779999999999998</v>
      </c>
      <c r="E122" s="298">
        <v>0</v>
      </c>
      <c r="F122" s="298">
        <v>4.1641686477716822E-2</v>
      </c>
      <c r="G122" s="298">
        <v>-4.1641686477716822E-2</v>
      </c>
      <c r="H122" s="298">
        <v>-0.66911763454548245</v>
      </c>
      <c r="I122" s="298">
        <v>8.7443915357181823E-3</v>
      </c>
      <c r="J122" s="298">
        <v>2.4277057900737999E-2</v>
      </c>
      <c r="K122" s="298">
        <v>5.9006315054695641E-2</v>
      </c>
      <c r="L122" s="298">
        <v>6.2845060135908903E-2</v>
      </c>
      <c r="M122" s="298">
        <v>-8.31561479628391E-2</v>
      </c>
      <c r="N122" s="298">
        <v>0.16643952091827274</v>
      </c>
      <c r="O122" s="298">
        <v>4.2480365473474682E-2</v>
      </c>
    </row>
    <row r="123" spans="2:15" x14ac:dyDescent="0.2">
      <c r="B123" s="292" t="s">
        <v>401</v>
      </c>
      <c r="C123">
        <v>1</v>
      </c>
      <c r="D123" s="298">
        <v>0.53695000000000004</v>
      </c>
      <c r="E123" s="298">
        <v>0</v>
      </c>
      <c r="F123" s="298">
        <v>4.1242385745719611E-2</v>
      </c>
      <c r="G123" s="298">
        <v>-4.1242385745719611E-2</v>
      </c>
      <c r="H123" s="298">
        <v>-0.66270148803784223</v>
      </c>
      <c r="I123" s="298">
        <v>8.3618331615783314E-3</v>
      </c>
      <c r="J123" s="298">
        <v>2.4637442282200866E-2</v>
      </c>
      <c r="K123" s="298">
        <v>5.7847329209238352E-2</v>
      </c>
      <c r="L123" s="298">
        <v>6.2792972966552063E-2</v>
      </c>
      <c r="M123" s="298">
        <v>-8.3452013899423361E-2</v>
      </c>
      <c r="N123" s="298">
        <v>0.1659367853908626</v>
      </c>
      <c r="O123" s="298">
        <v>4.2000626452029788E-2</v>
      </c>
    </row>
    <row r="124" spans="2:15" x14ac:dyDescent="0.2">
      <c r="B124" s="292" t="s">
        <v>402</v>
      </c>
      <c r="C124">
        <v>1</v>
      </c>
      <c r="D124" s="298">
        <v>0.27100000000000002</v>
      </c>
      <c r="E124" s="298">
        <v>0</v>
      </c>
      <c r="F124" s="298">
        <v>4.243356947734786E-2</v>
      </c>
      <c r="G124" s="298">
        <v>-4.243356947734786E-2</v>
      </c>
      <c r="H124" s="298">
        <v>-0.68184197220729736</v>
      </c>
      <c r="I124" s="298">
        <v>9.560391082093004E-3</v>
      </c>
      <c r="J124" s="298">
        <v>2.3448527520672606E-2</v>
      </c>
      <c r="K124" s="298">
        <v>6.1418611434023114E-2</v>
      </c>
      <c r="L124" s="298">
        <v>6.2963785446863277E-2</v>
      </c>
      <c r="M124" s="298">
        <v>-8.2600029901110011E-2</v>
      </c>
      <c r="N124" s="298">
        <v>0.16746716885580573</v>
      </c>
      <c r="O124" s="298">
        <v>4.3459176873934795E-2</v>
      </c>
    </row>
    <row r="125" spans="2:15" x14ac:dyDescent="0.2">
      <c r="B125" s="292" t="s">
        <v>403</v>
      </c>
      <c r="C125">
        <v>1</v>
      </c>
      <c r="D125" s="298">
        <v>0.4869</v>
      </c>
      <c r="E125" s="298">
        <v>2.5000000000000001E-2</v>
      </c>
      <c r="F125" s="298">
        <v>4.1466558506644574E-2</v>
      </c>
      <c r="G125" s="298">
        <v>-1.6466558506644573E-2</v>
      </c>
      <c r="H125" s="298">
        <v>-0.26459218175437643</v>
      </c>
      <c r="I125" s="298">
        <v>8.5739548362054625E-3</v>
      </c>
      <c r="J125" s="298">
        <v>2.4440383436789215E-2</v>
      </c>
      <c r="K125" s="298">
        <v>5.8492733576499936E-2</v>
      </c>
      <c r="L125" s="298">
        <v>6.2821571945386387E-2</v>
      </c>
      <c r="M125" s="298">
        <v>-8.3284633042556039E-2</v>
      </c>
      <c r="N125" s="298">
        <v>0.16621775005584519</v>
      </c>
      <c r="O125" s="298">
        <v>4.1785151320355401E-2</v>
      </c>
    </row>
    <row r="126" spans="2:15" x14ac:dyDescent="0.2">
      <c r="B126" s="292" t="s">
        <v>404</v>
      </c>
      <c r="C126">
        <v>1</v>
      </c>
      <c r="D126" s="298">
        <v>0.74460000000000004</v>
      </c>
      <c r="E126" s="298">
        <v>0.10572603056910448</v>
      </c>
      <c r="F126" s="298">
        <v>4.031232632901495E-2</v>
      </c>
      <c r="G126" s="298">
        <v>6.5413704240089535E-2</v>
      </c>
      <c r="H126" s="298">
        <v>1.0510972717545504</v>
      </c>
      <c r="I126" s="298">
        <v>7.5660199704198463E-3</v>
      </c>
      <c r="J126" s="298">
        <v>2.528771014437901E-2</v>
      </c>
      <c r="K126" s="298">
        <v>5.5336942513650886E-2</v>
      </c>
      <c r="L126" s="298">
        <v>6.2691960077420297E-2</v>
      </c>
      <c r="M126" s="298">
        <v>-8.4181481737617858E-2</v>
      </c>
      <c r="N126" s="298">
        <v>0.16480613439564776</v>
      </c>
      <c r="O126" s="298">
        <v>3.9330987564087844E-2</v>
      </c>
    </row>
    <row r="127" spans="2:15" x14ac:dyDescent="0.2">
      <c r="B127" s="292" t="s">
        <v>405</v>
      </c>
      <c r="C127">
        <v>1</v>
      </c>
      <c r="D127" s="298">
        <v>0.81710000000000005</v>
      </c>
      <c r="E127" s="298">
        <v>0.1215506438663186</v>
      </c>
      <c r="F127" s="298">
        <v>3.9987600551451313E-2</v>
      </c>
      <c r="G127" s="298">
        <v>8.1563043314867287E-2</v>
      </c>
      <c r="H127" s="298">
        <v>1.3105922268152825</v>
      </c>
      <c r="I127" s="298">
        <v>7.3256435277107863E-3</v>
      </c>
      <c r="J127" s="298">
        <v>2.5440324342873001E-2</v>
      </c>
      <c r="K127" s="298">
        <v>5.4534876760029626E-2</v>
      </c>
      <c r="L127" s="298">
        <v>6.2663404417978755E-2</v>
      </c>
      <c r="M127" s="298">
        <v>-8.4449501634852639E-2</v>
      </c>
      <c r="N127" s="298">
        <v>0.16442470273775528</v>
      </c>
      <c r="O127" s="298">
        <v>3.8841578409184369E-2</v>
      </c>
    </row>
    <row r="128" spans="2:15" x14ac:dyDescent="0.2">
      <c r="B128" s="292" t="s">
        <v>406</v>
      </c>
      <c r="C128">
        <v>1</v>
      </c>
      <c r="D128" s="298">
        <v>0.25409999999999999</v>
      </c>
      <c r="E128" s="298">
        <v>0</v>
      </c>
      <c r="F128" s="298">
        <v>4.2509264175841999E-2</v>
      </c>
      <c r="G128" s="298">
        <v>-4.2509264175841999E-2</v>
      </c>
      <c r="H128" s="298">
        <v>-0.68305826918967671</v>
      </c>
      <c r="I128" s="298">
        <v>9.6418464904281676E-3</v>
      </c>
      <c r="J128" s="298">
        <v>2.3362467921506501E-2</v>
      </c>
      <c r="K128" s="298">
        <v>6.1656060430177496E-2</v>
      </c>
      <c r="L128" s="298">
        <v>6.2976205061126458E-2</v>
      </c>
      <c r="M128" s="298">
        <v>-8.2548998095153175E-2</v>
      </c>
      <c r="N128" s="298">
        <v>0.16756752644683717</v>
      </c>
      <c r="O128" s="298">
        <v>4.3554715799226013E-2</v>
      </c>
    </row>
    <row r="129" spans="2:15" x14ac:dyDescent="0.2">
      <c r="B129" s="292" t="s">
        <v>407</v>
      </c>
      <c r="C129">
        <v>1</v>
      </c>
      <c r="D129" s="298">
        <v>0.41139999999999999</v>
      </c>
      <c r="E129" s="298">
        <v>0</v>
      </c>
      <c r="F129" s="298">
        <v>4.1804721212934978E-2</v>
      </c>
      <c r="G129" s="298">
        <v>-4.1804721212934978E-2</v>
      </c>
      <c r="H129" s="298">
        <v>-0.67173735112291499</v>
      </c>
      <c r="I129" s="298">
        <v>8.9065544736466398E-3</v>
      </c>
      <c r="J129" s="298">
        <v>2.4118069179598189E-2</v>
      </c>
      <c r="K129" s="298">
        <v>5.9491373246271767E-2</v>
      </c>
      <c r="L129" s="298">
        <v>6.2867828917086852E-2</v>
      </c>
      <c r="M129" s="298">
        <v>-8.3038327514594557E-2</v>
      </c>
      <c r="N129" s="298">
        <v>0.16664776994046451</v>
      </c>
      <c r="O129" s="298">
        <v>4.2678860427173754E-2</v>
      </c>
    </row>
    <row r="130" spans="2:15" x14ac:dyDescent="0.2">
      <c r="B130" s="292" t="s">
        <v>408</v>
      </c>
      <c r="C130">
        <v>1</v>
      </c>
      <c r="D130" s="298">
        <v>0.47110000000000002</v>
      </c>
      <c r="E130" s="298">
        <v>0</v>
      </c>
      <c r="F130" s="298">
        <v>4.1537326331272231E-2</v>
      </c>
      <c r="G130" s="298">
        <v>-4.1537326331272231E-2</v>
      </c>
      <c r="H130" s="298">
        <v>-0.667440728054983</v>
      </c>
      <c r="I130" s="298">
        <v>8.6423444990555345E-3</v>
      </c>
      <c r="J130" s="298">
        <v>2.4375342944846702E-2</v>
      </c>
      <c r="K130" s="298">
        <v>5.869930971769776E-2</v>
      </c>
      <c r="L130" s="298">
        <v>6.2830942365974612E-2</v>
      </c>
      <c r="M130" s="298">
        <v>-8.3232473016133665E-2</v>
      </c>
      <c r="N130" s="298">
        <v>0.16630712567867811</v>
      </c>
      <c r="O130" s="298">
        <v>4.235410998917246E-2</v>
      </c>
    </row>
    <row r="131" spans="2:15" x14ac:dyDescent="0.2">
      <c r="B131" s="292" t="s">
        <v>409</v>
      </c>
      <c r="C131">
        <v>1</v>
      </c>
      <c r="D131" s="298">
        <v>1.17</v>
      </c>
      <c r="E131" s="298">
        <v>0</v>
      </c>
      <c r="F131" s="298">
        <v>3.8406969835558823E-2</v>
      </c>
      <c r="G131" s="298">
        <v>-3.8406969835558823E-2</v>
      </c>
      <c r="H131" s="298">
        <v>-0.61714073036356665</v>
      </c>
      <c r="I131" s="298">
        <v>6.518756523267227E-3</v>
      </c>
      <c r="J131" s="298">
        <v>2.5462011304376544E-2</v>
      </c>
      <c r="K131" s="298">
        <v>5.1351928366741101E-2</v>
      </c>
      <c r="L131" s="298">
        <v>6.2574207040646604E-2</v>
      </c>
      <c r="M131" s="298">
        <v>-8.5853004037004049E-2</v>
      </c>
      <c r="N131" s="298">
        <v>0.16266694370812171</v>
      </c>
      <c r="O131" s="298">
        <v>3.883303813384742E-2</v>
      </c>
    </row>
    <row r="132" spans="2:15" x14ac:dyDescent="0.2">
      <c r="B132" s="292" t="s">
        <v>410</v>
      </c>
      <c r="C132">
        <v>1</v>
      </c>
      <c r="D132" s="298">
        <v>1.52</v>
      </c>
      <c r="E132" s="298">
        <v>0</v>
      </c>
      <c r="F132" s="298">
        <v>3.6839328150768881E-2</v>
      </c>
      <c r="G132" s="298">
        <v>-3.6839328150768881E-2</v>
      </c>
      <c r="H132" s="298">
        <v>-0.59195114788825443</v>
      </c>
      <c r="I132" s="298">
        <v>6.4546490345953975E-3</v>
      </c>
      <c r="J132" s="298">
        <v>2.4021674386904272E-2</v>
      </c>
      <c r="K132" s="298">
        <v>4.965698191463349E-2</v>
      </c>
      <c r="L132" s="298">
        <v>6.2567561038575498E-2</v>
      </c>
      <c r="M132" s="298">
        <v>-8.7407448078823058E-2</v>
      </c>
      <c r="N132" s="298">
        <v>0.16108610438036081</v>
      </c>
      <c r="O132" s="298">
        <v>3.7239920212811375E-2</v>
      </c>
    </row>
    <row r="133" spans="2:15" x14ac:dyDescent="0.2">
      <c r="B133" s="292" t="s">
        <v>411</v>
      </c>
      <c r="C133">
        <v>1</v>
      </c>
      <c r="D133" s="298">
        <v>2.3199999999999998</v>
      </c>
      <c r="E133" s="298">
        <v>0</v>
      </c>
      <c r="F133" s="298">
        <v>3.3256147156963289E-2</v>
      </c>
      <c r="G133" s="298">
        <v>-3.3256147156963289E-2</v>
      </c>
      <c r="H133" s="298">
        <v>-0.53437495937325497</v>
      </c>
      <c r="I133" s="298">
        <v>8.8364396866789912E-3</v>
      </c>
      <c r="J133" s="298">
        <v>1.570872919479932E-2</v>
      </c>
      <c r="K133" s="298">
        <v>5.0803565119127259E-2</v>
      </c>
      <c r="L133" s="298">
        <v>6.2857933997963883E-2</v>
      </c>
      <c r="M133" s="298">
        <v>-9.156725222221905E-2</v>
      </c>
      <c r="N133" s="298">
        <v>0.15807954653614564</v>
      </c>
      <c r="O133" s="298">
        <v>3.3940405326316078E-2</v>
      </c>
    </row>
    <row r="134" spans="2:15" x14ac:dyDescent="0.2">
      <c r="B134" s="292" t="s">
        <v>412</v>
      </c>
      <c r="C134">
        <v>1</v>
      </c>
      <c r="D134" s="298">
        <v>1.65</v>
      </c>
      <c r="E134" s="298">
        <v>0</v>
      </c>
      <c r="F134" s="298">
        <v>3.6257061239275468E-2</v>
      </c>
      <c r="G134" s="298">
        <v>-3.6257061239275468E-2</v>
      </c>
      <c r="H134" s="298">
        <v>-0.58259501725456697</v>
      </c>
      <c r="I134" s="298">
        <v>6.6296874545479969E-3</v>
      </c>
      <c r="J134" s="298">
        <v>2.3091815863488772E-2</v>
      </c>
      <c r="K134" s="298">
        <v>4.9422306615062167E-2</v>
      </c>
      <c r="L134" s="298">
        <v>6.2585860670770196E-2</v>
      </c>
      <c r="M134" s="298">
        <v>-8.8026054433130566E-2</v>
      </c>
      <c r="N134" s="298">
        <v>0.16054017691168149</v>
      </c>
      <c r="O134" s="298">
        <v>3.6673243692239406E-2</v>
      </c>
    </row>
    <row r="135" spans="2:15" x14ac:dyDescent="0.2">
      <c r="B135" s="292" t="s">
        <v>413</v>
      </c>
      <c r="C135">
        <v>1</v>
      </c>
      <c r="D135" s="298">
        <v>2.35</v>
      </c>
      <c r="E135" s="298">
        <v>0</v>
      </c>
      <c r="F135" s="298">
        <v>3.3121777869695578E-2</v>
      </c>
      <c r="G135" s="298">
        <v>-3.3121777869695578E-2</v>
      </c>
      <c r="H135" s="298">
        <v>-0.53221585230394242</v>
      </c>
      <c r="I135" s="298">
        <v>8.9713763690302886E-3</v>
      </c>
      <c r="J135" s="298">
        <v>1.5306402398896607E-2</v>
      </c>
      <c r="K135" s="298">
        <v>5.0937153340494548E-2</v>
      </c>
      <c r="L135" s="298">
        <v>6.2877045049134286E-2</v>
      </c>
      <c r="M135" s="298">
        <v>-9.1739572269574993E-2</v>
      </c>
      <c r="N135" s="298">
        <v>0.15798312800896616</v>
      </c>
      <c r="O135" s="298">
        <v>3.3824688796556084E-2</v>
      </c>
    </row>
    <row r="136" spans="2:15" x14ac:dyDescent="0.2">
      <c r="B136" s="292" t="s">
        <v>414</v>
      </c>
      <c r="C136">
        <v>1</v>
      </c>
      <c r="D136" s="298">
        <v>2.9</v>
      </c>
      <c r="E136" s="298">
        <v>0</v>
      </c>
      <c r="F136" s="298">
        <v>3.0658340936454233E-2</v>
      </c>
      <c r="G136" s="298">
        <v>-3.0658340936454233E-2</v>
      </c>
      <c r="H136" s="298">
        <v>-0.49263222269988033</v>
      </c>
      <c r="I136" s="298">
        <v>1.1739962555347204E-2</v>
      </c>
      <c r="J136" s="298">
        <v>7.3451019936945396E-3</v>
      </c>
      <c r="K136" s="298">
        <v>5.397157987921393E-2</v>
      </c>
      <c r="L136" s="298">
        <v>6.3331381802049946E-2</v>
      </c>
      <c r="M136" s="298">
        <v>-9.5105231951080227E-2</v>
      </c>
      <c r="N136" s="298">
        <v>0.15642191382398868</v>
      </c>
      <c r="O136" s="298">
        <v>3.1789612820548617E-2</v>
      </c>
    </row>
    <row r="137" spans="2:15" x14ac:dyDescent="0.2">
      <c r="B137" s="292" t="s">
        <v>415</v>
      </c>
      <c r="C137">
        <v>1</v>
      </c>
      <c r="D137" s="298">
        <v>1.92</v>
      </c>
      <c r="E137" s="298">
        <v>0.18938978653489902</v>
      </c>
      <c r="F137" s="298">
        <v>3.5047737653866082E-2</v>
      </c>
      <c r="G137" s="298">
        <v>0.15434204888103292</v>
      </c>
      <c r="H137" s="298">
        <v>2.4800385237385405</v>
      </c>
      <c r="I137" s="298">
        <v>7.2943832225590638E-3</v>
      </c>
      <c r="J137" s="298">
        <v>2.0562538215975062E-2</v>
      </c>
      <c r="K137" s="298">
        <v>4.9532937091757101E-2</v>
      </c>
      <c r="L137" s="298">
        <v>6.2659757634015933E-2</v>
      </c>
      <c r="M137" s="298">
        <v>-8.9382122742227968E-2</v>
      </c>
      <c r="N137" s="298">
        <v>0.15947759804996015</v>
      </c>
      <c r="O137" s="298">
        <v>3.2897841554106189E-2</v>
      </c>
    </row>
    <row r="138" spans="2:15" x14ac:dyDescent="0.2">
      <c r="B138" s="292" t="s">
        <v>416</v>
      </c>
      <c r="C138">
        <v>1</v>
      </c>
      <c r="D138" s="298">
        <v>1.69</v>
      </c>
      <c r="E138" s="298">
        <v>0.16111368870591317</v>
      </c>
      <c r="F138" s="298">
        <v>3.607790218958519E-2</v>
      </c>
      <c r="G138" s="298">
        <v>0.12503578651632796</v>
      </c>
      <c r="H138" s="298">
        <v>2.009132116973916</v>
      </c>
      <c r="I138" s="298">
        <v>6.703782152449704E-3</v>
      </c>
      <c r="J138" s="298">
        <v>2.2765519428271881E-2</v>
      </c>
      <c r="K138" s="298">
        <v>4.9390284950898498E-2</v>
      </c>
      <c r="L138" s="298">
        <v>6.2593752845660003E-2</v>
      </c>
      <c r="M138" s="298">
        <v>-8.8220885778036148E-2</v>
      </c>
      <c r="N138" s="298">
        <v>0.16037669015720651</v>
      </c>
      <c r="O138" s="298">
        <v>3.4610019873398401E-2</v>
      </c>
    </row>
    <row r="139" spans="2:15" x14ac:dyDescent="0.2">
      <c r="B139" s="292" t="s">
        <v>417</v>
      </c>
      <c r="C139">
        <v>1</v>
      </c>
      <c r="D139" s="298">
        <v>3.14</v>
      </c>
      <c r="E139" s="298">
        <v>0</v>
      </c>
      <c r="F139" s="298">
        <v>2.9583386638312559E-2</v>
      </c>
      <c r="G139" s="298">
        <v>-2.9583386638312559E-2</v>
      </c>
      <c r="H139" s="298">
        <v>-0.47535936614538049</v>
      </c>
      <c r="I139" s="298">
        <v>1.3066973616740234E-2</v>
      </c>
      <c r="J139" s="298">
        <v>3.6349667221816997E-3</v>
      </c>
      <c r="K139" s="298">
        <v>5.5531806554443418E-2</v>
      </c>
      <c r="L139" s="298">
        <v>6.3590746179429697E-2</v>
      </c>
      <c r="M139" s="298">
        <v>-9.669523250039927E-2</v>
      </c>
      <c r="N139" s="298">
        <v>0.15586200577702439</v>
      </c>
      <c r="O139" s="298">
        <v>3.0947741427511298E-2</v>
      </c>
    </row>
    <row r="140" spans="2:15" x14ac:dyDescent="0.2">
      <c r="B140" s="292" t="s">
        <v>418</v>
      </c>
      <c r="C140">
        <v>1</v>
      </c>
      <c r="D140" s="298">
        <v>2.1</v>
      </c>
      <c r="E140" s="298">
        <v>0</v>
      </c>
      <c r="F140" s="298">
        <v>3.4241521930259824E-2</v>
      </c>
      <c r="G140" s="298">
        <v>-3.4241521930259824E-2</v>
      </c>
      <c r="H140" s="298">
        <v>-0.55020841121487984</v>
      </c>
      <c r="I140" s="298">
        <v>7.9216246724705622E-3</v>
      </c>
      <c r="J140" s="298">
        <v>1.8510745283101693E-2</v>
      </c>
      <c r="K140" s="298">
        <v>4.9972298577417959E-2</v>
      </c>
      <c r="L140" s="298">
        <v>6.2735869625020438E-2</v>
      </c>
      <c r="M140" s="298">
        <v>-9.033948179566445E-2</v>
      </c>
      <c r="N140" s="298">
        <v>0.1588225256561841</v>
      </c>
      <c r="O140" s="298">
        <v>3.4805450522308747E-2</v>
      </c>
    </row>
    <row r="141" spans="2:15" x14ac:dyDescent="0.2">
      <c r="B141" s="292" t="s">
        <v>419</v>
      </c>
      <c r="C141">
        <v>1</v>
      </c>
      <c r="D141" s="298">
        <v>3.6</v>
      </c>
      <c r="E141" s="298">
        <v>0</v>
      </c>
      <c r="F141" s="298">
        <v>2.7523057566874343E-2</v>
      </c>
      <c r="G141" s="298">
        <v>-2.7523057566874343E-2</v>
      </c>
      <c r="H141" s="298">
        <v>-0.44225305774925583</v>
      </c>
      <c r="I141" s="298">
        <v>1.5724284230552193E-2</v>
      </c>
      <c r="J141" s="298">
        <v>-3.7022545874445326E-3</v>
      </c>
      <c r="K141" s="298">
        <v>5.8748369721193218E-2</v>
      </c>
      <c r="L141" s="298">
        <v>6.4189487571714263E-2</v>
      </c>
      <c r="M141" s="298">
        <v>-9.9944543314960083E-2</v>
      </c>
      <c r="N141" s="298">
        <v>0.15499065844870877</v>
      </c>
      <c r="O141" s="298">
        <v>2.9399937586496075E-2</v>
      </c>
    </row>
    <row r="142" spans="2:15" x14ac:dyDescent="0.2">
      <c r="B142" s="292" t="s">
        <v>420</v>
      </c>
      <c r="C142">
        <v>1</v>
      </c>
      <c r="D142" s="298">
        <v>2.7</v>
      </c>
      <c r="E142" s="298">
        <v>0</v>
      </c>
      <c r="F142" s="298">
        <v>3.1554136184905629E-2</v>
      </c>
      <c r="G142" s="298">
        <v>-3.1554136184905629E-2</v>
      </c>
      <c r="H142" s="298">
        <v>-0.50702626982863019</v>
      </c>
      <c r="I142" s="298">
        <v>1.0679871709234538E-2</v>
      </c>
      <c r="J142" s="298">
        <v>1.0346027567727793E-2</v>
      </c>
      <c r="K142" s="298">
        <v>5.2762244802083469E-2</v>
      </c>
      <c r="L142" s="298">
        <v>6.3143462526866354E-2</v>
      </c>
      <c r="M142" s="298">
        <v>-9.3836266265018703E-2</v>
      </c>
      <c r="N142" s="298">
        <v>0.15694453863482996</v>
      </c>
      <c r="O142" s="298">
        <v>3.2511591768898541E-2</v>
      </c>
    </row>
    <row r="143" spans="2:15" x14ac:dyDescent="0.2">
      <c r="B143" s="292" t="s">
        <v>421</v>
      </c>
      <c r="C143">
        <v>1</v>
      </c>
      <c r="D143" s="298">
        <v>1.79</v>
      </c>
      <c r="E143" s="298">
        <v>0</v>
      </c>
      <c r="F143" s="298">
        <v>3.5630004565359488E-2</v>
      </c>
      <c r="G143" s="298">
        <v>-3.5630004565359488E-2</v>
      </c>
      <c r="H143" s="298">
        <v>-0.57251918426444204</v>
      </c>
      <c r="I143" s="298">
        <v>6.9277479817183634E-3</v>
      </c>
      <c r="J143" s="298">
        <v>2.1872870053933027E-2</v>
      </c>
      <c r="K143" s="298">
        <v>4.9387139076785949E-2</v>
      </c>
      <c r="L143" s="298">
        <v>6.2618135490082022E-2</v>
      </c>
      <c r="M143" s="298">
        <v>-8.8717202501793643E-2</v>
      </c>
      <c r="N143" s="298">
        <v>0.15997721163251261</v>
      </c>
      <c r="O143" s="298">
        <v>3.6077062347830487E-2</v>
      </c>
    </row>
    <row r="144" spans="2:15" x14ac:dyDescent="0.2">
      <c r="B144" s="292" t="s">
        <v>422</v>
      </c>
      <c r="C144">
        <v>1</v>
      </c>
      <c r="D144" s="298">
        <v>1.82</v>
      </c>
      <c r="E144" s="298">
        <v>0</v>
      </c>
      <c r="F144" s="298">
        <v>3.5495635278091783E-2</v>
      </c>
      <c r="G144" s="298">
        <v>-3.5495635278091783E-2</v>
      </c>
      <c r="H144" s="298">
        <v>-0.5703600771951296</v>
      </c>
      <c r="I144" s="298">
        <v>7.0051438014250575E-3</v>
      </c>
      <c r="J144" s="298">
        <v>2.1584808007468991E-2</v>
      </c>
      <c r="K144" s="298">
        <v>4.9406462548714572E-2</v>
      </c>
      <c r="L144" s="298">
        <v>6.2626745403499232E-2</v>
      </c>
      <c r="M144" s="298">
        <v>-8.8868669370746611E-2</v>
      </c>
      <c r="N144" s="298">
        <v>0.15985993992693018</v>
      </c>
      <c r="O144" s="298">
        <v>3.5951142362933459E-2</v>
      </c>
    </row>
    <row r="145" spans="2:15" x14ac:dyDescent="0.2">
      <c r="B145" s="292" t="s">
        <v>423</v>
      </c>
      <c r="C145">
        <v>1</v>
      </c>
      <c r="D145" s="298">
        <v>1.01</v>
      </c>
      <c r="E145" s="298">
        <v>0</v>
      </c>
      <c r="F145" s="298">
        <v>3.9123606034319941E-2</v>
      </c>
      <c r="G145" s="298">
        <v>-3.9123606034319941E-2</v>
      </c>
      <c r="H145" s="298">
        <v>-0.62865596806656654</v>
      </c>
      <c r="I145" s="298">
        <v>6.802448914485156E-3</v>
      </c>
      <c r="J145" s="298">
        <v>2.5615290637941011E-2</v>
      </c>
      <c r="K145" s="298">
        <v>5.2631921430698871E-2</v>
      </c>
      <c r="L145" s="298">
        <v>6.260439690141778E-2</v>
      </c>
      <c r="M145" s="298">
        <v>-8.5196318918537198E-2</v>
      </c>
      <c r="N145" s="298">
        <v>0.16344353098717707</v>
      </c>
      <c r="O145" s="298">
        <v>3.9596689519786711E-2</v>
      </c>
    </row>
    <row r="146" spans="2:15" x14ac:dyDescent="0.2">
      <c r="B146" s="292" t="s">
        <v>424</v>
      </c>
      <c r="C146">
        <v>1</v>
      </c>
      <c r="D146" s="298">
        <v>2.69</v>
      </c>
      <c r="E146" s="298">
        <v>0.15114560864940652</v>
      </c>
      <c r="F146" s="298">
        <v>3.1598925947328202E-2</v>
      </c>
      <c r="G146" s="298">
        <v>0.11954668270207831</v>
      </c>
      <c r="H146" s="298">
        <v>1.9209306902154029</v>
      </c>
      <c r="I146" s="298">
        <v>1.0628206760249295E-2</v>
      </c>
      <c r="J146" s="298">
        <v>1.0493413679583341E-2</v>
      </c>
      <c r="K146" s="298">
        <v>5.2704438215073063E-2</v>
      </c>
      <c r="L146" s="298">
        <v>6.3134744626827125E-2</v>
      </c>
      <c r="M146" s="298">
        <v>-9.3774164480880953E-2</v>
      </c>
      <c r="N146" s="298">
        <v>0.15697201637553737</v>
      </c>
      <c r="O146" s="298">
        <v>2.8007552100445574E-2</v>
      </c>
    </row>
    <row r="147" spans="2:15" x14ac:dyDescent="0.2">
      <c r="B147" s="292" t="s">
        <v>425</v>
      </c>
      <c r="C147">
        <v>1</v>
      </c>
      <c r="D147" s="298">
        <v>2.0299999999999998</v>
      </c>
      <c r="E147" s="298">
        <v>0</v>
      </c>
      <c r="F147" s="298">
        <v>3.4555050267217814E-2</v>
      </c>
      <c r="G147" s="298">
        <v>-3.4555050267217814E-2</v>
      </c>
      <c r="H147" s="298">
        <v>-0.5552463277099422</v>
      </c>
      <c r="I147" s="298">
        <v>7.6628850403513988E-3</v>
      </c>
      <c r="J147" s="298">
        <v>1.9338079250965069E-2</v>
      </c>
      <c r="K147" s="298">
        <v>4.9772021283470559E-2</v>
      </c>
      <c r="L147" s="298">
        <v>6.2703724030536728E-2</v>
      </c>
      <c r="M147" s="298">
        <v>-8.9962118678857478E-2</v>
      </c>
      <c r="N147" s="298">
        <v>0.15907221921329312</v>
      </c>
      <c r="O147" s="298">
        <v>3.5087010688544258E-2</v>
      </c>
    </row>
    <row r="148" spans="2:15" x14ac:dyDescent="0.2">
      <c r="B148" s="292" t="s">
        <v>426</v>
      </c>
      <c r="C148">
        <v>1</v>
      </c>
      <c r="D148" s="298">
        <v>2.38</v>
      </c>
      <c r="E148" s="298">
        <v>0</v>
      </c>
      <c r="F148" s="298">
        <v>3.2987408582427866E-2</v>
      </c>
      <c r="G148" s="298">
        <v>-3.2987408582427866E-2</v>
      </c>
      <c r="H148" s="298">
        <v>-0.53005674523462998</v>
      </c>
      <c r="I148" s="298">
        <v>9.1084300404538892E-3</v>
      </c>
      <c r="J148" s="298">
        <v>1.4899871682253162E-2</v>
      </c>
      <c r="K148" s="298">
        <v>5.1074945482602566E-2</v>
      </c>
      <c r="L148" s="298">
        <v>6.2896746322507899E-2</v>
      </c>
      <c r="M148" s="298">
        <v>-9.1913064381252962E-2</v>
      </c>
      <c r="N148" s="298">
        <v>0.15788788154610869</v>
      </c>
      <c r="O148" s="298">
        <v>3.3709492376660363E-2</v>
      </c>
    </row>
    <row r="149" spans="2:15" x14ac:dyDescent="0.2">
      <c r="B149" s="292" t="s">
        <v>427</v>
      </c>
      <c r="C149">
        <v>1</v>
      </c>
      <c r="D149" s="298">
        <v>0.80389999999999995</v>
      </c>
      <c r="E149" s="298">
        <v>0</v>
      </c>
      <c r="F149" s="298">
        <v>4.0046723037849105E-2</v>
      </c>
      <c r="G149" s="298">
        <v>-4.0046723037849105E-2</v>
      </c>
      <c r="H149" s="298">
        <v>-0.64348903363274323</v>
      </c>
      <c r="I149" s="298">
        <v>7.3677800883029144E-3</v>
      </c>
      <c r="J149" s="298">
        <v>2.5415771970796655E-2</v>
      </c>
      <c r="K149" s="298">
        <v>5.4677674104901555E-2</v>
      </c>
      <c r="L149" s="298">
        <v>6.2668344350123542E-2</v>
      </c>
      <c r="M149" s="298">
        <v>-8.4400188874670712E-2</v>
      </c>
      <c r="N149" s="298">
        <v>0.16449363495036892</v>
      </c>
      <c r="O149" s="298">
        <v>4.061599359544181E-2</v>
      </c>
    </row>
    <row r="150" spans="2:15" x14ac:dyDescent="0.2">
      <c r="B150" s="292" t="s">
        <v>428</v>
      </c>
      <c r="C150">
        <v>1</v>
      </c>
      <c r="D150" s="298">
        <v>0.27879999999999999</v>
      </c>
      <c r="E150" s="298">
        <v>0</v>
      </c>
      <c r="F150" s="298">
        <v>4.239863346265825E-2</v>
      </c>
      <c r="G150" s="298">
        <v>-4.239863346265825E-2</v>
      </c>
      <c r="H150" s="298">
        <v>-0.68128060436927607</v>
      </c>
      <c r="I150" s="298">
        <v>9.5229826337794726E-3</v>
      </c>
      <c r="J150" s="298">
        <v>2.3487877270515864E-2</v>
      </c>
      <c r="K150" s="298">
        <v>6.1309389654800636E-2</v>
      </c>
      <c r="L150" s="298">
        <v>6.2958116223401514E-2</v>
      </c>
      <c r="M150" s="298">
        <v>-8.2623707961563334E-2</v>
      </c>
      <c r="N150" s="298">
        <v>0.16742097488687985</v>
      </c>
      <c r="O150" s="298">
        <v>4.3415200749167208E-2</v>
      </c>
    </row>
    <row r="151" spans="2:15" x14ac:dyDescent="0.2">
      <c r="B151" s="292" t="s">
        <v>429</v>
      </c>
      <c r="C151">
        <v>1</v>
      </c>
      <c r="D151" s="298">
        <v>0.66159999999999997</v>
      </c>
      <c r="E151" s="298">
        <v>0</v>
      </c>
      <c r="F151" s="298">
        <v>4.068408135712228E-2</v>
      </c>
      <c r="G151" s="298">
        <v>-4.068408135712228E-2</v>
      </c>
      <c r="H151" s="298">
        <v>-0.6537303981648489</v>
      </c>
      <c r="I151" s="298">
        <v>7.8664025603786113E-3</v>
      </c>
      <c r="J151" s="298">
        <v>2.506296488034835E-2</v>
      </c>
      <c r="K151" s="298">
        <v>5.630519783389621E-2</v>
      </c>
      <c r="L151" s="298">
        <v>6.2728920677770306E-2</v>
      </c>
      <c r="M151" s="298">
        <v>-8.3883123136744897E-2</v>
      </c>
      <c r="N151" s="298">
        <v>0.16525128585098944</v>
      </c>
      <c r="O151" s="298">
        <v>4.134465314169284E-2</v>
      </c>
    </row>
    <row r="152" spans="2:15" x14ac:dyDescent="0.2">
      <c r="B152" s="292" t="s">
        <v>430</v>
      </c>
      <c r="C152">
        <v>1</v>
      </c>
      <c r="D152" s="298">
        <v>0.35759999999999997</v>
      </c>
      <c r="E152" s="298">
        <v>0</v>
      </c>
      <c r="F152" s="298">
        <v>4.2045690134768401E-2</v>
      </c>
      <c r="G152" s="298">
        <v>-4.2045690134768401E-2</v>
      </c>
      <c r="H152" s="298">
        <v>-0.67560934980054865</v>
      </c>
      <c r="I152" s="298">
        <v>9.1520179411880807E-3</v>
      </c>
      <c r="J152" s="298">
        <v>2.3871596302232217E-2</v>
      </c>
      <c r="K152" s="298">
        <v>6.0219783967304583E-2</v>
      </c>
      <c r="L152" s="298">
        <v>6.2903073315632968E-2</v>
      </c>
      <c r="M152" s="298">
        <v>-8.2867346983339529E-2</v>
      </c>
      <c r="N152" s="298">
        <v>0.16695872725287633</v>
      </c>
      <c r="O152" s="298">
        <v>4.2975081790968019E-2</v>
      </c>
    </row>
    <row r="153" spans="2:15" x14ac:dyDescent="0.2">
      <c r="B153" s="292" t="s">
        <v>431</v>
      </c>
      <c r="C153">
        <v>1</v>
      </c>
      <c r="D153" s="298">
        <v>1.0629999999999999</v>
      </c>
      <c r="E153" s="298">
        <v>0</v>
      </c>
      <c r="F153" s="298">
        <v>3.8886220293480322E-2</v>
      </c>
      <c r="G153" s="298">
        <v>-3.8886220293480322E-2</v>
      </c>
      <c r="H153" s="298">
        <v>-0.62484154557744787</v>
      </c>
      <c r="I153" s="298">
        <v>6.6921789746577157E-3</v>
      </c>
      <c r="J153" s="298">
        <v>2.5596879143678523E-2</v>
      </c>
      <c r="K153" s="298">
        <v>5.2175561443282122E-2</v>
      </c>
      <c r="L153" s="298">
        <v>6.2592511210087409E-2</v>
      </c>
      <c r="M153" s="298">
        <v>-8.5410102031968207E-2</v>
      </c>
      <c r="N153" s="298">
        <v>0.16318254261892884</v>
      </c>
      <c r="O153" s="298">
        <v>3.9341135354196033E-2</v>
      </c>
    </row>
    <row r="154" spans="2:15" x14ac:dyDescent="0.2">
      <c r="B154" s="292" t="s">
        <v>432</v>
      </c>
      <c r="C154">
        <v>1</v>
      </c>
      <c r="D154" s="298">
        <v>0.44140000000000001</v>
      </c>
      <c r="E154" s="298">
        <v>0</v>
      </c>
      <c r="F154" s="298">
        <v>4.1670351925667266E-2</v>
      </c>
      <c r="G154" s="298">
        <v>-4.1670351925667266E-2</v>
      </c>
      <c r="H154" s="298">
        <v>-0.66957824405360244</v>
      </c>
      <c r="I154" s="298">
        <v>8.7726650767599966E-3</v>
      </c>
      <c r="J154" s="298">
        <v>2.4249577699589631E-2</v>
      </c>
      <c r="K154" s="298">
        <v>5.9091126151744902E-2</v>
      </c>
      <c r="L154" s="298">
        <v>6.2849000411343628E-2</v>
      </c>
      <c r="M154" s="298">
        <v>-8.3135307120995955E-2</v>
      </c>
      <c r="N154" s="298">
        <v>0.1664760109723305</v>
      </c>
      <c r="O154" s="298">
        <v>4.2515154426558129E-2</v>
      </c>
    </row>
    <row r="155" spans="2:15" x14ac:dyDescent="0.2">
      <c r="B155" s="292" t="s">
        <v>433</v>
      </c>
      <c r="C155">
        <v>1</v>
      </c>
      <c r="D155" s="298">
        <v>0.29975000000000002</v>
      </c>
      <c r="E155" s="298">
        <v>0</v>
      </c>
      <c r="F155" s="298">
        <v>4.2304798910382968E-2</v>
      </c>
      <c r="G155" s="298">
        <v>-4.2304798910382968E-2</v>
      </c>
      <c r="H155" s="298">
        <v>-0.67977282793253957</v>
      </c>
      <c r="I155" s="298">
        <v>9.4231035118461544E-3</v>
      </c>
      <c r="J155" s="298">
        <v>2.3592382859791029E-2</v>
      </c>
      <c r="K155" s="298">
        <v>6.1017214960974911E-2</v>
      </c>
      <c r="L155" s="298">
        <v>6.2943086037713744E-2</v>
      </c>
      <c r="M155" s="298">
        <v>-8.2687695543829889E-2</v>
      </c>
      <c r="N155" s="298">
        <v>0.16729729336459581</v>
      </c>
      <c r="O155" s="298">
        <v>4.3297454564009102E-2</v>
      </c>
    </row>
    <row r="156" spans="2:15" x14ac:dyDescent="0.2">
      <c r="B156" s="292" t="s">
        <v>434</v>
      </c>
      <c r="C156">
        <v>1</v>
      </c>
      <c r="D156" s="298">
        <v>0.59989999999999999</v>
      </c>
      <c r="E156" s="298">
        <v>0</v>
      </c>
      <c r="F156" s="298">
        <v>4.0960434191269532E-2</v>
      </c>
      <c r="G156" s="298">
        <v>-4.0960434191269532E-2</v>
      </c>
      <c r="H156" s="298">
        <v>-0.65817096170406819</v>
      </c>
      <c r="I156" s="298">
        <v>8.1054411458523802E-3</v>
      </c>
      <c r="J156" s="298">
        <v>2.4864634457763147E-2</v>
      </c>
      <c r="K156" s="298">
        <v>5.705623392477592E-2</v>
      </c>
      <c r="L156" s="298">
        <v>6.2759344932248495E-2</v>
      </c>
      <c r="M156" s="298">
        <v>-8.3667186842340535E-2</v>
      </c>
      <c r="N156" s="298">
        <v>0.1655880552248796</v>
      </c>
      <c r="O156" s="298">
        <v>4.1667233823374152E-2</v>
      </c>
    </row>
    <row r="157" spans="2:15" x14ac:dyDescent="0.2">
      <c r="B157" s="292" t="s">
        <v>435</v>
      </c>
      <c r="C157">
        <v>1</v>
      </c>
      <c r="D157" s="298">
        <v>0.44940000000000002</v>
      </c>
      <c r="E157" s="298">
        <v>0</v>
      </c>
      <c r="F157" s="298">
        <v>4.1634520115729212E-2</v>
      </c>
      <c r="G157" s="298">
        <v>-4.1634520115729212E-2</v>
      </c>
      <c r="H157" s="298">
        <v>-0.66900248216845248</v>
      </c>
      <c r="I157" s="298">
        <v>8.7373393655886845E-3</v>
      </c>
      <c r="J157" s="298">
        <v>2.4283895750988622E-2</v>
      </c>
      <c r="K157" s="298">
        <v>5.8985144480469806E-2</v>
      </c>
      <c r="L157" s="298">
        <v>6.2844079270409664E-2</v>
      </c>
      <c r="M157" s="298">
        <v>-8.3161366520338689E-2</v>
      </c>
      <c r="N157" s="298">
        <v>0.1664304067517971</v>
      </c>
      <c r="O157" s="298">
        <v>4.2471675617601352E-2</v>
      </c>
    </row>
    <row r="158" spans="2:15" x14ac:dyDescent="0.2">
      <c r="B158" s="292" t="s">
        <v>436</v>
      </c>
      <c r="C158">
        <v>1</v>
      </c>
      <c r="D158" s="298">
        <v>0.54349999999999998</v>
      </c>
      <c r="E158" s="298">
        <v>0</v>
      </c>
      <c r="F158" s="298">
        <v>4.1213048451332827E-2</v>
      </c>
      <c r="G158" s="298">
        <v>-4.1213048451332827E-2</v>
      </c>
      <c r="H158" s="298">
        <v>-0.66223008299437569</v>
      </c>
      <c r="I158" s="298">
        <v>8.3345999004003635E-3</v>
      </c>
      <c r="J158" s="298">
        <v>2.4662184847271843E-2</v>
      </c>
      <c r="K158" s="298">
        <v>5.7763912055393815E-2</v>
      </c>
      <c r="L158" s="298">
        <v>6.2789352247461683E-2</v>
      </c>
      <c r="M158" s="298">
        <v>-8.3474161163271221E-2</v>
      </c>
      <c r="N158" s="298">
        <v>0.16590025806593689</v>
      </c>
      <c r="O158" s="298">
        <v>4.1965732394734341E-2</v>
      </c>
    </row>
    <row r="159" spans="2:15" x14ac:dyDescent="0.2">
      <c r="B159" s="292" t="s">
        <v>437</v>
      </c>
      <c r="C159">
        <v>1</v>
      </c>
      <c r="D159" s="298">
        <v>0.60570000000000002</v>
      </c>
      <c r="E159" s="298">
        <v>0</v>
      </c>
      <c r="F159" s="298">
        <v>4.0934456129064441E-2</v>
      </c>
      <c r="G159" s="298">
        <v>-4.0934456129064441E-2</v>
      </c>
      <c r="H159" s="298">
        <v>-0.65775353433733441</v>
      </c>
      <c r="I159" s="298">
        <v>8.0824363614688532E-3</v>
      </c>
      <c r="J159" s="298">
        <v>2.4884339338125498E-2</v>
      </c>
      <c r="K159" s="298">
        <v>5.6984572920003383E-2</v>
      </c>
      <c r="L159" s="298">
        <v>6.275637798417992E-2</v>
      </c>
      <c r="M159" s="298">
        <v>-8.3687273133687984E-2</v>
      </c>
      <c r="N159" s="298">
        <v>0.16555618539181685</v>
      </c>
      <c r="O159" s="298">
        <v>4.163673497267862E-2</v>
      </c>
    </row>
    <row r="160" spans="2:15" x14ac:dyDescent="0.2">
      <c r="B160" s="292" t="s">
        <v>438</v>
      </c>
      <c r="C160">
        <v>1</v>
      </c>
      <c r="D160" s="298">
        <v>0.46229999999999999</v>
      </c>
      <c r="E160" s="298">
        <v>0</v>
      </c>
      <c r="F160" s="298">
        <v>4.1576741322204097E-2</v>
      </c>
      <c r="G160" s="298">
        <v>-4.1576741322204097E-2</v>
      </c>
      <c r="H160" s="298">
        <v>-0.66807406612864817</v>
      </c>
      <c r="I160" s="298">
        <v>8.6807207123973888E-3</v>
      </c>
      <c r="J160" s="298">
        <v>2.4338550381696595E-2</v>
      </c>
      <c r="K160" s="298">
        <v>5.8814932262711603E-2</v>
      </c>
      <c r="L160" s="298">
        <v>6.2836232479698467E-2</v>
      </c>
      <c r="M160" s="298">
        <v>-8.3203563142632719E-2</v>
      </c>
      <c r="N160" s="298">
        <v>0.16635704578704091</v>
      </c>
      <c r="O160" s="298">
        <v>4.2401721257209812E-2</v>
      </c>
    </row>
    <row r="161" spans="2:15" x14ac:dyDescent="0.2">
      <c r="B161" s="292" t="s">
        <v>439</v>
      </c>
      <c r="C161">
        <v>1</v>
      </c>
      <c r="D161" s="298">
        <v>0.86</v>
      </c>
      <c r="E161" s="298">
        <v>0</v>
      </c>
      <c r="F161" s="298">
        <v>3.9795452470658493E-2</v>
      </c>
      <c r="G161" s="298">
        <v>-3.9795452470658493E-2</v>
      </c>
      <c r="H161" s="298">
        <v>-0.63945150341312906</v>
      </c>
      <c r="I161" s="298">
        <v>7.1939645866772707E-3</v>
      </c>
      <c r="J161" s="298">
        <v>2.5509664542095668E-2</v>
      </c>
      <c r="K161" s="298">
        <v>5.4081240399221318E-2</v>
      </c>
      <c r="L161" s="298">
        <v>6.2648147032697096E-2</v>
      </c>
      <c r="M161" s="298">
        <v>-8.4611351572270968E-2</v>
      </c>
      <c r="N161" s="298">
        <v>0.16420225651358794</v>
      </c>
      <c r="O161" s="298">
        <v>4.0334417657518919E-2</v>
      </c>
    </row>
    <row r="162" spans="2:15" x14ac:dyDescent="0.2">
      <c r="B162" s="292" t="s">
        <v>440</v>
      </c>
      <c r="C162">
        <v>1</v>
      </c>
      <c r="D162" s="298">
        <v>1.78</v>
      </c>
      <c r="E162" s="298">
        <v>0</v>
      </c>
      <c r="F162" s="298">
        <v>3.5674794327782061E-2</v>
      </c>
      <c r="G162" s="298">
        <v>-3.5674794327782061E-2</v>
      </c>
      <c r="H162" s="298">
        <v>-0.57323888662087963</v>
      </c>
      <c r="I162" s="298">
        <v>6.9029634425258829E-3</v>
      </c>
      <c r="J162" s="298">
        <v>2.1966876999251751E-2</v>
      </c>
      <c r="K162" s="298">
        <v>4.9382711656312375E-2</v>
      </c>
      <c r="L162" s="298">
        <v>6.2615398301415576E-2</v>
      </c>
      <c r="M162" s="298">
        <v>-8.8666977225151045E-2</v>
      </c>
      <c r="N162" s="298">
        <v>0.16001656588071517</v>
      </c>
      <c r="O162" s="298">
        <v>3.6119177215825041E-2</v>
      </c>
    </row>
    <row r="163" spans="2:15" x14ac:dyDescent="0.2">
      <c r="B163" s="292" t="s">
        <v>441</v>
      </c>
      <c r="C163">
        <v>1</v>
      </c>
      <c r="D163" s="298">
        <v>0.83799999999999997</v>
      </c>
      <c r="E163" s="298">
        <v>0</v>
      </c>
      <c r="F163" s="298">
        <v>3.9893989947988144E-2</v>
      </c>
      <c r="G163" s="298">
        <v>-3.9893989947988144E-2</v>
      </c>
      <c r="H163" s="298">
        <v>-0.64103484859729143</v>
      </c>
      <c r="I163" s="298">
        <v>7.2604717066750233E-3</v>
      </c>
      <c r="J163" s="298">
        <v>2.5476132059866867E-2</v>
      </c>
      <c r="K163" s="298">
        <v>5.4311847836109421E-2</v>
      </c>
      <c r="L163" s="298">
        <v>6.2655818960089385E-2</v>
      </c>
      <c r="M163" s="298">
        <v>-8.4528049022276452E-2</v>
      </c>
      <c r="N163" s="298">
        <v>0.16431602891825275</v>
      </c>
      <c r="O163" s="298">
        <v>4.0444464306260572E-2</v>
      </c>
    </row>
    <row r="164" spans="2:15" x14ac:dyDescent="0.2">
      <c r="B164" s="292" t="s">
        <v>442</v>
      </c>
      <c r="C164">
        <v>1</v>
      </c>
      <c r="D164" s="298">
        <v>0.41499999999999998</v>
      </c>
      <c r="E164" s="298">
        <v>0</v>
      </c>
      <c r="F164" s="298">
        <v>4.178859689846285E-2</v>
      </c>
      <c r="G164" s="298">
        <v>-4.178859689846285E-2</v>
      </c>
      <c r="H164" s="298">
        <v>-0.67147825827459739</v>
      </c>
      <c r="I164" s="298">
        <v>8.8903715694003977E-3</v>
      </c>
      <c r="J164" s="298">
        <v>2.4134080905739631E-2</v>
      </c>
      <c r="K164" s="298">
        <v>5.9443112891186069E-2</v>
      </c>
      <c r="L164" s="298">
        <v>6.2865538308345625E-2</v>
      </c>
      <c r="M164" s="298">
        <v>-8.30499031340724E-2</v>
      </c>
      <c r="N164" s="298">
        <v>0.16662709693099811</v>
      </c>
      <c r="O164" s="298">
        <v>4.2659160409988996E-2</v>
      </c>
    </row>
    <row r="165" spans="2:15" x14ac:dyDescent="0.2">
      <c r="B165" s="292" t="s">
        <v>443</v>
      </c>
      <c r="C165">
        <v>1</v>
      </c>
      <c r="D165" s="298">
        <v>0.76400000000000001</v>
      </c>
      <c r="E165" s="298">
        <v>0.10558579683007303</v>
      </c>
      <c r="F165" s="298">
        <v>4.0225434189915164E-2</v>
      </c>
      <c r="G165" s="298">
        <v>6.5360362640157876E-2</v>
      </c>
      <c r="H165" s="298">
        <v>1.0502401545677083</v>
      </c>
      <c r="I165" s="298">
        <v>7.4995930787544046E-3</v>
      </c>
      <c r="J165" s="298">
        <v>2.5332728647269806E-2</v>
      </c>
      <c r="K165" s="298">
        <v>5.5118139732560523E-2</v>
      </c>
      <c r="L165" s="298">
        <v>6.2683977988820791E-2</v>
      </c>
      <c r="M165" s="298">
        <v>-8.4252523030694471E-2</v>
      </c>
      <c r="N165" s="298">
        <v>0.16470339141052481</v>
      </c>
      <c r="O165" s="298">
        <v>3.926229021828323E-2</v>
      </c>
    </row>
    <row r="166" spans="2:15" x14ac:dyDescent="0.2">
      <c r="B166" s="292" t="s">
        <v>444</v>
      </c>
      <c r="C166">
        <v>1</v>
      </c>
      <c r="D166" s="298">
        <v>1.88</v>
      </c>
      <c r="E166" s="298">
        <v>0</v>
      </c>
      <c r="F166" s="298">
        <v>3.522689670355636E-2</v>
      </c>
      <c r="G166" s="298">
        <v>-3.522689670355636E-2</v>
      </c>
      <c r="H166" s="298">
        <v>-0.56604186305650461</v>
      </c>
      <c r="I166" s="298">
        <v>7.1731209055215734E-3</v>
      </c>
      <c r="J166" s="298">
        <v>2.0982500194850161E-2</v>
      </c>
      <c r="K166" s="298">
        <v>4.9471293212262554E-2</v>
      </c>
      <c r="L166" s="298">
        <v>6.2645756948745523E-2</v>
      </c>
      <c r="M166" s="298">
        <v>-8.9175161106325632E-2</v>
      </c>
      <c r="N166" s="298">
        <v>0.15962895451343834</v>
      </c>
      <c r="O166" s="298">
        <v>3.5701190375969659E-2</v>
      </c>
    </row>
    <row r="167" spans="2:15" x14ac:dyDescent="0.2">
      <c r="B167" s="292" t="s">
        <v>445</v>
      </c>
      <c r="C167">
        <v>1</v>
      </c>
      <c r="D167" s="298">
        <v>1.97</v>
      </c>
      <c r="E167" s="298">
        <v>0</v>
      </c>
      <c r="F167" s="298">
        <v>3.4823788841753231E-2</v>
      </c>
      <c r="G167" s="298">
        <v>-3.4823788841753231E-2</v>
      </c>
      <c r="H167" s="298">
        <v>-0.55956454184856719</v>
      </c>
      <c r="I167" s="298">
        <v>7.4557642807006963E-3</v>
      </c>
      <c r="J167" s="298">
        <v>2.001811860580352E-2</v>
      </c>
      <c r="K167" s="298">
        <v>4.9629459077702942E-2</v>
      </c>
      <c r="L167" s="298">
        <v>6.2678749358657762E-2</v>
      </c>
      <c r="M167" s="298">
        <v>-8.9643785355592129E-2</v>
      </c>
      <c r="N167" s="298">
        <v>0.15929136303909858</v>
      </c>
      <c r="O167" s="298">
        <v>3.5330881286804859E-2</v>
      </c>
    </row>
    <row r="168" spans="2:15" x14ac:dyDescent="0.2">
      <c r="B168" s="292" t="s">
        <v>446</v>
      </c>
      <c r="C168">
        <v>1</v>
      </c>
      <c r="D168" s="298">
        <v>2.17</v>
      </c>
      <c r="E168" s="298">
        <v>0</v>
      </c>
      <c r="F168" s="298">
        <v>3.3927993593301835E-2</v>
      </c>
      <c r="G168" s="298">
        <v>-3.3927993593301835E-2</v>
      </c>
      <c r="H168" s="298">
        <v>-0.54517049471981738</v>
      </c>
      <c r="I168" s="298">
        <v>8.1971136183684196E-3</v>
      </c>
      <c r="J168" s="298">
        <v>1.7650150497547538E-2</v>
      </c>
      <c r="K168" s="298">
        <v>5.0205836689056135E-2</v>
      </c>
      <c r="L168" s="298">
        <v>6.2771250360563219E-2</v>
      </c>
      <c r="M168" s="298">
        <v>-9.0723269261456185E-2</v>
      </c>
      <c r="N168" s="298">
        <v>0.15857925644805984</v>
      </c>
      <c r="O168" s="298">
        <v>3.4526996657393824E-2</v>
      </c>
    </row>
    <row r="169" spans="2:15" x14ac:dyDescent="0.2">
      <c r="B169" s="292" t="s">
        <v>447</v>
      </c>
      <c r="C169">
        <v>1</v>
      </c>
      <c r="D169" s="298">
        <v>2.48</v>
      </c>
      <c r="E169" s="298">
        <v>0</v>
      </c>
      <c r="F169" s="298">
        <v>3.2539510958202171E-2</v>
      </c>
      <c r="G169" s="298">
        <v>-3.2539510958202171E-2</v>
      </c>
      <c r="H169" s="298">
        <v>-0.52285972167025507</v>
      </c>
      <c r="I169" s="298">
        <v>9.5793878862955491E-3</v>
      </c>
      <c r="J169" s="298">
        <v>1.351674511327473E-2</v>
      </c>
      <c r="K169" s="298">
        <v>5.1562276803129609E-2</v>
      </c>
      <c r="L169" s="298">
        <v>6.2966672712095675E-2</v>
      </c>
      <c r="M169" s="298">
        <v>-9.249982195679271E-2</v>
      </c>
      <c r="N169" s="298">
        <v>0.15757884387319707</v>
      </c>
      <c r="O169" s="298">
        <v>3.3329186269116171E-2</v>
      </c>
    </row>
    <row r="170" spans="2:15" x14ac:dyDescent="0.2">
      <c r="B170" s="292" t="s">
        <v>448</v>
      </c>
      <c r="C170">
        <v>1</v>
      </c>
      <c r="D170" s="298">
        <v>0.54</v>
      </c>
      <c r="E170" s="298">
        <v>0</v>
      </c>
      <c r="F170" s="298">
        <v>4.122872486818073E-2</v>
      </c>
      <c r="G170" s="298">
        <v>-4.122872486818073E-2</v>
      </c>
      <c r="H170" s="298">
        <v>-0.66248197881912885</v>
      </c>
      <c r="I170" s="298">
        <v>8.3491364474562318E-3</v>
      </c>
      <c r="J170" s="298">
        <v>2.4648994562601882E-2</v>
      </c>
      <c r="K170" s="298">
        <v>5.7808455173759578E-2</v>
      </c>
      <c r="L170" s="298">
        <v>6.2791283468124057E-2</v>
      </c>
      <c r="M170" s="298">
        <v>-8.3462319767918583E-2</v>
      </c>
      <c r="N170" s="298">
        <v>0.16591976950428006</v>
      </c>
      <c r="O170" s="298">
        <v>4.1984372127775886E-2</v>
      </c>
    </row>
    <row r="171" spans="2:15" x14ac:dyDescent="0.2">
      <c r="B171" s="292" t="s">
        <v>449</v>
      </c>
      <c r="C171">
        <v>1</v>
      </c>
      <c r="D171" s="298">
        <v>0.57999999999999996</v>
      </c>
      <c r="E171" s="298">
        <v>0</v>
      </c>
      <c r="F171" s="298">
        <v>4.1049565818490452E-2</v>
      </c>
      <c r="G171" s="298">
        <v>-4.1049565818490452E-2</v>
      </c>
      <c r="H171" s="298">
        <v>-0.65960316939337882</v>
      </c>
      <c r="I171" s="298">
        <v>8.1851812163642439E-3</v>
      </c>
      <c r="J171" s="298">
        <v>2.479541810828555E-2</v>
      </c>
      <c r="K171" s="298">
        <v>5.7303713528695358E-2</v>
      </c>
      <c r="L171" s="298">
        <v>6.2769693257979126E-2</v>
      </c>
      <c r="M171" s="298">
        <v>-8.3598604939130947E-2</v>
      </c>
      <c r="N171" s="298">
        <v>0.16569773657611186</v>
      </c>
      <c r="O171" s="298">
        <v>4.1772155601505503E-2</v>
      </c>
    </row>
    <row r="172" spans="2:15" x14ac:dyDescent="0.2">
      <c r="B172" s="292" t="s">
        <v>450</v>
      </c>
      <c r="C172">
        <v>1</v>
      </c>
      <c r="D172" s="298">
        <v>0.74</v>
      </c>
      <c r="E172" s="298">
        <v>0</v>
      </c>
      <c r="F172" s="298">
        <v>4.0332929619729327E-2</v>
      </c>
      <c r="G172" s="298">
        <v>-4.0332929619729327E-2</v>
      </c>
      <c r="H172" s="298">
        <v>-0.64808793169037882</v>
      </c>
      <c r="I172" s="298">
        <v>7.5819885769330799E-3</v>
      </c>
      <c r="J172" s="298">
        <v>2.5276602947306832E-2</v>
      </c>
      <c r="K172" s="298">
        <v>5.5389256292151821E-2</v>
      </c>
      <c r="L172" s="298">
        <v>6.2693889263123651E-2</v>
      </c>
      <c r="M172" s="298">
        <v>-8.4164709427373405E-2</v>
      </c>
      <c r="N172" s="298">
        <v>0.16483056866683204</v>
      </c>
      <c r="O172" s="298">
        <v>4.0940601020212596E-2</v>
      </c>
    </row>
    <row r="173" spans="2:15" x14ac:dyDescent="0.2">
      <c r="B173" s="292" t="s">
        <v>451</v>
      </c>
      <c r="C173">
        <v>1</v>
      </c>
      <c r="D173" s="298">
        <v>1.36</v>
      </c>
      <c r="E173" s="298">
        <v>0</v>
      </c>
      <c r="F173" s="298">
        <v>3.7555964349529999E-2</v>
      </c>
      <c r="G173" s="298">
        <v>-3.7555964349529999E-2</v>
      </c>
      <c r="H173" s="298">
        <v>-0.60346638559125432</v>
      </c>
      <c r="I173" s="298">
        <v>6.3856425854403077E-3</v>
      </c>
      <c r="J173" s="298">
        <v>2.4875343717599124E-2</v>
      </c>
      <c r="K173" s="298">
        <v>5.0236584981460872E-2</v>
      </c>
      <c r="L173" s="298">
        <v>6.2560479788641779E-2</v>
      </c>
      <c r="M173" s="298">
        <v>-8.6676749921095725E-2</v>
      </c>
      <c r="N173" s="298">
        <v>0.16178867862015572</v>
      </c>
      <c r="O173" s="298">
        <v>3.7955571341296825E-2</v>
      </c>
    </row>
    <row r="174" spans="2:15" x14ac:dyDescent="0.2">
      <c r="B174" s="292" t="s">
        <v>452</v>
      </c>
      <c r="C174">
        <v>1</v>
      </c>
      <c r="D174" s="298">
        <v>1.46</v>
      </c>
      <c r="E174" s="298">
        <v>0</v>
      </c>
      <c r="F174" s="298">
        <v>3.7108066725304298E-2</v>
      </c>
      <c r="G174" s="298">
        <v>-3.7108066725304298E-2</v>
      </c>
      <c r="H174" s="298">
        <v>-0.59626936202687941</v>
      </c>
      <c r="I174" s="298">
        <v>6.4093915310935558E-3</v>
      </c>
      <c r="J174" s="298">
        <v>2.4380285394006405E-2</v>
      </c>
      <c r="K174" s="298">
        <v>4.983584805660219E-2</v>
      </c>
      <c r="L174" s="298">
        <v>6.2562908339965473E-2</v>
      </c>
      <c r="M174" s="298">
        <v>-8.7129470166946249E-2</v>
      </c>
      <c r="N174" s="298">
        <v>0.16134560361755484</v>
      </c>
      <c r="O174" s="298">
        <v>3.7505881874501115E-2</v>
      </c>
    </row>
    <row r="175" spans="2:15" x14ac:dyDescent="0.2">
      <c r="B175" s="292" t="s">
        <v>453</v>
      </c>
      <c r="C175">
        <v>1</v>
      </c>
      <c r="D175" s="298">
        <v>0.496</v>
      </c>
      <c r="E175" s="298">
        <v>6.4000000000000001E-2</v>
      </c>
      <c r="F175" s="298">
        <v>4.1425799822840038E-2</v>
      </c>
      <c r="G175" s="298">
        <v>2.2574200177159963E-2</v>
      </c>
      <c r="H175" s="298">
        <v>0.36273255725078091</v>
      </c>
      <c r="I175" s="298">
        <v>8.5348700791775863E-3</v>
      </c>
      <c r="J175" s="298">
        <v>2.4477239334403898E-2</v>
      </c>
      <c r="K175" s="298">
        <v>5.8374360311276179E-2</v>
      </c>
      <c r="L175" s="298">
        <v>6.2816249549177222E-2</v>
      </c>
      <c r="M175" s="298">
        <v>-8.3314822502311758E-2</v>
      </c>
      <c r="N175" s="298">
        <v>0.16616642214799182</v>
      </c>
      <c r="O175" s="298">
        <v>4.0993086242682615E-2</v>
      </c>
    </row>
    <row r="176" spans="2:15" x14ac:dyDescent="0.2">
      <c r="B176" s="292" t="s">
        <v>454</v>
      </c>
      <c r="C176">
        <v>1</v>
      </c>
      <c r="D176" s="298">
        <v>0.317</v>
      </c>
      <c r="E176" s="298">
        <v>6.8465933153620637E-2</v>
      </c>
      <c r="F176" s="298">
        <v>4.2227536570204033E-2</v>
      </c>
      <c r="G176" s="298">
        <v>2.6238396583416604E-2</v>
      </c>
      <c r="H176" s="298">
        <v>0.42161053840979301</v>
      </c>
      <c r="I176" s="298">
        <v>9.3415316253369386E-3</v>
      </c>
      <c r="J176" s="298">
        <v>2.3677106119841699E-2</v>
      </c>
      <c r="K176" s="298">
        <v>6.077796702056637E-2</v>
      </c>
      <c r="L176" s="298">
        <v>6.2930925730226142E-2</v>
      </c>
      <c r="M176" s="298">
        <v>-8.2740809923336933E-2</v>
      </c>
      <c r="N176" s="298">
        <v>0.167195883063745</v>
      </c>
      <c r="O176" s="298">
        <v>4.162272665717473E-2</v>
      </c>
    </row>
    <row r="177" spans="2:15" x14ac:dyDescent="0.2">
      <c r="B177" s="292" t="s">
        <v>455</v>
      </c>
      <c r="C177">
        <v>1</v>
      </c>
      <c r="D177" s="298">
        <v>0.89700000000000002</v>
      </c>
      <c r="E177" s="298">
        <v>0.10799453414882072</v>
      </c>
      <c r="F177" s="298">
        <v>3.9629730349694983E-2</v>
      </c>
      <c r="G177" s="298">
        <v>6.836480379912574E-2</v>
      </c>
      <c r="H177" s="298">
        <v>1.0985168871274096</v>
      </c>
      <c r="I177" s="298">
        <v>7.0871211078646626E-3</v>
      </c>
      <c r="J177" s="298">
        <v>2.5556112395209246E-2</v>
      </c>
      <c r="K177" s="298">
        <v>5.370334830418072E-2</v>
      </c>
      <c r="L177" s="298">
        <v>6.2635967987679481E-2</v>
      </c>
      <c r="M177" s="298">
        <v>-8.47528885235415E-2</v>
      </c>
      <c r="N177" s="298">
        <v>0.16401234922293145</v>
      </c>
      <c r="O177" s="298">
        <v>3.8731496170652607E-2</v>
      </c>
    </row>
    <row r="178" spans="2:15" x14ac:dyDescent="0.2">
      <c r="B178" s="292" t="s">
        <v>456</v>
      </c>
      <c r="C178">
        <v>1</v>
      </c>
      <c r="D178" s="298">
        <v>0.629</v>
      </c>
      <c r="E178" s="298">
        <v>5.8094697954994903E-2</v>
      </c>
      <c r="F178" s="298">
        <v>4.0830095982619857E-2</v>
      </c>
      <c r="G178" s="298">
        <v>1.7264601972375046E-2</v>
      </c>
      <c r="H178" s="298">
        <v>0.27741550859873459</v>
      </c>
      <c r="I178" s="298">
        <v>7.9911203620078655E-3</v>
      </c>
      <c r="J178" s="298">
        <v>2.4961314669089338E-2</v>
      </c>
      <c r="K178" s="298">
        <v>5.6698877296150377E-2</v>
      </c>
      <c r="L178" s="298">
        <v>6.2744682681452488E-2</v>
      </c>
      <c r="M178" s="298">
        <v>-8.3768408726757101E-2</v>
      </c>
      <c r="N178" s="298">
        <v>0.16542860069199683</v>
      </c>
      <c r="O178" s="298">
        <v>4.0540668004498182E-2</v>
      </c>
    </row>
    <row r="179" spans="2:15" x14ac:dyDescent="0.2">
      <c r="B179" s="292" t="s">
        <v>457</v>
      </c>
      <c r="C179">
        <v>1</v>
      </c>
      <c r="D179" s="298">
        <v>0.74199999999999999</v>
      </c>
      <c r="E179" s="298">
        <v>0.10659808980942601</v>
      </c>
      <c r="F179" s="298">
        <v>4.0323971667244815E-2</v>
      </c>
      <c r="G179" s="298">
        <v>6.627411814218119E-2</v>
      </c>
      <c r="H179" s="298">
        <v>1.0649227952526368</v>
      </c>
      <c r="I179" s="298">
        <v>7.5750355439652061E-3</v>
      </c>
      <c r="J179" s="298">
        <v>2.5281452340305134E-2</v>
      </c>
      <c r="K179" s="298">
        <v>5.5366490994184496E-2</v>
      </c>
      <c r="L179" s="298">
        <v>6.2693048766577011E-2</v>
      </c>
      <c r="M179" s="298">
        <v>-8.4171998320290653E-2</v>
      </c>
      <c r="N179" s="298">
        <v>0.16481994165478028</v>
      </c>
      <c r="O179" s="298">
        <v>3.9327318412369139E-2</v>
      </c>
    </row>
    <row r="180" spans="2:15" x14ac:dyDescent="0.2">
      <c r="B180" s="292" t="s">
        <v>458</v>
      </c>
      <c r="C180">
        <v>1</v>
      </c>
      <c r="D180" s="298">
        <v>0.57699999999999996</v>
      </c>
      <c r="E180" s="298">
        <v>6.9935904180268377E-2</v>
      </c>
      <c r="F180" s="298">
        <v>4.106300274721722E-2</v>
      </c>
      <c r="G180" s="298">
        <v>2.8872901433051157E-2</v>
      </c>
      <c r="H180" s="298">
        <v>0.46394296541486579</v>
      </c>
      <c r="I180" s="298">
        <v>8.1973095952965584E-3</v>
      </c>
      <c r="J180" s="298">
        <v>2.4784770480123456E-2</v>
      </c>
      <c r="K180" s="298">
        <v>5.7341235014310987E-2</v>
      </c>
      <c r="L180" s="298">
        <v>6.2771275952916622E-2</v>
      </c>
      <c r="M180" s="298">
        <v>-8.3588310928882609E-2</v>
      </c>
      <c r="N180" s="298">
        <v>0.16571431642331705</v>
      </c>
      <c r="O180" s="298">
        <v>4.0553223176307142E-2</v>
      </c>
    </row>
    <row r="181" spans="2:15" x14ac:dyDescent="0.2">
      <c r="B181" s="292" t="s">
        <v>459</v>
      </c>
      <c r="C181">
        <v>1</v>
      </c>
      <c r="D181" s="298">
        <v>0.71099999999999997</v>
      </c>
      <c r="E181" s="298">
        <v>7.083669789292954E-2</v>
      </c>
      <c r="F181" s="298">
        <v>4.0462819930754783E-2</v>
      </c>
      <c r="G181" s="298">
        <v>3.0373877962174757E-2</v>
      </c>
      <c r="H181" s="298">
        <v>0.48806134172541477</v>
      </c>
      <c r="I181" s="298">
        <v>7.6845372615060902E-3</v>
      </c>
      <c r="J181" s="298">
        <v>2.5202851894448437E-2</v>
      </c>
      <c r="K181" s="298">
        <v>5.5722787967061128E-2</v>
      </c>
      <c r="L181" s="298">
        <v>6.2706373783528127E-2</v>
      </c>
      <c r="M181" s="298">
        <v>-8.4059610899618387E-2</v>
      </c>
      <c r="N181" s="298">
        <v>0.16498525076112797</v>
      </c>
      <c r="O181" s="298">
        <v>3.9992539730302382E-2</v>
      </c>
    </row>
    <row r="182" spans="2:15" x14ac:dyDescent="0.2">
      <c r="B182" s="292" t="s">
        <v>460</v>
      </c>
      <c r="C182">
        <v>1</v>
      </c>
      <c r="D182" s="298">
        <v>0.75</v>
      </c>
      <c r="E182" s="298">
        <v>0.11214393357478689</v>
      </c>
      <c r="F182" s="298">
        <v>4.0288139857306761E-2</v>
      </c>
      <c r="G182" s="298">
        <v>7.1855793717480132E-2</v>
      </c>
      <c r="H182" s="298">
        <v>1.1546117073417972</v>
      </c>
      <c r="I182" s="298">
        <v>7.5473801160092432E-3</v>
      </c>
      <c r="J182" s="298">
        <v>2.5300538729378538E-2</v>
      </c>
      <c r="K182" s="298">
        <v>5.5275740985234981E-2</v>
      </c>
      <c r="L182" s="298">
        <v>6.2689713245249412E-2</v>
      </c>
      <c r="M182" s="298">
        <v>-8.4201206445924576E-2</v>
      </c>
      <c r="N182" s="298">
        <v>0.16477748616053808</v>
      </c>
      <c r="O182" s="298">
        <v>3.921554077521397E-2</v>
      </c>
    </row>
    <row r="183" spans="2:15" x14ac:dyDescent="0.2">
      <c r="B183" s="292" t="s">
        <v>461</v>
      </c>
      <c r="C183">
        <v>1</v>
      </c>
      <c r="D183" s="298">
        <v>2.15</v>
      </c>
      <c r="E183" s="298">
        <v>0</v>
      </c>
      <c r="F183" s="298">
        <v>3.4017573118146974E-2</v>
      </c>
      <c r="G183" s="298">
        <v>-3.4017573118146974E-2</v>
      </c>
      <c r="H183" s="298">
        <v>-0.54660989943269234</v>
      </c>
      <c r="I183" s="298">
        <v>8.1167908774957189E-3</v>
      </c>
      <c r="J183" s="298">
        <v>1.789923506695091E-2</v>
      </c>
      <c r="K183" s="298">
        <v>5.0135911169343038E-2</v>
      </c>
      <c r="L183" s="298">
        <v>6.276081177219639E-2</v>
      </c>
      <c r="M183" s="298">
        <v>-9.0612960768892983E-2</v>
      </c>
      <c r="N183" s="298">
        <v>0.15864810700518694</v>
      </c>
      <c r="O183" s="298">
        <v>3.4606242561270657E-2</v>
      </c>
    </row>
    <row r="184" spans="2:15" x14ac:dyDescent="0.2">
      <c r="B184" s="292" t="s">
        <v>462</v>
      </c>
      <c r="C184">
        <v>1</v>
      </c>
      <c r="D184" s="298">
        <v>4.5</v>
      </c>
      <c r="E184" s="298">
        <v>0</v>
      </c>
      <c r="F184" s="298">
        <v>2.3491978948843053E-2</v>
      </c>
      <c r="G184" s="298">
        <v>-2.3491978948843053E-2</v>
      </c>
      <c r="H184" s="298">
        <v>-0.37747984566988141</v>
      </c>
      <c r="I184" s="298">
        <v>2.1164242842872331E-2</v>
      </c>
      <c r="J184" s="298">
        <v>-1.8536012887786963E-2</v>
      </c>
      <c r="K184" s="298">
        <v>6.5519970785473072E-2</v>
      </c>
      <c r="L184" s="298">
        <v>6.5734027529645106E-2</v>
      </c>
      <c r="M184" s="298">
        <v>-0.10704277218377994</v>
      </c>
      <c r="N184" s="298">
        <v>0.15402673008146606</v>
      </c>
      <c r="O184" s="298">
        <v>2.6564184677429256E-2</v>
      </c>
    </row>
    <row r="185" spans="2:15" x14ac:dyDescent="0.2">
      <c r="B185" s="292" t="s">
        <v>463</v>
      </c>
      <c r="C185">
        <v>1</v>
      </c>
      <c r="D185" s="298">
        <v>4.5199999999999996</v>
      </c>
      <c r="E185" s="298">
        <v>0</v>
      </c>
      <c r="F185" s="298">
        <v>2.3402399423997914E-2</v>
      </c>
      <c r="G185" s="298">
        <v>-2.3402399423997914E-2</v>
      </c>
      <c r="H185" s="298">
        <v>-0.37604044095700645</v>
      </c>
      <c r="I185" s="298">
        <v>2.1287343138710137E-2</v>
      </c>
      <c r="J185" s="298">
        <v>-1.8870045203453315E-2</v>
      </c>
      <c r="K185" s="298">
        <v>6.5674844051449147E-2</v>
      </c>
      <c r="L185" s="298">
        <v>6.5773765120002506E-2</v>
      </c>
      <c r="M185" s="298">
        <v>-0.10721126268765455</v>
      </c>
      <c r="N185" s="298">
        <v>0.15401606153565037</v>
      </c>
      <c r="O185" s="298">
        <v>2.6503327202037467E-2</v>
      </c>
    </row>
    <row r="186" spans="2:15" x14ac:dyDescent="0.2">
      <c r="B186" s="292" t="s">
        <v>464</v>
      </c>
      <c r="C186">
        <v>1</v>
      </c>
      <c r="D186" s="298">
        <v>1.29</v>
      </c>
      <c r="E186" s="298">
        <v>0</v>
      </c>
      <c r="F186" s="298">
        <v>3.7869492686487989E-2</v>
      </c>
      <c r="G186" s="298">
        <v>-3.7869492686487989E-2</v>
      </c>
      <c r="H186" s="298">
        <v>-0.60850430208631678</v>
      </c>
      <c r="I186" s="298">
        <v>6.4077608731786962E-3</v>
      </c>
      <c r="J186" s="298">
        <v>2.5144949518636002E-2</v>
      </c>
      <c r="K186" s="298">
        <v>5.0594035854339976E-2</v>
      </c>
      <c r="L186" s="298">
        <v>6.2562741304740696E-2</v>
      </c>
      <c r="M186" s="298">
        <v>-8.6367712506910138E-2</v>
      </c>
      <c r="N186" s="298">
        <v>0.1621066978798861</v>
      </c>
      <c r="O186" s="298">
        <v>3.8275261901874143E-2</v>
      </c>
    </row>
    <row r="187" spans="2:15" x14ac:dyDescent="0.2">
      <c r="B187" s="292" t="s">
        <v>465</v>
      </c>
      <c r="C187">
        <v>1</v>
      </c>
      <c r="D187" s="298">
        <v>0.63700000000000001</v>
      </c>
      <c r="E187" s="298">
        <v>0.16520970133820556</v>
      </c>
      <c r="F187" s="298">
        <v>4.0794264172681803E-2</v>
      </c>
      <c r="G187" s="298">
        <v>0.12441543716552375</v>
      </c>
      <c r="H187" s="298">
        <v>1.999164060314538</v>
      </c>
      <c r="I187" s="298">
        <v>7.9601807961277755E-3</v>
      </c>
      <c r="J187" s="298">
        <v>2.4986922705211037E-2</v>
      </c>
      <c r="K187" s="298">
        <v>5.6601605640152569E-2</v>
      </c>
      <c r="L187" s="298">
        <v>6.274074974419025E-2</v>
      </c>
      <c r="M187" s="298">
        <v>-8.3796430502744101E-2</v>
      </c>
      <c r="N187" s="298">
        <v>0.16538495884810769</v>
      </c>
      <c r="O187" s="298">
        <v>3.8724921254030875E-2</v>
      </c>
    </row>
    <row r="188" spans="2:15" x14ac:dyDescent="0.2">
      <c r="B188" s="292" t="s">
        <v>466</v>
      </c>
      <c r="C188">
        <v>1</v>
      </c>
      <c r="D188" s="298">
        <v>0.57699999999999996</v>
      </c>
      <c r="E188" s="298">
        <v>0</v>
      </c>
      <c r="F188" s="298">
        <v>4.106300274721722E-2</v>
      </c>
      <c r="G188" s="298">
        <v>-4.106300274721722E-2</v>
      </c>
      <c r="H188" s="298">
        <v>-0.6598190801003101</v>
      </c>
      <c r="I188" s="298">
        <v>8.1973095952965584E-3</v>
      </c>
      <c r="J188" s="298">
        <v>2.4784770480123456E-2</v>
      </c>
      <c r="K188" s="298">
        <v>5.7341235014310987E-2</v>
      </c>
      <c r="L188" s="298">
        <v>6.2771275952916622E-2</v>
      </c>
      <c r="M188" s="298">
        <v>-8.3588310928882609E-2</v>
      </c>
      <c r="N188" s="298">
        <v>0.16571431642331705</v>
      </c>
      <c r="O188" s="298">
        <v>4.1788010587849173E-2</v>
      </c>
    </row>
    <row r="189" spans="2:15" x14ac:dyDescent="0.2">
      <c r="B189" s="292" t="s">
        <v>467</v>
      </c>
      <c r="C189">
        <v>1</v>
      </c>
      <c r="D189" s="298">
        <v>1.2</v>
      </c>
      <c r="E189" s="298">
        <v>6.3248790677702491E-2</v>
      </c>
      <c r="F189" s="298">
        <v>3.8272600548291118E-2</v>
      </c>
      <c r="G189" s="298">
        <v>2.4976190129411373E-2</v>
      </c>
      <c r="H189" s="298">
        <v>0.4013288287037281</v>
      </c>
      <c r="I189" s="298">
        <v>6.4825169082954881E-3</v>
      </c>
      <c r="J189" s="298">
        <v>2.539960671027091E-2</v>
      </c>
      <c r="K189" s="298">
        <v>5.1145594386311326E-2</v>
      </c>
      <c r="L189" s="298">
        <v>6.2570442108254312E-2</v>
      </c>
      <c r="M189" s="298">
        <v>-8.5979896914696263E-2</v>
      </c>
      <c r="N189" s="298">
        <v>0.16252509801127851</v>
      </c>
      <c r="O189" s="298">
        <v>3.7998632605077923E-2</v>
      </c>
    </row>
    <row r="190" spans="2:15" x14ac:dyDescent="0.2">
      <c r="B190" s="292" t="s">
        <v>468</v>
      </c>
      <c r="C190">
        <v>1</v>
      </c>
      <c r="D190" s="298">
        <v>0.626</v>
      </c>
      <c r="E190" s="298">
        <v>0.16186975130084286</v>
      </c>
      <c r="F190" s="298">
        <v>4.0843532911346625E-2</v>
      </c>
      <c r="G190" s="298">
        <v>0.12102621838949623</v>
      </c>
      <c r="H190" s="298">
        <v>1.9447045452901839</v>
      </c>
      <c r="I190" s="298">
        <v>8.0027777414584545E-3</v>
      </c>
      <c r="J190" s="298">
        <v>2.4951602352552608E-2</v>
      </c>
      <c r="K190" s="298">
        <v>5.6735463470140642E-2</v>
      </c>
      <c r="L190" s="298">
        <v>6.2746168422743151E-2</v>
      </c>
      <c r="M190" s="298">
        <v>-8.3757922185780986E-2</v>
      </c>
      <c r="N190" s="298">
        <v>0.16544498800847424</v>
      </c>
      <c r="O190" s="298">
        <v>3.8808596565943057E-2</v>
      </c>
    </row>
    <row r="191" spans="2:15" x14ac:dyDescent="0.2">
      <c r="B191" s="292" t="s">
        <v>469</v>
      </c>
      <c r="C191">
        <v>1</v>
      </c>
      <c r="D191" s="298">
        <v>0.42799999999999999</v>
      </c>
      <c r="E191" s="298">
        <v>9.0744329733394899E-2</v>
      </c>
      <c r="F191" s="298">
        <v>4.1730370207313509E-2</v>
      </c>
      <c r="G191" s="298">
        <v>4.901395952608139E-2</v>
      </c>
      <c r="H191" s="298">
        <v>0.78757868453164959</v>
      </c>
      <c r="I191" s="298">
        <v>8.8321953087843429E-3</v>
      </c>
      <c r="J191" s="298">
        <v>2.4191380738473503E-2</v>
      </c>
      <c r="K191" s="298">
        <v>5.9269359676153516E-2</v>
      </c>
      <c r="L191" s="298">
        <v>6.2857337472474767E-2</v>
      </c>
      <c r="M191" s="298">
        <v>-8.3091844590470226E-2</v>
      </c>
      <c r="N191" s="298">
        <v>0.16655258500509726</v>
      </c>
      <c r="O191" s="298">
        <v>4.0722877393770764E-2</v>
      </c>
    </row>
    <row r="192" spans="2:15" x14ac:dyDescent="0.2">
      <c r="B192" s="292" t="s">
        <v>487</v>
      </c>
      <c r="C192">
        <v>1</v>
      </c>
      <c r="D192" s="298">
        <v>0.49399999999999999</v>
      </c>
      <c r="E192" s="298">
        <v>7.1335336297871588E-2</v>
      </c>
      <c r="F192" s="298">
        <v>4.143475777532455E-2</v>
      </c>
      <c r="G192" s="298">
        <v>2.9900578522547037E-2</v>
      </c>
      <c r="H192" s="298">
        <v>0.48045615019108845</v>
      </c>
      <c r="I192" s="298">
        <v>8.5434408502545901E-3</v>
      </c>
      <c r="J192" s="298">
        <v>2.4469177434133352E-2</v>
      </c>
      <c r="K192" s="298">
        <v>5.8400338116515751E-2</v>
      </c>
      <c r="L192" s="298">
        <v>6.2817414637327026E-2</v>
      </c>
      <c r="M192" s="298">
        <v>-8.3308178183989001E-2</v>
      </c>
      <c r="N192" s="298">
        <v>0.16617769373463809</v>
      </c>
      <c r="O192" s="298">
        <v>4.086043468419838E-2</v>
      </c>
    </row>
    <row r="193" spans="2:15" x14ac:dyDescent="0.2">
      <c r="B193" s="292" t="s">
        <v>488</v>
      </c>
      <c r="C193">
        <v>1</v>
      </c>
      <c r="D193" s="298">
        <v>2.33</v>
      </c>
      <c r="E193" s="298">
        <v>6.14325405267412E-2</v>
      </c>
      <c r="F193" s="298">
        <v>3.3211357394540716E-2</v>
      </c>
      <c r="G193" s="298">
        <v>2.8221183132200484E-2</v>
      </c>
      <c r="H193" s="298">
        <v>0.45347085814109928</v>
      </c>
      <c r="I193" s="298">
        <v>8.881177372233871E-3</v>
      </c>
      <c r="J193" s="298">
        <v>1.557509925523224E-2</v>
      </c>
      <c r="K193" s="298">
        <v>5.0847615533849193E-2</v>
      </c>
      <c r="L193" s="298">
        <v>6.2864238734539266E-2</v>
      </c>
      <c r="M193" s="298">
        <v>-9.1624561941971994E-2</v>
      </c>
      <c r="N193" s="298">
        <v>0.15804727673105343</v>
      </c>
      <c r="O193" s="298">
        <v>3.2624678524142983E-2</v>
      </c>
    </row>
    <row r="194" spans="2:15" x14ac:dyDescent="0.2">
      <c r="B194" s="292" t="s">
        <v>489</v>
      </c>
      <c r="C194">
        <v>1</v>
      </c>
      <c r="D194" s="298">
        <v>2.19</v>
      </c>
      <c r="E194" s="298">
        <v>0.1626350077219624</v>
      </c>
      <c r="F194" s="298">
        <v>3.3838414068456696E-2</v>
      </c>
      <c r="G194" s="298">
        <v>0.12879659365350571</v>
      </c>
      <c r="H194" s="298">
        <v>2.0695624834759241</v>
      </c>
      <c r="I194" s="298">
        <v>8.2786696977314445E-3</v>
      </c>
      <c r="J194" s="298">
        <v>1.7398616762332376E-2</v>
      </c>
      <c r="K194" s="298">
        <v>5.0278211374581015E-2</v>
      </c>
      <c r="L194" s="298">
        <v>6.2781952598817803E-2</v>
      </c>
      <c r="M194" s="298">
        <v>-9.0834101310444823E-2</v>
      </c>
      <c r="N194" s="298">
        <v>0.15851092944735823</v>
      </c>
      <c r="O194" s="298">
        <v>3.1518201339118007E-2</v>
      </c>
    </row>
    <row r="195" spans="2:15" x14ac:dyDescent="0.2">
      <c r="B195" s="292" t="s">
        <v>490</v>
      </c>
      <c r="C195">
        <v>1</v>
      </c>
      <c r="D195" s="298">
        <v>2.09</v>
      </c>
      <c r="E195" s="298">
        <v>0</v>
      </c>
      <c r="F195" s="298">
        <v>3.4286311692682397E-2</v>
      </c>
      <c r="G195" s="298">
        <v>-3.4286311692682397E-2</v>
      </c>
      <c r="H195" s="298">
        <v>-0.55092811357131732</v>
      </c>
      <c r="I195" s="298">
        <v>7.8835967799084604E-3</v>
      </c>
      <c r="J195" s="298">
        <v>1.8631050903569833E-2</v>
      </c>
      <c r="K195" s="298">
        <v>4.9941572481794962E-2</v>
      </c>
      <c r="L195" s="298">
        <v>6.2731079205958593E-2</v>
      </c>
      <c r="M195" s="298">
        <v>-9.0285179210377389E-2</v>
      </c>
      <c r="N195" s="298">
        <v>0.15885780259574217</v>
      </c>
      <c r="O195" s="298">
        <v>3.4845481362807719E-2</v>
      </c>
    </row>
    <row r="196" spans="2:15" x14ac:dyDescent="0.2">
      <c r="B196" s="292" t="s">
        <v>491</v>
      </c>
      <c r="C196">
        <v>1</v>
      </c>
      <c r="D196" s="298">
        <v>5.5</v>
      </c>
      <c r="E196" s="298">
        <v>0</v>
      </c>
      <c r="F196" s="298">
        <v>1.9013002706586065E-2</v>
      </c>
      <c r="G196" s="298">
        <v>-1.9013002706586065E-2</v>
      </c>
      <c r="H196" s="298">
        <v>-0.30550961002613208</v>
      </c>
      <c r="I196" s="298">
        <v>2.7386779764647044E-2</v>
      </c>
      <c r="J196" s="298">
        <v>-3.5371714239137625E-2</v>
      </c>
      <c r="K196" s="298">
        <v>7.3397719652309748E-2</v>
      </c>
      <c r="L196" s="298">
        <v>6.7993182790875059E-2</v>
      </c>
      <c r="M196" s="298">
        <v>-0.11600798304267612</v>
      </c>
      <c r="N196" s="298">
        <v>0.15403398845584826</v>
      </c>
      <c r="O196" s="298">
        <v>2.3579260818215361E-2</v>
      </c>
    </row>
    <row r="197" spans="2:15" x14ac:dyDescent="0.2">
      <c r="B197" s="292" t="s">
        <v>492</v>
      </c>
      <c r="C197">
        <v>1</v>
      </c>
      <c r="D197" s="298">
        <v>1.9</v>
      </c>
      <c r="E197" s="298">
        <v>0</v>
      </c>
      <c r="F197" s="298">
        <v>3.5137317178711228E-2</v>
      </c>
      <c r="G197" s="298">
        <v>-3.5137317178711228E-2</v>
      </c>
      <c r="H197" s="298">
        <v>-0.56460245834362977</v>
      </c>
      <c r="I197" s="298">
        <v>7.2328544626077346E-3</v>
      </c>
      <c r="J197" s="298">
        <v>2.0774301663966002E-2</v>
      </c>
      <c r="K197" s="298">
        <v>4.9500332693456453E-2</v>
      </c>
      <c r="L197" s="298">
        <v>6.2652624716234603E-2</v>
      </c>
      <c r="M197" s="298">
        <v>-8.927837865631108E-2</v>
      </c>
      <c r="N197" s="298">
        <v>0.15955301301373354</v>
      </c>
      <c r="O197" s="298">
        <v>3.5618425088623909E-2</v>
      </c>
    </row>
    <row r="198" spans="2:15" ht="16" thickBot="1" x14ac:dyDescent="0.25">
      <c r="B198" s="296" t="s">
        <v>493</v>
      </c>
      <c r="C198" s="305">
        <v>1</v>
      </c>
      <c r="D198" s="299">
        <v>1.57</v>
      </c>
      <c r="E198" s="299">
        <v>0.16685558539821013</v>
      </c>
      <c r="F198" s="299">
        <v>3.661537933865603E-2</v>
      </c>
      <c r="G198" s="299">
        <v>0.13024020605955411</v>
      </c>
      <c r="H198" s="299">
        <v>2.0927591068608229</v>
      </c>
      <c r="I198" s="299">
        <v>6.5097427106604946E-3</v>
      </c>
      <c r="J198" s="299">
        <v>2.3688320452902374E-2</v>
      </c>
      <c r="K198" s="299">
        <v>4.9542438224409686E-2</v>
      </c>
      <c r="L198" s="299">
        <v>6.2573268656152717E-2</v>
      </c>
      <c r="M198" s="299">
        <v>-8.7642731088276332E-2</v>
      </c>
      <c r="N198" s="299">
        <v>0.16087348976558841</v>
      </c>
      <c r="O198" s="299">
        <v>3.5174594715511903E-2</v>
      </c>
    </row>
    <row r="217" spans="7:7" x14ac:dyDescent="0.2">
      <c r="G217" t="s">
        <v>337</v>
      </c>
    </row>
    <row r="236" spans="7:7" x14ac:dyDescent="0.2">
      <c r="G236" t="s">
        <v>337</v>
      </c>
    </row>
    <row r="255" spans="7:7" x14ac:dyDescent="0.2">
      <c r="G255" t="s">
        <v>337</v>
      </c>
    </row>
    <row r="258" spans="2:18" x14ac:dyDescent="0.2">
      <c r="B258" t="s">
        <v>697</v>
      </c>
    </row>
    <row r="259" spans="2:18" ht="16" thickBot="1" x14ac:dyDescent="0.25"/>
    <row r="260" spans="2:18" ht="48" x14ac:dyDescent="0.2">
      <c r="B260" s="293" t="s">
        <v>380</v>
      </c>
      <c r="C260" s="294" t="s">
        <v>381</v>
      </c>
      <c r="D260" s="684" t="s">
        <v>470</v>
      </c>
      <c r="E260" s="294" t="s">
        <v>471</v>
      </c>
      <c r="F260" s="294" t="s">
        <v>698</v>
      </c>
      <c r="G260" s="294" t="s">
        <v>699</v>
      </c>
      <c r="H260" s="294" t="s">
        <v>700</v>
      </c>
      <c r="I260" s="684" t="s">
        <v>701</v>
      </c>
      <c r="J260" s="684" t="s">
        <v>702</v>
      </c>
      <c r="K260" s="684" t="s">
        <v>703</v>
      </c>
      <c r="L260" s="684" t="s">
        <v>704</v>
      </c>
      <c r="M260" s="684" t="s">
        <v>705</v>
      </c>
      <c r="N260" s="294" t="s">
        <v>706</v>
      </c>
      <c r="O260" s="684" t="s">
        <v>707</v>
      </c>
      <c r="P260" s="294" t="s">
        <v>708</v>
      </c>
      <c r="Q260" s="684" t="s">
        <v>709</v>
      </c>
      <c r="R260" s="294" t="s">
        <v>710</v>
      </c>
    </row>
    <row r="261" spans="2:18" x14ac:dyDescent="0.2">
      <c r="B261" s="295" t="s">
        <v>382</v>
      </c>
      <c r="C261" s="297">
        <v>1</v>
      </c>
      <c r="D261" s="685">
        <v>-3.7914282448910555E-2</v>
      </c>
      <c r="E261" s="297">
        <v>-0.60922400444275426</v>
      </c>
      <c r="F261" s="297">
        <v>-0.61248509986204658</v>
      </c>
      <c r="G261" s="297">
        <v>-3.8321269080397846E-2</v>
      </c>
      <c r="H261" s="297">
        <v>-0.61368311704799305</v>
      </c>
      <c r="I261" s="685">
        <v>9.4069214828626158E-5</v>
      </c>
      <c r="J261" s="685">
        <v>8.8425061938908582E-3</v>
      </c>
      <c r="K261" s="685">
        <v>2.0134384736506961E-3</v>
      </c>
      <c r="L261" s="685">
        <v>1.0245107865380869</v>
      </c>
      <c r="M261" s="685">
        <v>-4.0698663148729103E-4</v>
      </c>
      <c r="N261" s="297">
        <v>-6.3243268393191554E-2</v>
      </c>
      <c r="O261" s="685">
        <v>-4.5632369770660399E-4</v>
      </c>
      <c r="P261" s="297">
        <v>3.8544582983838256E-5</v>
      </c>
      <c r="Q261" s="685">
        <v>-4.1628450610140269E-2</v>
      </c>
      <c r="R261" s="297">
        <v>5.9520686985984547E-3</v>
      </c>
    </row>
    <row r="262" spans="2:18" x14ac:dyDescent="0.2">
      <c r="B262" s="292" t="s">
        <v>383</v>
      </c>
      <c r="C262" s="298">
        <v>1</v>
      </c>
      <c r="D262" s="686">
        <v>-3.522689670355636E-2</v>
      </c>
      <c r="E262" s="298">
        <v>-0.56604186305650461</v>
      </c>
      <c r="F262" s="298">
        <v>-0.56983970595368649</v>
      </c>
      <c r="G262" s="298">
        <v>-3.5701190375969659E-2</v>
      </c>
      <c r="H262" s="298">
        <v>-0.57156919817603036</v>
      </c>
      <c r="I262" s="686">
        <v>2.7587782765366438E-3</v>
      </c>
      <c r="J262" s="686">
        <v>0.2593251579944445</v>
      </c>
      <c r="K262" s="686">
        <v>2.1859909701180602E-3</v>
      </c>
      <c r="L262" s="686">
        <v>1.0283962762013947</v>
      </c>
      <c r="M262" s="686">
        <v>-4.7429367241329955E-4</v>
      </c>
      <c r="N262" s="298">
        <v>-6.5879627296797458E-2</v>
      </c>
      <c r="O262" s="686">
        <v>-1.0870001414746395E-4</v>
      </c>
      <c r="P262" s="298">
        <v>-1.9446471184352958E-4</v>
      </c>
      <c r="Q262" s="686">
        <v>-9.9135374543360445E-3</v>
      </c>
      <c r="R262" s="298">
        <v>-3.0021142463810581E-2</v>
      </c>
    </row>
    <row r="263" spans="2:18" x14ac:dyDescent="0.2">
      <c r="B263" s="292" t="s">
        <v>384</v>
      </c>
      <c r="C263" s="298">
        <v>1</v>
      </c>
      <c r="D263" s="686">
        <v>-3.7287225774994576E-2</v>
      </c>
      <c r="E263" s="298">
        <v>-0.59914817145262933</v>
      </c>
      <c r="F263" s="298">
        <v>-0.60233376928174209</v>
      </c>
      <c r="G263" s="298">
        <v>-3.7684783127744551E-2</v>
      </c>
      <c r="H263" s="298">
        <v>-0.60345015594235274</v>
      </c>
      <c r="I263" s="686">
        <v>2.3230201074436618E-5</v>
      </c>
      <c r="J263" s="686">
        <v>2.1836389009970421E-3</v>
      </c>
      <c r="K263" s="686">
        <v>1.934123253272556E-3</v>
      </c>
      <c r="L263" s="686">
        <v>1.0247102417427134</v>
      </c>
      <c r="M263" s="686">
        <v>-3.9755735274997299E-4</v>
      </c>
      <c r="N263" s="298">
        <v>-6.1980958595895919E-2</v>
      </c>
      <c r="O263" s="686">
        <v>-3.7081001523998588E-4</v>
      </c>
      <c r="P263" s="298">
        <v>-1.8836153176047283E-5</v>
      </c>
      <c r="Q263" s="686">
        <v>-3.3825153061875342E-2</v>
      </c>
      <c r="R263" s="298">
        <v>-2.9084920988025056E-3</v>
      </c>
    </row>
    <row r="264" spans="2:18" x14ac:dyDescent="0.2">
      <c r="B264" s="292" t="s">
        <v>385</v>
      </c>
      <c r="C264" s="298">
        <v>1</v>
      </c>
      <c r="D264" s="686">
        <v>-3.7287225774994576E-2</v>
      </c>
      <c r="E264" s="298">
        <v>-0.59914817145262933</v>
      </c>
      <c r="F264" s="298">
        <v>-0.60233376928174209</v>
      </c>
      <c r="G264" s="298">
        <v>-3.7684783127744551E-2</v>
      </c>
      <c r="H264" s="298">
        <v>-0.60345015594235274</v>
      </c>
      <c r="I264" s="686">
        <v>2.3230201074436618E-5</v>
      </c>
      <c r="J264" s="686">
        <v>2.1836389009970421E-3</v>
      </c>
      <c r="K264" s="686">
        <v>1.934123253272556E-3</v>
      </c>
      <c r="L264" s="686">
        <v>1.0247102417427134</v>
      </c>
      <c r="M264" s="686">
        <v>-3.9755735274997299E-4</v>
      </c>
      <c r="N264" s="298">
        <v>-6.1980958595895919E-2</v>
      </c>
      <c r="O264" s="686">
        <v>-3.7081001523998588E-4</v>
      </c>
      <c r="P264" s="298">
        <v>-1.8836153176047283E-5</v>
      </c>
      <c r="Q264" s="686">
        <v>-3.3825153061875342E-2</v>
      </c>
      <c r="R264" s="298">
        <v>-2.9084920988025056E-3</v>
      </c>
    </row>
    <row r="265" spans="2:18" x14ac:dyDescent="0.2">
      <c r="B265" s="292" t="s">
        <v>386</v>
      </c>
      <c r="C265" s="298">
        <v>1</v>
      </c>
      <c r="D265" s="686">
        <v>-3.8810077697361951E-2</v>
      </c>
      <c r="E265" s="298">
        <v>-0.62361805157150407</v>
      </c>
      <c r="F265" s="298">
        <v>-0.62722014123958059</v>
      </c>
      <c r="G265" s="298">
        <v>-3.9259715492222888E-2</v>
      </c>
      <c r="H265" s="298">
        <v>-0.62877355768107568</v>
      </c>
      <c r="I265" s="686">
        <v>9.2658928697827699E-4</v>
      </c>
      <c r="J265" s="686">
        <v>8.7099392975958034E-2</v>
      </c>
      <c r="K265" s="686">
        <v>2.2789158725456627E-3</v>
      </c>
      <c r="L265" s="686">
        <v>1.024969193635705</v>
      </c>
      <c r="M265" s="686">
        <v>-4.4963779486093924E-4</v>
      </c>
      <c r="N265" s="298">
        <v>-6.7290243566613145E-2</v>
      </c>
      <c r="O265" s="686">
        <v>-5.8348652324097597E-4</v>
      </c>
      <c r="P265" s="298">
        <v>1.2393400775929326E-4</v>
      </c>
      <c r="Q265" s="686">
        <v>-5.3234218481472993E-2</v>
      </c>
      <c r="R265" s="298">
        <v>1.913982255052336E-2</v>
      </c>
    </row>
    <row r="266" spans="2:18" x14ac:dyDescent="0.2">
      <c r="B266" s="292" t="s">
        <v>387</v>
      </c>
      <c r="C266" s="298">
        <v>1</v>
      </c>
      <c r="D266" s="686">
        <v>-3.5630004565359488E-2</v>
      </c>
      <c r="E266" s="298">
        <v>-0.57251918426444204</v>
      </c>
      <c r="F266" s="298">
        <v>-0.57609975202829122</v>
      </c>
      <c r="G266" s="298">
        <v>-3.6077062347830487E-2</v>
      </c>
      <c r="H266" s="298">
        <v>-0.57760919189931503</v>
      </c>
      <c r="I266" s="686">
        <v>1.8654299175566813E-3</v>
      </c>
      <c r="J266" s="686">
        <v>0.17535041225032805</v>
      </c>
      <c r="K266" s="686">
        <v>2.082155509717157E-3</v>
      </c>
      <c r="L266" s="686">
        <v>1.0273069745789303</v>
      </c>
      <c r="M266" s="686">
        <v>-4.4705778247099528E-4</v>
      </c>
      <c r="N266" s="298">
        <v>-6.4298426068051959E-2</v>
      </c>
      <c r="O266" s="686">
        <v>-1.5780777724983696E-4</v>
      </c>
      <c r="P266" s="298">
        <v>-1.6159218168779792E-4</v>
      </c>
      <c r="Q266" s="686">
        <v>-1.4392765948483479E-2</v>
      </c>
      <c r="R266" s="298">
        <v>-2.4947300864897073E-2</v>
      </c>
    </row>
    <row r="267" spans="2:18" x14ac:dyDescent="0.2">
      <c r="B267" s="292" t="s">
        <v>388</v>
      </c>
      <c r="C267" s="298">
        <v>1</v>
      </c>
      <c r="D267" s="686">
        <v>7.6144397874163383E-2</v>
      </c>
      <c r="E267" s="298">
        <v>1.2235229573786415</v>
      </c>
      <c r="F267" s="298">
        <v>1.2305901668545729</v>
      </c>
      <c r="G267" s="298">
        <v>7.7026575936730873E-2</v>
      </c>
      <c r="H267" s="298">
        <v>1.2411726245788535</v>
      </c>
      <c r="I267" s="686">
        <v>9.2658928697827699E-4</v>
      </c>
      <c r="J267" s="686">
        <v>8.7099392975958034E-2</v>
      </c>
      <c r="K267" s="686">
        <v>8.7723344773625346E-3</v>
      </c>
      <c r="L267" s="686">
        <v>1.000306099000039</v>
      </c>
      <c r="M267" s="686">
        <v>8.8217806256749747E-4</v>
      </c>
      <c r="N267" s="298">
        <v>0.13282811784283982</v>
      </c>
      <c r="O267" s="686">
        <v>1.1447859065454318E-3</v>
      </c>
      <c r="P267" s="298">
        <v>-2.4315541109068E-4</v>
      </c>
      <c r="Q267" s="686">
        <v>0.10508211400258531</v>
      </c>
      <c r="R267" s="298">
        <v>-3.7781206761649408E-2</v>
      </c>
    </row>
    <row r="268" spans="2:18" x14ac:dyDescent="0.2">
      <c r="B268" s="292" t="s">
        <v>389</v>
      </c>
      <c r="C268" s="298">
        <v>1</v>
      </c>
      <c r="D268" s="686">
        <v>0.11987762428480907</v>
      </c>
      <c r="E268" s="298">
        <v>1.9262484106955289</v>
      </c>
      <c r="F268" s="298">
        <v>1.936487243132065</v>
      </c>
      <c r="G268" s="298">
        <v>0.12115541275373012</v>
      </c>
      <c r="H268" s="298">
        <v>1.9765451842324642</v>
      </c>
      <c r="I268" s="686">
        <v>2.0373292576551121E-5</v>
      </c>
      <c r="J268" s="686">
        <v>1.9150895021958054E-3</v>
      </c>
      <c r="K268" s="686">
        <v>1.9985734884995297E-2</v>
      </c>
      <c r="L268" s="686">
        <v>0.95114264900512469</v>
      </c>
      <c r="M268" s="686">
        <v>1.2777884689210552E-3</v>
      </c>
      <c r="N268" s="298">
        <v>0.20298540776050994</v>
      </c>
      <c r="O268" s="686">
        <v>1.3532151124622852E-3</v>
      </c>
      <c r="P268" s="298">
        <v>-5.671176206107524E-5</v>
      </c>
      <c r="Q268" s="686">
        <v>0.12576033802749831</v>
      </c>
      <c r="R268" s="298">
        <v>-8.9214892779656049E-3</v>
      </c>
    </row>
    <row r="269" spans="2:18" x14ac:dyDescent="0.2">
      <c r="B269" s="292" t="s">
        <v>390</v>
      </c>
      <c r="C269" s="298">
        <v>1</v>
      </c>
      <c r="D269" s="686">
        <v>1.428183145956409E-2</v>
      </c>
      <c r="E269" s="298">
        <v>0.22948698987766691</v>
      </c>
      <c r="F269" s="298">
        <v>0.23073026722133416</v>
      </c>
      <c r="G269" s="298">
        <v>1.4436998216750995E-2</v>
      </c>
      <c r="H269" s="298">
        <v>0.23079577077865096</v>
      </c>
      <c r="I269" s="686">
        <v>2.2153877539483636E-4</v>
      </c>
      <c r="J269" s="686">
        <v>2.0824644887114618E-2</v>
      </c>
      <c r="K269" s="686">
        <v>2.8919709275141049E-4</v>
      </c>
      <c r="L269" s="686">
        <v>1.0317771092723302</v>
      </c>
      <c r="M269" s="686">
        <v>1.5516675718690588E-4</v>
      </c>
      <c r="N269" s="298">
        <v>2.3927026846784289E-2</v>
      </c>
      <c r="O269" s="686">
        <v>1.825766033662578E-4</v>
      </c>
      <c r="P269" s="298">
        <v>-2.2284427788090994E-5</v>
      </c>
      <c r="Q269" s="686">
        <v>1.6626812456237636E-2</v>
      </c>
      <c r="R269" s="298">
        <v>-3.4352054940882289E-3</v>
      </c>
    </row>
    <row r="270" spans="2:18" x14ac:dyDescent="0.2">
      <c r="B270" s="292" t="s">
        <v>391</v>
      </c>
      <c r="C270" s="298">
        <v>1</v>
      </c>
      <c r="D270" s="686">
        <v>-3.4286311692682397E-2</v>
      </c>
      <c r="E270" s="298">
        <v>-0.55092811357131732</v>
      </c>
      <c r="F270" s="298">
        <v>-0.555402441392014</v>
      </c>
      <c r="G270" s="298">
        <v>-3.4845481362807719E-2</v>
      </c>
      <c r="H270" s="298">
        <v>-0.55782057214405667</v>
      </c>
      <c r="I270" s="686">
        <v>5.5208056235813256E-3</v>
      </c>
      <c r="J270" s="686">
        <v>0.51895572861664463</v>
      </c>
      <c r="K270" s="686">
        <v>2.515407845580991E-3</v>
      </c>
      <c r="L270" s="686">
        <v>1.0316446465007361</v>
      </c>
      <c r="M270" s="686">
        <v>-5.591696701253211E-4</v>
      </c>
      <c r="N270" s="298">
        <v>-7.0663166705318539E-2</v>
      </c>
      <c r="O270" s="686">
        <v>1.9993553842541758E-6</v>
      </c>
      <c r="P270" s="298">
        <v>-2.6850192608113651E-4</v>
      </c>
      <c r="Q270" s="686">
        <v>1.8232700010997662E-4</v>
      </c>
      <c r="R270" s="298">
        <v>-4.1447253293683595E-2</v>
      </c>
    </row>
    <row r="271" spans="2:18" x14ac:dyDescent="0.2">
      <c r="B271" s="292" t="s">
        <v>392</v>
      </c>
      <c r="C271" s="298">
        <v>1</v>
      </c>
      <c r="D271" s="686">
        <v>-3.4017573118146974E-2</v>
      </c>
      <c r="E271" s="298">
        <v>-0.54660989943269234</v>
      </c>
      <c r="F271" s="298">
        <v>-0.55131911843705483</v>
      </c>
      <c r="G271" s="298">
        <v>-3.4606242561270657E-2</v>
      </c>
      <c r="H271" s="298">
        <v>-0.55397723636342311</v>
      </c>
      <c r="I271" s="686">
        <v>6.4841828823033196E-3</v>
      </c>
      <c r="J271" s="686">
        <v>0.60951319093651202</v>
      </c>
      <c r="K271" s="686">
        <v>2.62993052794917E-3</v>
      </c>
      <c r="L271" s="686">
        <v>1.0327564032211896</v>
      </c>
      <c r="M271" s="686">
        <v>-5.8866944312368737E-4</v>
      </c>
      <c r="N271" s="298">
        <v>-7.2252094630567323E-2</v>
      </c>
      <c r="O271" s="686">
        <v>3.2657581696704974E-5</v>
      </c>
      <c r="P271" s="298">
        <v>-2.8898931386994996E-4</v>
      </c>
      <c r="Q271" s="686">
        <v>2.97806673280584E-3</v>
      </c>
      <c r="R271" s="298">
        <v>-4.4608697942166438E-2</v>
      </c>
    </row>
    <row r="272" spans="2:18" x14ac:dyDescent="0.2">
      <c r="B272" s="292" t="s">
        <v>393</v>
      </c>
      <c r="C272" s="298">
        <v>1</v>
      </c>
      <c r="D272" s="686">
        <v>-4.2097646259178584E-2</v>
      </c>
      <c r="E272" s="298">
        <v>-0.6764442045340161</v>
      </c>
      <c r="F272" s="298">
        <v>-0.68396862771760458</v>
      </c>
      <c r="G272" s="298">
        <v>-4.3039400938054938E-2</v>
      </c>
      <c r="H272" s="298">
        <v>-0.68958512385261361</v>
      </c>
      <c r="I272" s="686">
        <v>1.1354906029384538E-2</v>
      </c>
      <c r="J272" s="686">
        <v>1.0673611667621465</v>
      </c>
      <c r="K272" s="686">
        <v>5.2326578747830402E-3</v>
      </c>
      <c r="L272" s="686">
        <v>1.0342330250879208</v>
      </c>
      <c r="M272" s="686">
        <v>-9.4175467887635481E-4</v>
      </c>
      <c r="N272" s="298">
        <v>-0.10200551866605724</v>
      </c>
      <c r="O272" s="686">
        <v>-1.1063182857279671E-3</v>
      </c>
      <c r="P272" s="298">
        <v>4.7561736084281039E-4</v>
      </c>
      <c r="Q272" s="686">
        <v>-0.10097519216237155</v>
      </c>
      <c r="R272" s="298">
        <v>7.348177802068051E-2</v>
      </c>
    </row>
    <row r="273" spans="2:18" x14ac:dyDescent="0.2">
      <c r="B273" s="292" t="s">
        <v>394</v>
      </c>
      <c r="C273" s="298">
        <v>1</v>
      </c>
      <c r="D273" s="686">
        <v>-3.6839328150768881E-2</v>
      </c>
      <c r="E273" s="298">
        <v>-0.59195114788825443</v>
      </c>
      <c r="F273" s="298">
        <v>-0.59516089385463533</v>
      </c>
      <c r="G273" s="298">
        <v>-3.7239920212811375E-2</v>
      </c>
      <c r="H273" s="298">
        <v>-0.59629887783937807</v>
      </c>
      <c r="I273" s="686">
        <v>2.3074436944357858E-4</v>
      </c>
      <c r="J273" s="686">
        <v>2.1689970727696385E-2</v>
      </c>
      <c r="K273" s="686">
        <v>1.9258808600840201E-3</v>
      </c>
      <c r="L273" s="686">
        <v>1.0251152703786506</v>
      </c>
      <c r="M273" s="686">
        <v>-4.005920620424909E-4</v>
      </c>
      <c r="N273" s="298">
        <v>-6.1845882467784927E-2</v>
      </c>
      <c r="O273" s="686">
        <v>-3.1142230268133209E-4</v>
      </c>
      <c r="P273" s="298">
        <v>-5.8664315369183411E-5</v>
      </c>
      <c r="Q273" s="686">
        <v>-2.840651086844188E-2</v>
      </c>
      <c r="R273" s="298">
        <v>-9.0579422656291795E-3</v>
      </c>
    </row>
    <row r="274" spans="2:18" x14ac:dyDescent="0.2">
      <c r="B274" s="292" t="s">
        <v>395</v>
      </c>
      <c r="C274" s="298">
        <v>1</v>
      </c>
      <c r="D274" s="686">
        <v>0.12598020323599857</v>
      </c>
      <c r="E274" s="298">
        <v>2.0243074361058477</v>
      </c>
      <c r="F274" s="298">
        <v>2.0355182026384506</v>
      </c>
      <c r="G274" s="298">
        <v>0.1273794427275807</v>
      </c>
      <c r="H274" s="298">
        <v>2.0826793832744999</v>
      </c>
      <c r="I274" s="686">
        <v>4.5849825602820336E-4</v>
      </c>
      <c r="J274" s="686">
        <v>4.3098836066651117E-2</v>
      </c>
      <c r="K274" s="686">
        <v>2.3009635264150469E-2</v>
      </c>
      <c r="L274" s="686">
        <v>0.94319482613654104</v>
      </c>
      <c r="M274" s="686">
        <v>1.3992394915821318E-3</v>
      </c>
      <c r="N274" s="298">
        <v>0.21828242636527656</v>
      </c>
      <c r="O274" s="686">
        <v>9.5232443708865428E-4</v>
      </c>
      <c r="P274" s="298">
        <v>2.8285762942625159E-4</v>
      </c>
      <c r="Q274" s="686">
        <v>8.8699451332536691E-2</v>
      </c>
      <c r="R274" s="298">
        <v>4.4595523043536166E-2</v>
      </c>
    </row>
    <row r="275" spans="2:18" x14ac:dyDescent="0.2">
      <c r="B275" s="292" t="s">
        <v>396</v>
      </c>
      <c r="C275" s="298">
        <v>1</v>
      </c>
      <c r="D275" s="686">
        <v>8.0583588462899286E-2</v>
      </c>
      <c r="E275" s="298">
        <v>1.2948538989729741</v>
      </c>
      <c r="F275" s="298">
        <v>1.3017517466940522</v>
      </c>
      <c r="G275" s="298">
        <v>8.1444432875319273E-2</v>
      </c>
      <c r="H275" s="298">
        <v>1.3136544776727905</v>
      </c>
      <c r="I275" s="686">
        <v>4.3398824879684903E-5</v>
      </c>
      <c r="J275" s="686">
        <v>4.0794895386903809E-3</v>
      </c>
      <c r="K275" s="686">
        <v>9.0511633816230674E-3</v>
      </c>
      <c r="L275" s="686">
        <v>0.99547985503607817</v>
      </c>
      <c r="M275" s="686">
        <v>8.6084441241998416E-4</v>
      </c>
      <c r="N275" s="298">
        <v>0.13505565737840003</v>
      </c>
      <c r="O275" s="686">
        <v>9.3373499023511903E-4</v>
      </c>
      <c r="P275" s="298">
        <v>-5.564166245430138E-5</v>
      </c>
      <c r="Q275" s="686">
        <v>8.5793880570005962E-2</v>
      </c>
      <c r="R275" s="298">
        <v>-8.6540646561067396E-3</v>
      </c>
    </row>
    <row r="276" spans="2:18" x14ac:dyDescent="0.2">
      <c r="B276" s="292" t="s">
        <v>397</v>
      </c>
      <c r="C276" s="298">
        <v>1</v>
      </c>
      <c r="D276" s="686">
        <v>9.454370981993504E-2</v>
      </c>
      <c r="E276" s="298">
        <v>1.5191715040100839</v>
      </c>
      <c r="F276" s="298">
        <v>1.5312728917725482</v>
      </c>
      <c r="G276" s="298">
        <v>9.6055937972344824E-2</v>
      </c>
      <c r="H276" s="298">
        <v>1.554876602819909</v>
      </c>
      <c r="I276" s="686">
        <v>5.2168874349345171E-3</v>
      </c>
      <c r="J276" s="686">
        <v>0.49038741888384463</v>
      </c>
      <c r="K276" s="686">
        <v>1.875253013346392E-2</v>
      </c>
      <c r="L276" s="686">
        <v>0.98650978083530083</v>
      </c>
      <c r="M276" s="686">
        <v>1.5122281524097732E-3</v>
      </c>
      <c r="N276" s="298">
        <v>0.19509335591560159</v>
      </c>
      <c r="O276" s="686">
        <v>2.2867059741298913E-5</v>
      </c>
      <c r="P276" s="298">
        <v>7.1949811240022915E-4</v>
      </c>
      <c r="Q276" s="686">
        <v>2.1086037236450255E-3</v>
      </c>
      <c r="R276" s="298">
        <v>0.11230566441318796</v>
      </c>
    </row>
    <row r="277" spans="2:18" x14ac:dyDescent="0.2">
      <c r="B277" s="292" t="s">
        <v>398</v>
      </c>
      <c r="C277" s="298">
        <v>1</v>
      </c>
      <c r="D277" s="686">
        <v>3.7381604198742917E-2</v>
      </c>
      <c r="E277" s="298">
        <v>0.600664687064561</v>
      </c>
      <c r="F277" s="298">
        <v>0.60665138984209288</v>
      </c>
      <c r="G277" s="298">
        <v>3.8130467269815206E-2</v>
      </c>
      <c r="H277" s="298">
        <v>0.61060414361307347</v>
      </c>
      <c r="I277" s="686">
        <v>9.113177893445467E-3</v>
      </c>
      <c r="J277" s="686">
        <v>0.85663872198387392</v>
      </c>
      <c r="K277" s="686">
        <v>3.6863186880756876E-3</v>
      </c>
      <c r="L277" s="686">
        <v>1.0340948536020933</v>
      </c>
      <c r="M277" s="686">
        <v>7.4886307107229139E-4</v>
      </c>
      <c r="N277" s="298">
        <v>8.5570661787342697E-2</v>
      </c>
      <c r="O277" s="686">
        <v>9.1986655639037982E-4</v>
      </c>
      <c r="P277" s="298">
        <v>-3.7749113756752403E-4</v>
      </c>
      <c r="Q277" s="686">
        <v>8.3912252774342569E-2</v>
      </c>
      <c r="R277" s="298">
        <v>-5.8290082652134603E-2</v>
      </c>
    </row>
    <row r="278" spans="2:18" x14ac:dyDescent="0.2">
      <c r="B278" s="292" t="s">
        <v>399</v>
      </c>
      <c r="C278" s="298">
        <v>1</v>
      </c>
      <c r="D278" s="686">
        <v>0.25138492131110779</v>
      </c>
      <c r="E278" s="298">
        <v>4.0393677138436894</v>
      </c>
      <c r="F278" s="298">
        <v>4.0632977061604256</v>
      </c>
      <c r="G278" s="298">
        <v>0.25437224931175517</v>
      </c>
      <c r="H278" s="298">
        <v>4.4826680684902112</v>
      </c>
      <c r="I278" s="686">
        <v>1.2176067835667167E-3</v>
      </c>
      <c r="J278" s="686">
        <v>0.11445503765527137</v>
      </c>
      <c r="K278" s="686">
        <v>9.8100444649233204E-2</v>
      </c>
      <c r="L278" s="686">
        <v>0.69945497668638557</v>
      </c>
      <c r="M278" s="686">
        <v>2.9873280006473819E-3</v>
      </c>
      <c r="N278" s="298">
        <v>0.48578396039231297</v>
      </c>
      <c r="O278" s="686">
        <v>1.4132759883944983E-3</v>
      </c>
      <c r="P278" s="298">
        <v>9.2049825277946409E-4</v>
      </c>
      <c r="Q278" s="686">
        <v>0.14187529023549275</v>
      </c>
      <c r="R278" s="298">
        <v>0.15641921824009622</v>
      </c>
    </row>
    <row r="279" spans="2:18" x14ac:dyDescent="0.2">
      <c r="B279" s="292" t="s">
        <v>400</v>
      </c>
      <c r="C279" s="298">
        <v>1</v>
      </c>
      <c r="D279" s="686">
        <v>-4.1641686477716822E-2</v>
      </c>
      <c r="E279" s="298">
        <v>-0.66911763454548245</v>
      </c>
      <c r="F279" s="298">
        <v>-0.67582218335428845</v>
      </c>
      <c r="G279" s="298">
        <v>-4.2480365473474682E-2</v>
      </c>
      <c r="H279" s="298">
        <v>-0.68058741884983431</v>
      </c>
      <c r="I279" s="686">
        <v>9.2164285680704644E-3</v>
      </c>
      <c r="J279" s="686">
        <v>0.86634428539862363</v>
      </c>
      <c r="K279" s="686">
        <v>4.5994123492132718E-3</v>
      </c>
      <c r="L279" s="686">
        <v>1.0322238972509892</v>
      </c>
      <c r="M279" s="686">
        <v>-8.3867899575785544E-4</v>
      </c>
      <c r="N279" s="298">
        <v>-9.5628573539641604E-2</v>
      </c>
      <c r="O279" s="686">
        <v>-1.0280673949345225E-3</v>
      </c>
      <c r="P279" s="298">
        <v>4.2293077082775136E-4</v>
      </c>
      <c r="Q279" s="686">
        <v>-9.3827509594797867E-2</v>
      </c>
      <c r="R279" s="298">
        <v>6.5337911348365404E-2</v>
      </c>
    </row>
    <row r="280" spans="2:18" x14ac:dyDescent="0.2">
      <c r="B280" s="292" t="s">
        <v>401</v>
      </c>
      <c r="C280" s="298">
        <v>1</v>
      </c>
      <c r="D280" s="686">
        <v>-4.1242385745719611E-2</v>
      </c>
      <c r="E280" s="298">
        <v>-0.66270148803784223</v>
      </c>
      <c r="F280" s="298">
        <v>-0.66876562169221165</v>
      </c>
      <c r="G280" s="298">
        <v>-4.2000626452029788E-2</v>
      </c>
      <c r="H280" s="298">
        <v>-0.6728669203178691</v>
      </c>
      <c r="I280" s="686">
        <v>7.5267650895980576E-3</v>
      </c>
      <c r="J280" s="686">
        <v>0.70751591842221739</v>
      </c>
      <c r="K280" s="686">
        <v>4.1113192335428045E-3</v>
      </c>
      <c r="L280" s="686">
        <v>1.0306590286636437</v>
      </c>
      <c r="M280" s="686">
        <v>-7.5824070631017374E-4</v>
      </c>
      <c r="N280" s="298">
        <v>-9.0407579475043326E-2</v>
      </c>
      <c r="O280" s="686">
        <v>-9.6114605922681374E-4</v>
      </c>
      <c r="P280" s="298">
        <v>3.7788500403508694E-4</v>
      </c>
      <c r="Q280" s="686">
        <v>-8.7715376307031911E-2</v>
      </c>
      <c r="R280" s="298">
        <v>5.8375869028842314E-2</v>
      </c>
    </row>
    <row r="281" spans="2:18" x14ac:dyDescent="0.2">
      <c r="B281" s="292" t="s">
        <v>402</v>
      </c>
      <c r="C281" s="298">
        <v>1</v>
      </c>
      <c r="D281" s="686">
        <v>-4.243356947734786E-2</v>
      </c>
      <c r="E281" s="298">
        <v>-0.68184197220729736</v>
      </c>
      <c r="F281" s="298">
        <v>-0.69003273956862321</v>
      </c>
      <c r="G281" s="298">
        <v>-4.3459176873934795E-2</v>
      </c>
      <c r="H281" s="298">
        <v>-0.69634220229541788</v>
      </c>
      <c r="I281" s="686">
        <v>1.3073012830163728E-2</v>
      </c>
      <c r="J281" s="686">
        <v>1.2288632060353903</v>
      </c>
      <c r="K281" s="686">
        <v>5.7541473200530156E-3</v>
      </c>
      <c r="L281" s="686">
        <v>1.0358663204056859</v>
      </c>
      <c r="M281" s="686">
        <v>-1.0256073965869339E-3</v>
      </c>
      <c r="N281" s="298">
        <v>-0.10697259729662877</v>
      </c>
      <c r="O281" s="686">
        <v>-1.165256560441498E-3</v>
      </c>
      <c r="P281" s="298">
        <v>5.1531056772901901E-4</v>
      </c>
      <c r="Q281" s="686">
        <v>-0.10635935828420566</v>
      </c>
      <c r="R281" s="298">
        <v>7.9617871022125655E-2</v>
      </c>
    </row>
    <row r="282" spans="2:18" x14ac:dyDescent="0.2">
      <c r="B282" s="292" t="s">
        <v>403</v>
      </c>
      <c r="C282" s="298">
        <v>1</v>
      </c>
      <c r="D282" s="686">
        <v>-1.6466558506644573E-2</v>
      </c>
      <c r="E282" s="298">
        <v>-0.26459218175437643</v>
      </c>
      <c r="F282" s="298">
        <v>-0.26713956657725657</v>
      </c>
      <c r="G282" s="298">
        <v>-1.6785151320355397E-2</v>
      </c>
      <c r="H282" s="298">
        <v>-0.2683604787219579</v>
      </c>
      <c r="I282" s="686">
        <v>8.4543182024561583E-3</v>
      </c>
      <c r="J282" s="686">
        <v>0.79470591103087884</v>
      </c>
      <c r="K282" s="686">
        <v>6.9036628250026687E-4</v>
      </c>
      <c r="L282" s="686">
        <v>1.0400300652672627</v>
      </c>
      <c r="M282" s="686">
        <v>-3.1859281371082369E-4</v>
      </c>
      <c r="N282" s="298">
        <v>-3.6972082653583468E-2</v>
      </c>
      <c r="O282" s="686">
        <v>-3.965226993529929E-4</v>
      </c>
      <c r="P282" s="298">
        <v>1.6005316418601196E-4</v>
      </c>
      <c r="Q282" s="686">
        <v>-3.6113890967164532E-2</v>
      </c>
      <c r="R282" s="298">
        <v>2.4675039285575358E-2</v>
      </c>
    </row>
    <row r="283" spans="2:18" x14ac:dyDescent="0.2">
      <c r="B283" s="292" t="s">
        <v>404</v>
      </c>
      <c r="C283" s="298">
        <v>1</v>
      </c>
      <c r="D283" s="686">
        <v>6.5413704240089535E-2</v>
      </c>
      <c r="E283" s="298">
        <v>1.0510972717545504</v>
      </c>
      <c r="F283" s="298">
        <v>1.0589522210730087</v>
      </c>
      <c r="G283" s="298">
        <v>6.6395043005016641E-2</v>
      </c>
      <c r="H283" s="298">
        <v>1.0675703507984982</v>
      </c>
      <c r="I283" s="686">
        <v>4.2539858793265049E-3</v>
      </c>
      <c r="J283" s="686">
        <v>0.39987467265669147</v>
      </c>
      <c r="K283" s="686">
        <v>8.4114902765715389E-3</v>
      </c>
      <c r="L283" s="686">
        <v>1.0123255258867818</v>
      </c>
      <c r="M283" s="686">
        <v>9.8133876492710777E-4</v>
      </c>
      <c r="N283" s="298">
        <v>0.12978907967383105</v>
      </c>
      <c r="O283" s="686">
        <v>1.315731180934282E-3</v>
      </c>
      <c r="P283" s="298">
        <v>-4.4909000269564083E-4</v>
      </c>
      <c r="Q283" s="686">
        <v>0.12051495574745567</v>
      </c>
      <c r="R283" s="298">
        <v>-6.9629700282889506E-2</v>
      </c>
    </row>
    <row r="284" spans="2:18" x14ac:dyDescent="0.2">
      <c r="B284" s="292" t="s">
        <v>405</v>
      </c>
      <c r="C284" s="298">
        <v>1</v>
      </c>
      <c r="D284" s="686">
        <v>8.1563043314867287E-2</v>
      </c>
      <c r="E284" s="298">
        <v>1.3105922268152825</v>
      </c>
      <c r="F284" s="298">
        <v>1.3197675128858328</v>
      </c>
      <c r="G284" s="298">
        <v>8.2709065457134232E-2</v>
      </c>
      <c r="H284" s="298">
        <v>1.3343974745587315</v>
      </c>
      <c r="I284" s="686">
        <v>3.3297486689127325E-3</v>
      </c>
      <c r="J284" s="686">
        <v>0.31299637487779686</v>
      </c>
      <c r="K284" s="686">
        <v>1.2236704100887945E-2</v>
      </c>
      <c r="L284" s="686">
        <v>0.99776430796100124</v>
      </c>
      <c r="M284" s="686">
        <v>1.1460221422669534E-3</v>
      </c>
      <c r="N284" s="298">
        <v>0.15707430936948472</v>
      </c>
      <c r="O284" s="686">
        <v>1.5504431992298679E-3</v>
      </c>
      <c r="P284" s="298">
        <v>-4.9494683265562892E-4</v>
      </c>
      <c r="Q284" s="686">
        <v>0.1424954146643766</v>
      </c>
      <c r="R284" s="298">
        <v>-7.7000037796425155E-2</v>
      </c>
    </row>
    <row r="285" spans="2:18" x14ac:dyDescent="0.2">
      <c r="B285" s="292" t="s">
        <v>406</v>
      </c>
      <c r="C285" s="298">
        <v>1</v>
      </c>
      <c r="D285" s="686">
        <v>-4.2509264175841999E-2</v>
      </c>
      <c r="E285" s="298">
        <v>-0.68305826918967671</v>
      </c>
      <c r="F285" s="298">
        <v>-0.69140664903756266</v>
      </c>
      <c r="G285" s="298">
        <v>-4.3554715799226013E-2</v>
      </c>
      <c r="H285" s="298">
        <v>-0.69788017124789425</v>
      </c>
      <c r="I285" s="686">
        <v>1.3476862837686378E-2</v>
      </c>
      <c r="J285" s="686">
        <v>1.2668251067425196</v>
      </c>
      <c r="K285" s="686">
        <v>5.8783773541466727E-3</v>
      </c>
      <c r="L285" s="686">
        <v>1.0362524280490988</v>
      </c>
      <c r="M285" s="686">
        <v>-1.0454516233840124E-3</v>
      </c>
      <c r="N285" s="298">
        <v>-0.1081222905338791</v>
      </c>
      <c r="O285" s="686">
        <v>-1.1786914203293878E-3</v>
      </c>
      <c r="P285" s="298">
        <v>5.2435968888380759E-4</v>
      </c>
      <c r="Q285" s="686">
        <v>-0.10758673513000082</v>
      </c>
      <c r="R285" s="298">
        <v>8.1016833147374456E-2</v>
      </c>
    </row>
    <row r="286" spans="2:18" x14ac:dyDescent="0.2">
      <c r="B286" s="292" t="s">
        <v>407</v>
      </c>
      <c r="C286" s="298">
        <v>1</v>
      </c>
      <c r="D286" s="686">
        <v>-4.1804721212934978E-2</v>
      </c>
      <c r="E286" s="298">
        <v>-0.67173735112291499</v>
      </c>
      <c r="F286" s="298">
        <v>-0.6787240510401823</v>
      </c>
      <c r="G286" s="298">
        <v>-4.2678860427173754E-2</v>
      </c>
      <c r="H286" s="298">
        <v>-0.68378207256622348</v>
      </c>
      <c r="I286" s="686">
        <v>9.9554685292615984E-3</v>
      </c>
      <c r="J286" s="686">
        <v>0.93581404175059024</v>
      </c>
      <c r="K286" s="686">
        <v>4.8162802976579816E-3</v>
      </c>
      <c r="L286" s="686">
        <v>1.0329149529478348</v>
      </c>
      <c r="M286" s="686">
        <v>-8.7413921423877929E-4</v>
      </c>
      <c r="N286" s="298">
        <v>-9.7859187256725377E-2</v>
      </c>
      <c r="O286" s="686">
        <v>-1.0558194407808707E-3</v>
      </c>
      <c r="P286" s="298">
        <v>4.4161455163366882E-4</v>
      </c>
      <c r="Q286" s="686">
        <v>-9.6362371886924161E-2</v>
      </c>
      <c r="R286" s="298">
        <v>6.8225788274475618E-2</v>
      </c>
    </row>
    <row r="287" spans="2:18" x14ac:dyDescent="0.2">
      <c r="B287" s="292" t="s">
        <v>408</v>
      </c>
      <c r="C287" s="298">
        <v>1</v>
      </c>
      <c r="D287" s="686">
        <v>-4.1537326331272231E-2</v>
      </c>
      <c r="E287" s="298">
        <v>-0.667440728054983</v>
      </c>
      <c r="F287" s="298">
        <v>-0.67397100813422195</v>
      </c>
      <c r="G287" s="298">
        <v>-4.235410998917246E-2</v>
      </c>
      <c r="H287" s="298">
        <v>-0.67855549098201495</v>
      </c>
      <c r="I287" s="686">
        <v>8.7583217134518578E-3</v>
      </c>
      <c r="J287" s="686">
        <v>0.82328224106447467</v>
      </c>
      <c r="K287" s="686">
        <v>4.4660228002290922E-3</v>
      </c>
      <c r="L287" s="686">
        <v>1.031797445585966</v>
      </c>
      <c r="M287" s="686">
        <v>-8.1678365790022862E-4</v>
      </c>
      <c r="N287" s="298">
        <v>-9.4230416152195948E-2</v>
      </c>
      <c r="O287" s="686">
        <v>-1.0104342458673375E-3</v>
      </c>
      <c r="P287" s="298">
        <v>4.1106047116771149E-4</v>
      </c>
      <c r="Q287" s="686">
        <v>-9.22169592049224E-2</v>
      </c>
      <c r="R287" s="298">
        <v>6.3503230074389419E-2</v>
      </c>
    </row>
    <row r="288" spans="2:18" x14ac:dyDescent="0.2">
      <c r="B288" s="292" t="s">
        <v>409</v>
      </c>
      <c r="C288" s="298">
        <v>1</v>
      </c>
      <c r="D288" s="686">
        <v>-3.8406969835558823E-2</v>
      </c>
      <c r="E288" s="298">
        <v>-0.61714073036356665</v>
      </c>
      <c r="F288" s="298">
        <v>-0.62055441901741959</v>
      </c>
      <c r="G288" s="298">
        <v>-3.883303813384742E-2</v>
      </c>
      <c r="H288" s="298">
        <v>-0.62191207487581235</v>
      </c>
      <c r="I288" s="686">
        <v>4.4548345064894713E-4</v>
      </c>
      <c r="J288" s="686">
        <v>4.1875444361001032E-2</v>
      </c>
      <c r="K288" s="686">
        <v>2.1359885820872019E-3</v>
      </c>
      <c r="L288" s="686">
        <v>1.0246546353164412</v>
      </c>
      <c r="M288" s="686">
        <v>-4.260682982886003E-4</v>
      </c>
      <c r="N288" s="298">
        <v>-6.5143024025632393E-2</v>
      </c>
      <c r="O288" s="686">
        <v>-5.2551782650593073E-4</v>
      </c>
      <c r="P288" s="298">
        <v>8.4999596766949107E-5</v>
      </c>
      <c r="Q288" s="686">
        <v>-4.7943308839021405E-2</v>
      </c>
      <c r="R288" s="298">
        <v>1.3126374072656049E-2</v>
      </c>
    </row>
    <row r="289" spans="2:18" x14ac:dyDescent="0.2">
      <c r="B289" s="292" t="s">
        <v>410</v>
      </c>
      <c r="C289" s="298">
        <v>1</v>
      </c>
      <c r="D289" s="686">
        <v>-3.6839328150768881E-2</v>
      </c>
      <c r="E289" s="298">
        <v>-0.59195114788825443</v>
      </c>
      <c r="F289" s="298">
        <v>-0.59516089385463533</v>
      </c>
      <c r="G289" s="298">
        <v>-3.7239920212811375E-2</v>
      </c>
      <c r="H289" s="298">
        <v>-0.59629887783937807</v>
      </c>
      <c r="I289" s="686">
        <v>2.3074436944357858E-4</v>
      </c>
      <c r="J289" s="686">
        <v>2.1689970727696385E-2</v>
      </c>
      <c r="K289" s="686">
        <v>1.9258808600840201E-3</v>
      </c>
      <c r="L289" s="686">
        <v>1.0251152703786506</v>
      </c>
      <c r="M289" s="686">
        <v>-4.005920620424909E-4</v>
      </c>
      <c r="N289" s="298">
        <v>-6.1845882467784927E-2</v>
      </c>
      <c r="O289" s="686">
        <v>-3.1142230268133209E-4</v>
      </c>
      <c r="P289" s="298">
        <v>-5.8664315369183411E-5</v>
      </c>
      <c r="Q289" s="686">
        <v>-2.840651086844188E-2</v>
      </c>
      <c r="R289" s="298">
        <v>-9.0579422656291795E-3</v>
      </c>
    </row>
    <row r="290" spans="2:18" x14ac:dyDescent="0.2">
      <c r="B290" s="292" t="s">
        <v>411</v>
      </c>
      <c r="C290" s="298">
        <v>1</v>
      </c>
      <c r="D290" s="686">
        <v>-3.3256147156963289E-2</v>
      </c>
      <c r="E290" s="298">
        <v>-0.53437495937325497</v>
      </c>
      <c r="F290" s="298">
        <v>-0.53984445474297915</v>
      </c>
      <c r="G290" s="298">
        <v>-3.3940405326316078E-2</v>
      </c>
      <c r="H290" s="298">
        <v>-0.54328181406262543</v>
      </c>
      <c r="I290" s="686">
        <v>9.6342616336321674E-3</v>
      </c>
      <c r="J290" s="686">
        <v>0.90562059356142377</v>
      </c>
      <c r="K290" s="686">
        <v>2.9981637685717135E-3</v>
      </c>
      <c r="L290" s="686">
        <v>1.0363565152897578</v>
      </c>
      <c r="M290" s="686">
        <v>-6.8425816935278958E-4</v>
      </c>
      <c r="N290" s="298">
        <v>-7.7139470052196443E-2</v>
      </c>
      <c r="O290" s="686">
        <v>1.1726104172944684E-4</v>
      </c>
      <c r="P290" s="298">
        <v>-3.4548241856992951E-4</v>
      </c>
      <c r="Q290" s="686">
        <v>1.0692390776338882E-2</v>
      </c>
      <c r="R290" s="298">
        <v>-5.3325432394183012E-2</v>
      </c>
    </row>
    <row r="291" spans="2:18" x14ac:dyDescent="0.2">
      <c r="B291" s="292" t="s">
        <v>412</v>
      </c>
      <c r="C291" s="298">
        <v>1</v>
      </c>
      <c r="D291" s="686">
        <v>-3.6257061239275468E-2</v>
      </c>
      <c r="E291" s="298">
        <v>-0.58259501725456697</v>
      </c>
      <c r="F291" s="298">
        <v>-0.5859291814757831</v>
      </c>
      <c r="G291" s="298">
        <v>-3.6673243692239406E-2</v>
      </c>
      <c r="H291" s="298">
        <v>-0.58719049916809918</v>
      </c>
      <c r="I291" s="686">
        <v>8.2207914544199024E-4</v>
      </c>
      <c r="J291" s="686">
        <v>7.7275439671547083E-2</v>
      </c>
      <c r="K291" s="686">
        <v>1.9703865118266138E-3</v>
      </c>
      <c r="L291" s="686">
        <v>1.0259698650907381</v>
      </c>
      <c r="M291" s="686">
        <v>-4.1618245296393786E-4</v>
      </c>
      <c r="N291" s="298">
        <v>-6.2552725996234834E-2</v>
      </c>
      <c r="O291" s="686">
        <v>-2.3625816493634839E-4</v>
      </c>
      <c r="P291" s="298">
        <v>-1.0904502304702394E-4</v>
      </c>
      <c r="Q291" s="686">
        <v>-2.1549115725973244E-2</v>
      </c>
      <c r="R291" s="298">
        <v>-1.6835880542185912E-2</v>
      </c>
    </row>
    <row r="292" spans="2:18" x14ac:dyDescent="0.2">
      <c r="B292" s="292" t="s">
        <v>413</v>
      </c>
      <c r="C292" s="298">
        <v>1</v>
      </c>
      <c r="D292" s="686">
        <v>-3.3121777869695578E-2</v>
      </c>
      <c r="E292" s="298">
        <v>-0.53221585230394242</v>
      </c>
      <c r="F292" s="298">
        <v>-0.53783355093647911</v>
      </c>
      <c r="G292" s="298">
        <v>-3.3824688796556084E-2</v>
      </c>
      <c r="H292" s="298">
        <v>-0.54142321928007997</v>
      </c>
      <c r="I292" s="686">
        <v>1.0254686249843638E-2</v>
      </c>
      <c r="J292" s="686">
        <v>0.96394050748530191</v>
      </c>
      <c r="K292" s="686">
        <v>3.0693925883021902E-3</v>
      </c>
      <c r="L292" s="686">
        <v>1.0370616236545629</v>
      </c>
      <c r="M292" s="686">
        <v>-7.0291092686050572E-4</v>
      </c>
      <c r="N292" s="298">
        <v>-7.8049498936707526E-2</v>
      </c>
      <c r="O292" s="686">
        <v>1.318508776707311E-4</v>
      </c>
      <c r="P292" s="298">
        <v>-3.5521778916222841E-4</v>
      </c>
      <c r="Q292" s="686">
        <v>1.2022617319187094E-2</v>
      </c>
      <c r="R292" s="298">
        <v>-5.4827452270031933E-2</v>
      </c>
    </row>
    <row r="293" spans="2:18" x14ac:dyDescent="0.2">
      <c r="B293" s="292" t="s">
        <v>414</v>
      </c>
      <c r="C293" s="298">
        <v>1</v>
      </c>
      <c r="D293" s="686">
        <v>-3.0658340936454233E-2</v>
      </c>
      <c r="E293" s="298">
        <v>-0.49263222269988033</v>
      </c>
      <c r="F293" s="298">
        <v>-0.50163878790587202</v>
      </c>
      <c r="G293" s="298">
        <v>-3.1789612820548617E-2</v>
      </c>
      <c r="H293" s="298">
        <v>-0.50874505615904064</v>
      </c>
      <c r="I293" s="686">
        <v>2.5059895671495646E-2</v>
      </c>
      <c r="J293" s="686">
        <v>2.3556301931205907</v>
      </c>
      <c r="K293" s="686">
        <v>4.6426994283302898E-3</v>
      </c>
      <c r="L293" s="686">
        <v>1.0538368935107061</v>
      </c>
      <c r="M293" s="686">
        <v>-1.1312718840943848E-3</v>
      </c>
      <c r="N293" s="298">
        <v>-9.5971234098144204E-2</v>
      </c>
      <c r="O293" s="686">
        <v>3.8219378632093725E-4</v>
      </c>
      <c r="P293" s="298">
        <v>-5.2188471393631796E-4</v>
      </c>
      <c r="Q293" s="686">
        <v>3.484267715582607E-2</v>
      </c>
      <c r="R293" s="298">
        <v>-8.0535958388928769E-2</v>
      </c>
    </row>
    <row r="294" spans="2:18" x14ac:dyDescent="0.2">
      <c r="B294" s="292" t="s">
        <v>415</v>
      </c>
      <c r="C294" s="298">
        <v>1</v>
      </c>
      <c r="D294" s="686">
        <v>0.15434204888103292</v>
      </c>
      <c r="E294" s="298">
        <v>2.4800385237385405</v>
      </c>
      <c r="F294" s="298">
        <v>2.4972515453146138</v>
      </c>
      <c r="G294" s="298">
        <v>0.15649194498079283</v>
      </c>
      <c r="H294" s="298">
        <v>2.5893511403935801</v>
      </c>
      <c r="I294" s="686">
        <v>3.21174657548555E-3</v>
      </c>
      <c r="J294" s="686">
        <v>0.30190417809564168</v>
      </c>
      <c r="K294" s="686">
        <v>4.3433796884844056E-2</v>
      </c>
      <c r="L294" s="686">
        <v>0.90179650544882095</v>
      </c>
      <c r="M294" s="686">
        <v>2.1498960997599005E-3</v>
      </c>
      <c r="N294" s="298">
        <v>0.30349650250438942</v>
      </c>
      <c r="O294" s="686">
        <v>3.8400645215989687E-4</v>
      </c>
      <c r="P294" s="298">
        <v>9.1973419145833526E-4</v>
      </c>
      <c r="Q294" s="686">
        <v>3.6195152729496853E-2</v>
      </c>
      <c r="R294" s="298">
        <v>0.14674441582920428</v>
      </c>
    </row>
    <row r="295" spans="2:18" x14ac:dyDescent="0.2">
      <c r="B295" s="292" t="s">
        <v>416</v>
      </c>
      <c r="C295" s="298">
        <v>1</v>
      </c>
      <c r="D295" s="686">
        <v>0.12503578651632796</v>
      </c>
      <c r="E295" s="298">
        <v>2.009132116973916</v>
      </c>
      <c r="F295" s="298">
        <v>2.0208910079085314</v>
      </c>
      <c r="G295" s="298">
        <v>0.12650366883251477</v>
      </c>
      <c r="H295" s="298">
        <v>2.067670078421465</v>
      </c>
      <c r="I295" s="686">
        <v>1.0771604553948795E-3</v>
      </c>
      <c r="J295" s="686">
        <v>0.10125308280711867</v>
      </c>
      <c r="K295" s="686">
        <v>2.3972465124336737E-2</v>
      </c>
      <c r="L295" s="686">
        <v>0.94504603820042499</v>
      </c>
      <c r="M295" s="686">
        <v>1.467882316186805E-3</v>
      </c>
      <c r="N295" s="298">
        <v>0.22272824846928813</v>
      </c>
      <c r="O295" s="686">
        <v>7.4022025051481374E-4</v>
      </c>
      <c r="P295" s="298">
        <v>4.3056926962839725E-4</v>
      </c>
      <c r="Q295" s="686">
        <v>6.8921070680847768E-2</v>
      </c>
      <c r="R295" s="298">
        <v>6.7861185719493622E-2</v>
      </c>
    </row>
    <row r="296" spans="2:18" x14ac:dyDescent="0.2">
      <c r="B296" s="292" t="s">
        <v>417</v>
      </c>
      <c r="C296" s="298">
        <v>1</v>
      </c>
      <c r="D296" s="686">
        <v>-2.9583386638312559E-2</v>
      </c>
      <c r="E296" s="298">
        <v>-0.47535936614538049</v>
      </c>
      <c r="F296" s="298">
        <v>-0.48619735334529096</v>
      </c>
      <c r="G296" s="298">
        <v>-3.0947741427511298E-2</v>
      </c>
      <c r="H296" s="298">
        <v>-0.49523144588084594</v>
      </c>
      <c r="I296" s="686">
        <v>3.3559447056724902E-2</v>
      </c>
      <c r="J296" s="686">
        <v>3.1545880233321406</v>
      </c>
      <c r="K296" s="686">
        <v>5.4509803352531441E-3</v>
      </c>
      <c r="L296" s="686">
        <v>1.0635568719954926</v>
      </c>
      <c r="M296" s="686">
        <v>-1.3643547891987382E-3</v>
      </c>
      <c r="N296" s="298">
        <v>-0.10398181493161703</v>
      </c>
      <c r="O296" s="686">
        <v>4.8178981233674935E-4</v>
      </c>
      <c r="P296" s="298">
        <v>-5.8794414061639729E-4</v>
      </c>
      <c r="Q296" s="686">
        <v>4.3918732479737314E-2</v>
      </c>
      <c r="R296" s="298">
        <v>-9.0722625825018902E-2</v>
      </c>
    </row>
    <row r="297" spans="2:18" x14ac:dyDescent="0.2">
      <c r="B297" s="292" t="s">
        <v>418</v>
      </c>
      <c r="C297" s="298">
        <v>1</v>
      </c>
      <c r="D297" s="686">
        <v>-3.4241521930259824E-2</v>
      </c>
      <c r="E297" s="298">
        <v>-0.55020841121487984</v>
      </c>
      <c r="F297" s="298">
        <v>-0.55472064001645616</v>
      </c>
      <c r="G297" s="298">
        <v>-3.4805450522308747E-2</v>
      </c>
      <c r="H297" s="298">
        <v>-0.55717746739963914</v>
      </c>
      <c r="I297" s="686">
        <v>5.6759911362035797E-3</v>
      </c>
      <c r="J297" s="686">
        <v>0.53354316680313651</v>
      </c>
      <c r="K297" s="686">
        <v>2.5339013924114916E-3</v>
      </c>
      <c r="L297" s="686">
        <v>1.031824230208201</v>
      </c>
      <c r="M297" s="686">
        <v>-5.639285920489203E-4</v>
      </c>
      <c r="N297" s="298">
        <v>-7.0922163012804823E-2</v>
      </c>
      <c r="O297" s="686">
        <v>7.1384774794043884E-6</v>
      </c>
      <c r="P297" s="298">
        <v>-2.7193669977539271E-4</v>
      </c>
      <c r="Q297" s="686">
        <v>6.5097574974842527E-4</v>
      </c>
      <c r="R297" s="298">
        <v>-4.1977290154951746E-2</v>
      </c>
    </row>
    <row r="298" spans="2:18" x14ac:dyDescent="0.2">
      <c r="B298" s="292" t="s">
        <v>419</v>
      </c>
      <c r="C298" s="298">
        <v>1</v>
      </c>
      <c r="D298" s="686">
        <v>-2.7523057566874343E-2</v>
      </c>
      <c r="E298" s="298">
        <v>-0.44225305774925583</v>
      </c>
      <c r="F298" s="298">
        <v>-0.45708367373038028</v>
      </c>
      <c r="G298" s="298">
        <v>-2.9399937586496075E-2</v>
      </c>
      <c r="H298" s="298">
        <v>-0.47039358022987948</v>
      </c>
      <c r="I298" s="686">
        <v>5.3313276185844589E-2</v>
      </c>
      <c r="J298" s="686">
        <v>5.0114479614693916</v>
      </c>
      <c r="K298" s="686">
        <v>7.1236283803311961E-3</v>
      </c>
      <c r="L298" s="686">
        <v>1.086641989867835</v>
      </c>
      <c r="M298" s="686">
        <v>-1.8768800196217329E-3</v>
      </c>
      <c r="N298" s="298">
        <v>-0.11885198440772086</v>
      </c>
      <c r="O298" s="686">
        <v>6.574682986043173E-4</v>
      </c>
      <c r="P298" s="298">
        <v>-7.0398564395168057E-4</v>
      </c>
      <c r="Q298" s="686">
        <v>5.9924266405446555E-2</v>
      </c>
      <c r="R298" s="298">
        <v>-0.10861231530712502</v>
      </c>
    </row>
    <row r="299" spans="2:18" x14ac:dyDescent="0.2">
      <c r="B299" s="292" t="s">
        <v>420</v>
      </c>
      <c r="C299" s="298">
        <v>1</v>
      </c>
      <c r="D299" s="686">
        <v>-3.1554136184905629E-2</v>
      </c>
      <c r="E299" s="298">
        <v>-0.50702626982863019</v>
      </c>
      <c r="F299" s="298">
        <v>-0.51466120221685552</v>
      </c>
      <c r="G299" s="298">
        <v>-3.2511591768898541E-2</v>
      </c>
      <c r="H299" s="298">
        <v>-0.52033637186302184</v>
      </c>
      <c r="I299" s="686">
        <v>1.8923352218133394E-2</v>
      </c>
      <c r="J299" s="686">
        <v>1.778795108504539</v>
      </c>
      <c r="K299" s="686">
        <v>4.0186039372892661E-3</v>
      </c>
      <c r="L299" s="686">
        <v>1.0468749197423401</v>
      </c>
      <c r="M299" s="686">
        <v>-9.5745558399291312E-4</v>
      </c>
      <c r="N299" s="298">
        <v>-8.9294433435969572E-2</v>
      </c>
      <c r="O299" s="686">
        <v>2.9482239134780847E-4</v>
      </c>
      <c r="P299" s="298">
        <v>-4.6380665753360052E-4</v>
      </c>
      <c r="Q299" s="686">
        <v>2.6879386200666124E-2</v>
      </c>
      <c r="R299" s="298">
        <v>-7.1578603475167729E-2</v>
      </c>
    </row>
    <row r="300" spans="2:18" x14ac:dyDescent="0.2">
      <c r="B300" s="292" t="s">
        <v>421</v>
      </c>
      <c r="C300" s="298">
        <v>1</v>
      </c>
      <c r="D300" s="686">
        <v>-3.5630004565359488E-2</v>
      </c>
      <c r="E300" s="298">
        <v>-0.57251918426444204</v>
      </c>
      <c r="F300" s="298">
        <v>-0.57609975202829122</v>
      </c>
      <c r="G300" s="298">
        <v>-3.6077062347830487E-2</v>
      </c>
      <c r="H300" s="298">
        <v>-0.57760919189931503</v>
      </c>
      <c r="I300" s="686">
        <v>1.8654299175566813E-3</v>
      </c>
      <c r="J300" s="686">
        <v>0.17535041225032805</v>
      </c>
      <c r="K300" s="686">
        <v>2.082155509717157E-3</v>
      </c>
      <c r="L300" s="686">
        <v>1.0273069745789303</v>
      </c>
      <c r="M300" s="686">
        <v>-4.4705778247099528E-4</v>
      </c>
      <c r="N300" s="298">
        <v>-6.4298426068051959E-2</v>
      </c>
      <c r="O300" s="686">
        <v>-1.5780777724983696E-4</v>
      </c>
      <c r="P300" s="298">
        <v>-1.6159218168779792E-4</v>
      </c>
      <c r="Q300" s="686">
        <v>-1.4392765948483479E-2</v>
      </c>
      <c r="R300" s="298">
        <v>-2.4947300864897073E-2</v>
      </c>
    </row>
    <row r="301" spans="2:18" x14ac:dyDescent="0.2">
      <c r="B301" s="292" t="s">
        <v>422</v>
      </c>
      <c r="C301" s="298">
        <v>1</v>
      </c>
      <c r="D301" s="686">
        <v>-3.5495635278091783E-2</v>
      </c>
      <c r="E301" s="298">
        <v>-0.5703600771951296</v>
      </c>
      <c r="F301" s="298">
        <v>-0.57400805900743856</v>
      </c>
      <c r="G301" s="298">
        <v>-3.5951142362933459E-2</v>
      </c>
      <c r="H301" s="298">
        <v>-0.57558568802790766</v>
      </c>
      <c r="I301" s="686">
        <v>2.1438541940902475E-3</v>
      </c>
      <c r="J301" s="686">
        <v>0.20152229424448326</v>
      </c>
      <c r="K301" s="686">
        <v>2.1141031196147456E-3</v>
      </c>
      <c r="L301" s="686">
        <v>1.0276500259968473</v>
      </c>
      <c r="M301" s="686">
        <v>-4.5550708484167314E-4</v>
      </c>
      <c r="N301" s="298">
        <v>-6.4788989643084466E-2</v>
      </c>
      <c r="O301" s="686">
        <v>-1.4132500227253777E-4</v>
      </c>
      <c r="P301" s="298">
        <v>-1.7262751789512933E-4</v>
      </c>
      <c r="Q301" s="686">
        <v>-1.2889296802595467E-2</v>
      </c>
      <c r="R301" s="298">
        <v>-2.6650637938400428E-2</v>
      </c>
    </row>
    <row r="302" spans="2:18" x14ac:dyDescent="0.2">
      <c r="B302" s="292" t="s">
        <v>423</v>
      </c>
      <c r="C302" s="298">
        <v>1</v>
      </c>
      <c r="D302" s="686">
        <v>-3.9123606034319941E-2</v>
      </c>
      <c r="E302" s="298">
        <v>-0.62865596806656654</v>
      </c>
      <c r="F302" s="298">
        <v>-0.63244540773442681</v>
      </c>
      <c r="G302" s="298">
        <v>-3.9596689519786711E-2</v>
      </c>
      <c r="H302" s="298">
        <v>-0.63419298577143679</v>
      </c>
      <c r="I302" s="686">
        <v>1.4212356650580859E-3</v>
      </c>
      <c r="J302" s="686">
        <v>0.13359615251546009</v>
      </c>
      <c r="K302" s="686">
        <v>2.4183268740888158E-3</v>
      </c>
      <c r="L302" s="686">
        <v>1.0253365527767422</v>
      </c>
      <c r="M302" s="686">
        <v>-4.7308348546677063E-4</v>
      </c>
      <c r="N302" s="298">
        <v>-6.9320372722981721E-2</v>
      </c>
      <c r="O302" s="686">
        <v>-6.2943893028046764E-4</v>
      </c>
      <c r="P302" s="298">
        <v>1.5480737110267032E-4</v>
      </c>
      <c r="Q302" s="686">
        <v>-5.7428713529899734E-2</v>
      </c>
      <c r="R302" s="298">
        <v>2.3908618545434825E-2</v>
      </c>
    </row>
    <row r="303" spans="2:18" x14ac:dyDescent="0.2">
      <c r="B303" s="292" t="s">
        <v>424</v>
      </c>
      <c r="C303" s="298">
        <v>1</v>
      </c>
      <c r="D303" s="686">
        <v>0.11954668270207831</v>
      </c>
      <c r="E303" s="298">
        <v>1.9209306902154029</v>
      </c>
      <c r="F303" s="298">
        <v>1.9495710984640928</v>
      </c>
      <c r="G303" s="298">
        <v>0.12313805654896094</v>
      </c>
      <c r="H303" s="298">
        <v>2.0094627578665722</v>
      </c>
      <c r="I303" s="686">
        <v>1.8639109973557211E-2</v>
      </c>
      <c r="J303" s="686">
        <v>1.752076337514378</v>
      </c>
      <c r="K303" s="686">
        <v>5.7091472788858226E-2</v>
      </c>
      <c r="L303" s="686">
        <v>0.96827955538645316</v>
      </c>
      <c r="M303" s="686">
        <v>3.591373846882621E-3</v>
      </c>
      <c r="N303" s="298">
        <v>0.34317379865465231</v>
      </c>
      <c r="O303" s="686">
        <v>-1.098453654725729E-3</v>
      </c>
      <c r="P303" s="298">
        <v>1.7434302979956692E-3</v>
      </c>
      <c r="Q303" s="686">
        <v>-0.10211330581220625</v>
      </c>
      <c r="R303" s="298">
        <v>0.27434215579969573</v>
      </c>
    </row>
    <row r="304" spans="2:18" x14ac:dyDescent="0.2">
      <c r="B304" s="292" t="s">
        <v>425</v>
      </c>
      <c r="C304" s="298">
        <v>1</v>
      </c>
      <c r="D304" s="686">
        <v>-3.4555050267217814E-2</v>
      </c>
      <c r="E304" s="298">
        <v>-0.5552463277099422</v>
      </c>
      <c r="F304" s="298">
        <v>-0.55950389591420802</v>
      </c>
      <c r="G304" s="298">
        <v>-3.5087010688544258E-2</v>
      </c>
      <c r="H304" s="298">
        <v>-0.56170092669454053</v>
      </c>
      <c r="I304" s="686">
        <v>4.6348624040316857E-3</v>
      </c>
      <c r="J304" s="686">
        <v>0.43567706597897848</v>
      </c>
      <c r="K304" s="686">
        <v>2.4095948508074528E-3</v>
      </c>
      <c r="L304" s="686">
        <v>1.0306149037318342</v>
      </c>
      <c r="M304" s="686">
        <v>-5.3196042132644698E-4</v>
      </c>
      <c r="N304" s="298">
        <v>-6.9162648619798817E-2</v>
      </c>
      <c r="O304" s="686">
        <v>-2.908485041413578E-5</v>
      </c>
      <c r="P304" s="298">
        <v>-2.4772195611443904E-4</v>
      </c>
      <c r="Q304" s="686">
        <v>-2.6523970556597007E-3</v>
      </c>
      <c r="R304" s="298">
        <v>-3.8240500098654234E-2</v>
      </c>
    </row>
    <row r="305" spans="2:18" x14ac:dyDescent="0.2">
      <c r="B305" s="292" t="s">
        <v>426</v>
      </c>
      <c r="C305" s="298">
        <v>1</v>
      </c>
      <c r="D305" s="686">
        <v>-3.2987408582427866E-2</v>
      </c>
      <c r="E305" s="298">
        <v>-0.53005674523462998</v>
      </c>
      <c r="F305" s="298">
        <v>-0.53582672648233509</v>
      </c>
      <c r="G305" s="298">
        <v>-3.3709492376660363E-2</v>
      </c>
      <c r="H305" s="298">
        <v>-0.53957302943987073</v>
      </c>
      <c r="I305" s="686">
        <v>1.0894469375848188E-2</v>
      </c>
      <c r="J305" s="686">
        <v>1.0240801213297297</v>
      </c>
      <c r="K305" s="686">
        <v>3.142375982860364E-3</v>
      </c>
      <c r="L305" s="686">
        <v>1.0377878776876668</v>
      </c>
      <c r="M305" s="686">
        <v>-7.2208379423249704E-4</v>
      </c>
      <c r="N305" s="298">
        <v>-7.8971052488161622E-2</v>
      </c>
      <c r="O305" s="686">
        <v>1.4634041049139534E-4</v>
      </c>
      <c r="P305" s="298">
        <v>-3.6488411963188757E-4</v>
      </c>
      <c r="Q305" s="686">
        <v>1.3343667789434636E-2</v>
      </c>
      <c r="R305" s="298">
        <v>-5.631878469031526E-2</v>
      </c>
    </row>
    <row r="306" spans="2:18" x14ac:dyDescent="0.2">
      <c r="B306" s="292" t="s">
        <v>427</v>
      </c>
      <c r="C306" s="298">
        <v>1</v>
      </c>
      <c r="D306" s="686">
        <v>-4.0046723037849105E-2</v>
      </c>
      <c r="E306" s="298">
        <v>-0.64348903363274323</v>
      </c>
      <c r="F306" s="298">
        <v>-0.64804654399385297</v>
      </c>
      <c r="G306" s="298">
        <v>-4.061599359544181E-2</v>
      </c>
      <c r="H306" s="298">
        <v>-0.65058866060351694</v>
      </c>
      <c r="I306" s="686">
        <v>3.4896052110799563E-3</v>
      </c>
      <c r="J306" s="686">
        <v>0.3280228898415159</v>
      </c>
      <c r="K306" s="686">
        <v>2.9849299304854594E-3</v>
      </c>
      <c r="L306" s="686">
        <v>1.027044191173945</v>
      </c>
      <c r="M306" s="686">
        <v>-5.6927055759270495E-4</v>
      </c>
      <c r="N306" s="298">
        <v>-7.702244663874748E-2</v>
      </c>
      <c r="O306" s="686">
        <v>-7.6929679589308043E-4</v>
      </c>
      <c r="P306" s="298">
        <v>2.4881980134391771E-4</v>
      </c>
      <c r="Q306" s="686">
        <v>-7.0196629932826701E-2</v>
      </c>
      <c r="R306" s="298">
        <v>3.8432146205309749E-2</v>
      </c>
    </row>
    <row r="307" spans="2:18" x14ac:dyDescent="0.2">
      <c r="B307" s="292" t="s">
        <v>428</v>
      </c>
      <c r="C307" s="298">
        <v>1</v>
      </c>
      <c r="D307" s="686">
        <v>-4.239863346265825E-2</v>
      </c>
      <c r="E307" s="298">
        <v>-0.68128060436927607</v>
      </c>
      <c r="F307" s="298">
        <v>-0.68939956045844752</v>
      </c>
      <c r="G307" s="298">
        <v>-4.3415200749167208E-2</v>
      </c>
      <c r="H307" s="298">
        <v>-0.69563429369123164</v>
      </c>
      <c r="I307" s="686">
        <v>1.2888692524830943E-2</v>
      </c>
      <c r="J307" s="686">
        <v>1.2115370973341086</v>
      </c>
      <c r="K307" s="686">
        <v>5.6976567146119848E-3</v>
      </c>
      <c r="L307" s="686">
        <v>1.0356903649771527</v>
      </c>
      <c r="M307" s="686">
        <v>-1.0165672865089545E-3</v>
      </c>
      <c r="N307" s="298">
        <v>-0.10644570484757368</v>
      </c>
      <c r="O307" s="686">
        <v>-1.1590751152685975E-3</v>
      </c>
      <c r="P307" s="298">
        <v>5.1114716197863319E-4</v>
      </c>
      <c r="Q307" s="686">
        <v>-0.10579464452398066</v>
      </c>
      <c r="R307" s="298">
        <v>7.8974232778992362E-2</v>
      </c>
    </row>
    <row r="308" spans="2:18" x14ac:dyDescent="0.2">
      <c r="B308" s="292" t="s">
        <v>429</v>
      </c>
      <c r="C308" s="298">
        <v>1</v>
      </c>
      <c r="D308" s="686">
        <v>-4.068408135712228E-2</v>
      </c>
      <c r="E308" s="298">
        <v>-0.6537303981648489</v>
      </c>
      <c r="F308" s="298">
        <v>-0.65901621316805437</v>
      </c>
      <c r="G308" s="298">
        <v>-4.134465314169284E-2</v>
      </c>
      <c r="H308" s="298">
        <v>-0.66231164798622211</v>
      </c>
      <c r="I308" s="686">
        <v>5.4508840265873777E-3</v>
      </c>
      <c r="J308" s="686">
        <v>0.51238309849921349</v>
      </c>
      <c r="K308" s="686">
        <v>3.5258002824189835E-3</v>
      </c>
      <c r="L308" s="686">
        <v>1.0287724869869854</v>
      </c>
      <c r="M308" s="686">
        <v>-6.6057178457056334E-4</v>
      </c>
      <c r="N308" s="298">
        <v>-8.37168205980795E-2</v>
      </c>
      <c r="O308" s="686">
        <v>-8.7000619043997975E-4</v>
      </c>
      <c r="P308" s="298">
        <v>3.1655744538908154E-4</v>
      </c>
      <c r="Q308" s="686">
        <v>-7.9392287339350748E-2</v>
      </c>
      <c r="R308" s="298">
        <v>4.8898536819312992E-2</v>
      </c>
    </row>
    <row r="309" spans="2:18" x14ac:dyDescent="0.2">
      <c r="B309" s="292" t="s">
        <v>430</v>
      </c>
      <c r="C309" s="298">
        <v>1</v>
      </c>
      <c r="D309" s="686">
        <v>-4.2045690134768401E-2</v>
      </c>
      <c r="E309" s="298">
        <v>-0.67560934980054865</v>
      </c>
      <c r="F309" s="298">
        <v>-0.68303548147021875</v>
      </c>
      <c r="G309" s="298">
        <v>-4.2975081790968019E-2</v>
      </c>
      <c r="H309" s="298">
        <v>-0.68854984472735459</v>
      </c>
      <c r="I309" s="686">
        <v>1.1099975946751666E-2</v>
      </c>
      <c r="J309" s="686">
        <v>1.0433977389946567</v>
      </c>
      <c r="K309" s="686">
        <v>5.156248233222813E-3</v>
      </c>
      <c r="L309" s="686">
        <v>1.0339920478945204</v>
      </c>
      <c r="M309" s="686">
        <v>-9.2939165619962026E-4</v>
      </c>
      <c r="N309" s="298">
        <v>-0.10125731643130292</v>
      </c>
      <c r="O309" s="686">
        <v>-1.0973010329451227E-3</v>
      </c>
      <c r="P309" s="298">
        <v>4.6954523698406744E-4</v>
      </c>
      <c r="Q309" s="686">
        <v>-0.10015148477029236</v>
      </c>
      <c r="R309" s="298">
        <v>7.2543148957125506E-2</v>
      </c>
    </row>
    <row r="310" spans="2:18" x14ac:dyDescent="0.2">
      <c r="B310" s="292" t="s">
        <v>431</v>
      </c>
      <c r="C310" s="298">
        <v>1</v>
      </c>
      <c r="D310" s="686">
        <v>-3.8886220293480322E-2</v>
      </c>
      <c r="E310" s="298">
        <v>-0.62484154557744787</v>
      </c>
      <c r="F310" s="298">
        <v>-0.6284858098228967</v>
      </c>
      <c r="G310" s="298">
        <v>-3.9341135354196033E-2</v>
      </c>
      <c r="H310" s="298">
        <v>-0.63008296409894771</v>
      </c>
      <c r="I310" s="686">
        <v>1.0370276834591671E-3</v>
      </c>
      <c r="J310" s="686">
        <v>9.748060224516171E-2</v>
      </c>
      <c r="K310" s="686">
        <v>2.3104444978682237E-3</v>
      </c>
      <c r="L310" s="686">
        <v>1.0250485293054663</v>
      </c>
      <c r="M310" s="686">
        <v>-4.5491506071571053E-4</v>
      </c>
      <c r="N310" s="298">
        <v>-6.7754703714109854E-2</v>
      </c>
      <c r="O310" s="686">
        <v>-5.9457602536176388E-4</v>
      </c>
      <c r="P310" s="298">
        <v>1.3138378612046416E-4</v>
      </c>
      <c r="Q310" s="686">
        <v>-5.4246431380257386E-2</v>
      </c>
      <c r="R310" s="298">
        <v>2.0290507636520558E-2</v>
      </c>
    </row>
    <row r="311" spans="2:18" x14ac:dyDescent="0.2">
      <c r="B311" s="292" t="s">
        <v>432</v>
      </c>
      <c r="C311" s="298">
        <v>1</v>
      </c>
      <c r="D311" s="686">
        <v>-4.1670351925667266E-2</v>
      </c>
      <c r="E311" s="298">
        <v>-0.66957824405360244</v>
      </c>
      <c r="F311" s="298">
        <v>-0.67633152388602058</v>
      </c>
      <c r="G311" s="298">
        <v>-4.2515154426558129E-2</v>
      </c>
      <c r="H311" s="298">
        <v>-0.68114731498652625</v>
      </c>
      <c r="I311" s="686">
        <v>9.3443047524367634E-3</v>
      </c>
      <c r="J311" s="686">
        <v>0.87836464672905579</v>
      </c>
      <c r="K311" s="686">
        <v>4.6367885110773213E-3</v>
      </c>
      <c r="L311" s="686">
        <v>1.0323432045768031</v>
      </c>
      <c r="M311" s="686">
        <v>-8.4480250089086076E-4</v>
      </c>
      <c r="N311" s="298">
        <v>-9.6016697430770542E-2</v>
      </c>
      <c r="O311" s="686">
        <v>-1.032928706185092E-3</v>
      </c>
      <c r="P311" s="298">
        <v>4.2620345558276232E-4</v>
      </c>
      <c r="Q311" s="686">
        <v>-9.4271532390144186E-2</v>
      </c>
      <c r="R311" s="298">
        <v>6.584374828736185E-2</v>
      </c>
    </row>
    <row r="312" spans="2:18" x14ac:dyDescent="0.2">
      <c r="B312" s="292" t="s">
        <v>433</v>
      </c>
      <c r="C312" s="298">
        <v>1</v>
      </c>
      <c r="D312" s="686">
        <v>-4.2304798910382968E-2</v>
      </c>
      <c r="E312" s="298">
        <v>-0.67977282793253957</v>
      </c>
      <c r="F312" s="298">
        <v>-0.68770180766020783</v>
      </c>
      <c r="G312" s="298">
        <v>-4.3297454564009102E-2</v>
      </c>
      <c r="H312" s="298">
        <v>-0.69373890194253218</v>
      </c>
      <c r="I312" s="686">
        <v>1.2400104796259206E-2</v>
      </c>
      <c r="J312" s="686">
        <v>1.1656098508483654</v>
      </c>
      <c r="K312" s="686">
        <v>5.5485476693655743E-3</v>
      </c>
      <c r="L312" s="686">
        <v>1.0352247813433</v>
      </c>
      <c r="M312" s="686">
        <v>-9.9265565362613266E-4</v>
      </c>
      <c r="N312" s="298">
        <v>-0.10504228881393224</v>
      </c>
      <c r="O312" s="686">
        <v>-1.1425322919178193E-3</v>
      </c>
      <c r="P312" s="298">
        <v>5.0000546552689457E-4</v>
      </c>
      <c r="Q312" s="686">
        <v>-0.10428337987475533</v>
      </c>
      <c r="R312" s="298">
        <v>7.7251821144411745E-2</v>
      </c>
    </row>
    <row r="313" spans="2:18" x14ac:dyDescent="0.2">
      <c r="B313" s="292" t="s">
        <v>434</v>
      </c>
      <c r="C313" s="298">
        <v>1</v>
      </c>
      <c r="D313" s="686">
        <v>-4.0960434191269532E-2</v>
      </c>
      <c r="E313" s="298">
        <v>-0.65817096170406819</v>
      </c>
      <c r="F313" s="298">
        <v>-0.66382526347294069</v>
      </c>
      <c r="G313" s="298">
        <v>-4.1667233823374152E-2</v>
      </c>
      <c r="H313" s="298">
        <v>-0.66750209637289093</v>
      </c>
      <c r="I313" s="686">
        <v>6.4366444852764215E-3</v>
      </c>
      <c r="J313" s="686">
        <v>0.60504458161598362</v>
      </c>
      <c r="K313" s="686">
        <v>3.8019755575793702E-3</v>
      </c>
      <c r="L313" s="686">
        <v>1.029662567139684</v>
      </c>
      <c r="M313" s="686">
        <v>-7.0679963210461966E-4</v>
      </c>
      <c r="N313" s="298">
        <v>-8.6936761168750806E-2</v>
      </c>
      <c r="O313" s="686">
        <v>-9.1477073820150304E-4</v>
      </c>
      <c r="P313" s="298">
        <v>3.4667628954306278E-4</v>
      </c>
      <c r="Q313" s="686">
        <v>-8.3480138232196258E-2</v>
      </c>
      <c r="R313" s="298">
        <v>5.3552826194670486E-2</v>
      </c>
    </row>
    <row r="314" spans="2:18" x14ac:dyDescent="0.2">
      <c r="B314" s="292" t="s">
        <v>435</v>
      </c>
      <c r="C314" s="298">
        <v>1</v>
      </c>
      <c r="D314" s="686">
        <v>-4.1634520115729212E-2</v>
      </c>
      <c r="E314" s="298">
        <v>-0.66900248216845248</v>
      </c>
      <c r="F314" s="298">
        <v>-0.67569490649603492</v>
      </c>
      <c r="G314" s="298">
        <v>-4.2471675617601352E-2</v>
      </c>
      <c r="H314" s="298">
        <v>-0.6804475643306851</v>
      </c>
      <c r="I314" s="686">
        <v>9.1845971824929731E-3</v>
      </c>
      <c r="J314" s="686">
        <v>0.86335213515433951</v>
      </c>
      <c r="K314" s="686">
        <v>4.5901181785151703E-3</v>
      </c>
      <c r="L314" s="686">
        <v>1.0321942166851847</v>
      </c>
      <c r="M314" s="686">
        <v>-8.3715550187213848E-4</v>
      </c>
      <c r="N314" s="298">
        <v>-9.5531816128152203E-2</v>
      </c>
      <c r="O314" s="686">
        <v>-1.0268532734052107E-3</v>
      </c>
      <c r="P314" s="298">
        <v>4.221134213018962E-4</v>
      </c>
      <c r="Q314" s="686">
        <v>-9.3716614585851399E-2</v>
      </c>
      <c r="R314" s="298">
        <v>6.5211579695555605E-2</v>
      </c>
    </row>
    <row r="315" spans="2:18" x14ac:dyDescent="0.2">
      <c r="B315" s="292" t="s">
        <v>436</v>
      </c>
      <c r="C315" s="298">
        <v>1</v>
      </c>
      <c r="D315" s="686">
        <v>-4.1213048451332827E-2</v>
      </c>
      <c r="E315" s="298">
        <v>-0.66223008299437569</v>
      </c>
      <c r="F315" s="298">
        <v>-0.66824995641449458</v>
      </c>
      <c r="G315" s="298">
        <v>-4.1965732394734341E-2</v>
      </c>
      <c r="H315" s="298">
        <v>-0.67230539939726874</v>
      </c>
      <c r="I315" s="686">
        <v>7.4093641200698003E-3</v>
      </c>
      <c r="J315" s="686">
        <v>0.69648022728656123</v>
      </c>
      <c r="K315" s="686">
        <v>4.0777988067515229E-3</v>
      </c>
      <c r="L315" s="686">
        <v>1.0305511720175231</v>
      </c>
      <c r="M315" s="686">
        <v>-7.5268394340151487E-4</v>
      </c>
      <c r="N315" s="298">
        <v>-9.00379340651003E-2</v>
      </c>
      <c r="O315" s="686">
        <v>-9.5628711225189214E-4</v>
      </c>
      <c r="P315" s="298">
        <v>3.7461484609085059E-4</v>
      </c>
      <c r="Q315" s="686">
        <v>-8.7271617750381184E-2</v>
      </c>
      <c r="R315" s="298">
        <v>5.7870477807533099E-2</v>
      </c>
    </row>
    <row r="316" spans="2:18" x14ac:dyDescent="0.2">
      <c r="B316" s="292" t="s">
        <v>437</v>
      </c>
      <c r="C316" s="298">
        <v>1</v>
      </c>
      <c r="D316" s="686">
        <v>-4.0934456129064441E-2</v>
      </c>
      <c r="E316" s="298">
        <v>-0.65775353433733441</v>
      </c>
      <c r="F316" s="298">
        <v>-0.66337180836711251</v>
      </c>
      <c r="G316" s="298">
        <v>-4.163673497267862E-2</v>
      </c>
      <c r="H316" s="298">
        <v>-0.66701134143787733</v>
      </c>
      <c r="I316" s="686">
        <v>6.3404929090230683E-3</v>
      </c>
      <c r="J316" s="686">
        <v>0.59600633344816845</v>
      </c>
      <c r="K316" s="686">
        <v>3.7748924910022208E-3</v>
      </c>
      <c r="L316" s="686">
        <v>1.0295752534796063</v>
      </c>
      <c r="M316" s="686">
        <v>-7.0227884361417957E-4</v>
      </c>
      <c r="N316" s="298">
        <v>-8.6626282635516402E-2</v>
      </c>
      <c r="O316" s="686">
        <v>-9.1053385410690309E-4</v>
      </c>
      <c r="P316" s="298">
        <v>3.4382534339231227E-4</v>
      </c>
      <c r="Q316" s="686">
        <v>-8.3093218571677091E-2</v>
      </c>
      <c r="R316" s="298">
        <v>5.311225356701333E-2</v>
      </c>
    </row>
    <row r="317" spans="2:18" x14ac:dyDescent="0.2">
      <c r="B317" s="292" t="s">
        <v>438</v>
      </c>
      <c r="C317" s="298">
        <v>1</v>
      </c>
      <c r="D317" s="686">
        <v>-4.1576741322204097E-2</v>
      </c>
      <c r="E317" s="298">
        <v>-0.66807406612864817</v>
      </c>
      <c r="F317" s="298">
        <v>-0.67466958636099683</v>
      </c>
      <c r="G317" s="298">
        <v>-4.2401721257209812E-2</v>
      </c>
      <c r="H317" s="298">
        <v>-0.67932172925045831</v>
      </c>
      <c r="I317" s="686">
        <v>8.9299683080837893E-3</v>
      </c>
      <c r="J317" s="686">
        <v>0.83941702095987625</v>
      </c>
      <c r="K317" s="686">
        <v>4.5159092772842279E-3</v>
      </c>
      <c r="L317" s="686">
        <v>1.0319570529694191</v>
      </c>
      <c r="M317" s="686">
        <v>-8.2497993500571607E-4</v>
      </c>
      <c r="N317" s="298">
        <v>-9.4755724381042711E-2</v>
      </c>
      <c r="O317" s="686">
        <v>-1.0170820063468782E-3</v>
      </c>
      <c r="P317" s="298">
        <v>4.1553552096292902E-4</v>
      </c>
      <c r="Q317" s="686">
        <v>-9.2824137428635267E-2</v>
      </c>
      <c r="R317" s="298">
        <v>6.4194890922376249E-2</v>
      </c>
    </row>
    <row r="318" spans="2:18" x14ac:dyDescent="0.2">
      <c r="B318" s="292" t="s">
        <v>439</v>
      </c>
      <c r="C318" s="298">
        <v>1</v>
      </c>
      <c r="D318" s="686">
        <v>-3.9795452470658493E-2</v>
      </c>
      <c r="E318" s="298">
        <v>-0.63945150341312906</v>
      </c>
      <c r="F318" s="298">
        <v>-0.64376710994720521</v>
      </c>
      <c r="G318" s="298">
        <v>-4.0334417657518919E-2</v>
      </c>
      <c r="H318" s="298">
        <v>-0.64605907684266606</v>
      </c>
      <c r="I318" s="686">
        <v>2.8360982023881106E-3</v>
      </c>
      <c r="J318" s="686">
        <v>0.2665932310244824</v>
      </c>
      <c r="K318" s="686">
        <v>2.8064340498479144E-3</v>
      </c>
      <c r="L318" s="686">
        <v>1.0264864987286557</v>
      </c>
      <c r="M318" s="686">
        <v>-5.3896518686042825E-4</v>
      </c>
      <c r="N318" s="298">
        <v>-7.468178573646668E-2</v>
      </c>
      <c r="O318" s="686">
        <v>-7.3053831170732161E-4</v>
      </c>
      <c r="P318" s="298">
        <v>2.2275944749638755E-4</v>
      </c>
      <c r="Q318" s="686">
        <v>-6.6658013890262005E-2</v>
      </c>
      <c r="R318" s="298">
        <v>3.4405895410374719E-2</v>
      </c>
    </row>
    <row r="319" spans="2:18" x14ac:dyDescent="0.2">
      <c r="B319" s="292" t="s">
        <v>440</v>
      </c>
      <c r="C319" s="298">
        <v>1</v>
      </c>
      <c r="D319" s="686">
        <v>-3.5674794327782061E-2</v>
      </c>
      <c r="E319" s="298">
        <v>-0.57323888662087963</v>
      </c>
      <c r="F319" s="298">
        <v>-0.57679811064940356</v>
      </c>
      <c r="G319" s="298">
        <v>-3.6119177215825041E-2</v>
      </c>
      <c r="H319" s="298">
        <v>-0.57828598113184004</v>
      </c>
      <c r="I319" s="686">
        <v>1.7769237164439568E-3</v>
      </c>
      <c r="J319" s="686">
        <v>0.16703082934573193</v>
      </c>
      <c r="K319" s="686">
        <v>2.0721133641909916E-3</v>
      </c>
      <c r="L319" s="686">
        <v>1.0271970693600943</v>
      </c>
      <c r="M319" s="686">
        <v>-4.44382888042979E-4</v>
      </c>
      <c r="N319" s="298">
        <v>-6.4143463055850239E-2</v>
      </c>
      <c r="O319" s="686">
        <v>-1.6332747660139198E-4</v>
      </c>
      <c r="P319" s="298">
        <v>-1.5789629856268934E-4</v>
      </c>
      <c r="Q319" s="686">
        <v>-1.4896251609109196E-2</v>
      </c>
      <c r="R319" s="298">
        <v>-2.4376820318992326E-2</v>
      </c>
    </row>
    <row r="320" spans="2:18" x14ac:dyDescent="0.2">
      <c r="B320" s="292" t="s">
        <v>441</v>
      </c>
      <c r="C320" s="298">
        <v>1</v>
      </c>
      <c r="D320" s="686">
        <v>-3.9893989947988144E-2</v>
      </c>
      <c r="E320" s="298">
        <v>-0.64103484859729143</v>
      </c>
      <c r="F320" s="298">
        <v>-0.64544233328138778</v>
      </c>
      <c r="G320" s="298">
        <v>-4.0444464306260572E-2</v>
      </c>
      <c r="H320" s="298">
        <v>-0.64782931187171311</v>
      </c>
      <c r="I320" s="686">
        <v>3.0843072640059856E-3</v>
      </c>
      <c r="J320" s="686">
        <v>0.28992488281656265</v>
      </c>
      <c r="K320" s="686">
        <v>2.874183668280243E-3</v>
      </c>
      <c r="L320" s="686">
        <v>1.0266968970534645</v>
      </c>
      <c r="M320" s="686">
        <v>-5.5047435827242574E-4</v>
      </c>
      <c r="N320" s="298">
        <v>-7.5578731324145026E-2</v>
      </c>
      <c r="O320" s="686">
        <v>-7.4567517622987141E-4</v>
      </c>
      <c r="P320" s="298">
        <v>2.3293653694205933E-4</v>
      </c>
      <c r="Q320" s="686">
        <v>-6.8039971617180353E-2</v>
      </c>
      <c r="R320" s="298">
        <v>3.5978198426812873E-2</v>
      </c>
    </row>
    <row r="321" spans="2:18" x14ac:dyDescent="0.2">
      <c r="B321" s="292" t="s">
        <v>442</v>
      </c>
      <c r="C321" s="298">
        <v>1</v>
      </c>
      <c r="D321" s="686">
        <v>-4.178859689846285E-2</v>
      </c>
      <c r="E321" s="298">
        <v>-0.67147825827459739</v>
      </c>
      <c r="F321" s="298">
        <v>-0.67843651154363016</v>
      </c>
      <c r="G321" s="298">
        <v>-4.2659160409988996E-2</v>
      </c>
      <c r="H321" s="298">
        <v>-0.68346500640952368</v>
      </c>
      <c r="I321" s="686">
        <v>9.8811067467255414E-3</v>
      </c>
      <c r="J321" s="686">
        <v>0.92882403419220094</v>
      </c>
      <c r="K321" s="686">
        <v>4.7943650636483341E-3</v>
      </c>
      <c r="L321" s="686">
        <v>1.0328452543513471</v>
      </c>
      <c r="M321" s="686">
        <v>-8.7056351152614716E-4</v>
      </c>
      <c r="N321" s="298">
        <v>-9.7636086123941535E-2</v>
      </c>
      <c r="O321" s="686">
        <v>-1.0530635265906753E-3</v>
      </c>
      <c r="P321" s="298">
        <v>4.3975907244464627E-4</v>
      </c>
      <c r="Q321" s="686">
        <v>-9.6110642871481383E-2</v>
      </c>
      <c r="R321" s="298">
        <v>6.7938988868557967E-2</v>
      </c>
    </row>
    <row r="322" spans="2:18" x14ac:dyDescent="0.2">
      <c r="B322" s="292" t="s">
        <v>443</v>
      </c>
      <c r="C322" s="298">
        <v>1</v>
      </c>
      <c r="D322" s="686">
        <v>6.5360362640157876E-2</v>
      </c>
      <c r="E322" s="298">
        <v>1.0502401545677083</v>
      </c>
      <c r="F322" s="298">
        <v>1.057949974234305</v>
      </c>
      <c r="G322" s="298">
        <v>6.6323506611789804E-2</v>
      </c>
      <c r="H322" s="298">
        <v>1.0664077996740671</v>
      </c>
      <c r="I322" s="686">
        <v>3.99559387476465E-3</v>
      </c>
      <c r="J322" s="686">
        <v>0.37558582422787712</v>
      </c>
      <c r="K322" s="686">
        <v>8.2466398164290078E-3</v>
      </c>
      <c r="L322" s="686">
        <v>1.0121068359607528</v>
      </c>
      <c r="M322" s="686">
        <v>9.6314397163192538E-4</v>
      </c>
      <c r="N322" s="298">
        <v>0.12850948354668859</v>
      </c>
      <c r="O322" s="686">
        <v>1.2953069427437804E-3</v>
      </c>
      <c r="P322" s="298">
        <v>-4.3476828679562163E-4</v>
      </c>
      <c r="Q322" s="686">
        <v>0.118642819144509</v>
      </c>
      <c r="R322" s="298">
        <v>-6.7408394302411759E-2</v>
      </c>
    </row>
    <row r="323" spans="2:18" x14ac:dyDescent="0.2">
      <c r="B323" s="292" t="s">
        <v>444</v>
      </c>
      <c r="C323" s="298">
        <v>1</v>
      </c>
      <c r="D323" s="686">
        <v>-3.522689670355636E-2</v>
      </c>
      <c r="E323" s="298">
        <v>-0.56604186305650461</v>
      </c>
      <c r="F323" s="298">
        <v>-0.56983970595368649</v>
      </c>
      <c r="G323" s="298">
        <v>-3.5701190375969659E-2</v>
      </c>
      <c r="H323" s="298">
        <v>-0.57156919817603036</v>
      </c>
      <c r="I323" s="686">
        <v>2.7587782765366438E-3</v>
      </c>
      <c r="J323" s="686">
        <v>0.2593251579944445</v>
      </c>
      <c r="K323" s="686">
        <v>2.1859909701180602E-3</v>
      </c>
      <c r="L323" s="686">
        <v>1.0283962762013947</v>
      </c>
      <c r="M323" s="686">
        <v>-4.7429367241329955E-4</v>
      </c>
      <c r="N323" s="298">
        <v>-6.5879627296797458E-2</v>
      </c>
      <c r="O323" s="686">
        <v>-1.0870001414746395E-4</v>
      </c>
      <c r="P323" s="298">
        <v>-1.9446471184352958E-4</v>
      </c>
      <c r="Q323" s="686">
        <v>-9.9135374543360445E-3</v>
      </c>
      <c r="R323" s="298">
        <v>-3.0021142463810581E-2</v>
      </c>
    </row>
    <row r="324" spans="2:18" x14ac:dyDescent="0.2">
      <c r="B324" s="292" t="s">
        <v>445</v>
      </c>
      <c r="C324" s="298">
        <v>1</v>
      </c>
      <c r="D324" s="686">
        <v>-3.4823788841753231E-2</v>
      </c>
      <c r="E324" s="298">
        <v>-0.55956454184856719</v>
      </c>
      <c r="F324" s="298">
        <v>-0.56362391393955535</v>
      </c>
      <c r="G324" s="298">
        <v>-3.5330881286804859E-2</v>
      </c>
      <c r="H324" s="298">
        <v>-0.5656191214290387</v>
      </c>
      <c r="I324" s="686">
        <v>3.8263532236544047E-3</v>
      </c>
      <c r="J324" s="686">
        <v>0.35967720302351402</v>
      </c>
      <c r="K324" s="686">
        <v>2.3129164595724586E-3</v>
      </c>
      <c r="L324" s="686">
        <v>1.0296666905102319</v>
      </c>
      <c r="M324" s="686">
        <v>-5.0709244505163118E-4</v>
      </c>
      <c r="N324" s="298">
        <v>-6.7762655630148383E-2</v>
      </c>
      <c r="O324" s="686">
        <v>-6.0601213106677349E-5</v>
      </c>
      <c r="P324" s="298">
        <v>-2.2664529540352988E-4</v>
      </c>
      <c r="Q324" s="686">
        <v>-5.5266741768222926E-3</v>
      </c>
      <c r="R324" s="298">
        <v>-3.4987798142029007E-2</v>
      </c>
    </row>
    <row r="325" spans="2:18" x14ac:dyDescent="0.2">
      <c r="B325" s="292" t="s">
        <v>446</v>
      </c>
      <c r="C325" s="298">
        <v>1</v>
      </c>
      <c r="D325" s="686">
        <v>-3.3927993593301835E-2</v>
      </c>
      <c r="E325" s="298">
        <v>-0.54517049471981738</v>
      </c>
      <c r="F325" s="298">
        <v>-0.54996196612785797</v>
      </c>
      <c r="G325" s="298">
        <v>-3.4526996657393824E-2</v>
      </c>
      <c r="H325" s="298">
        <v>-0.55270421096757572</v>
      </c>
      <c r="I325" s="686">
        <v>6.8225161994711729E-3</v>
      </c>
      <c r="J325" s="686">
        <v>0.64131652275029027</v>
      </c>
      <c r="K325" s="686">
        <v>2.6699687768089691E-3</v>
      </c>
      <c r="L325" s="686">
        <v>1.0331453036122746</v>
      </c>
      <c r="M325" s="686">
        <v>-5.9900306409198614E-4</v>
      </c>
      <c r="N325" s="298">
        <v>-7.2799415769363773E-2</v>
      </c>
      <c r="O325" s="686">
        <v>4.2783370306103611E-5</v>
      </c>
      <c r="P325" s="298">
        <v>-2.9575411723414276E-4</v>
      </c>
      <c r="Q325" s="686">
        <v>3.901412720799427E-3</v>
      </c>
      <c r="R325" s="298">
        <v>-4.5652552143217728E-2</v>
      </c>
    </row>
    <row r="326" spans="2:18" x14ac:dyDescent="0.2">
      <c r="B326" s="292" t="s">
        <v>447</v>
      </c>
      <c r="C326" s="298">
        <v>1</v>
      </c>
      <c r="D326" s="686">
        <v>-3.2539510958202171E-2</v>
      </c>
      <c r="E326" s="298">
        <v>-0.52285972167025507</v>
      </c>
      <c r="F326" s="298">
        <v>-0.52916612154308162</v>
      </c>
      <c r="G326" s="298">
        <v>-3.3329186269116171E-2</v>
      </c>
      <c r="H326" s="298">
        <v>-0.53346522929949858</v>
      </c>
      <c r="I326" s="686">
        <v>1.316689125548012E-2</v>
      </c>
      <c r="J326" s="686">
        <v>1.2376877780151312</v>
      </c>
      <c r="K326" s="686">
        <v>3.3977514505301428E-3</v>
      </c>
      <c r="L326" s="686">
        <v>1.0403625798265754</v>
      </c>
      <c r="M326" s="686">
        <v>-7.8967531091400092E-4</v>
      </c>
      <c r="N326" s="298">
        <v>-8.2114157741034186E-2</v>
      </c>
      <c r="O326" s="686">
        <v>1.9392288710046786E-4</v>
      </c>
      <c r="P326" s="298">
        <v>-3.9661217661873745E-4</v>
      </c>
      <c r="Q326" s="686">
        <v>1.7681675133303688E-2</v>
      </c>
      <c r="R326" s="298">
        <v>-6.1213574756342419E-2</v>
      </c>
    </row>
    <row r="327" spans="2:18" x14ac:dyDescent="0.2">
      <c r="B327" s="292" t="s">
        <v>448</v>
      </c>
      <c r="C327" s="298">
        <v>1</v>
      </c>
      <c r="D327" s="686">
        <v>-4.122872486818073E-2</v>
      </c>
      <c r="E327" s="298">
        <v>-0.66248197881912885</v>
      </c>
      <c r="F327" s="298">
        <v>-0.66852545570018673</v>
      </c>
      <c r="G327" s="298">
        <v>-4.1984372127775886E-2</v>
      </c>
      <c r="H327" s="298">
        <v>-0.67260535248959474</v>
      </c>
      <c r="I327" s="686">
        <v>7.4719826558480142E-3</v>
      </c>
      <c r="J327" s="686">
        <v>0.70236636964971333</v>
      </c>
      <c r="K327" s="686">
        <v>4.0956714465457122E-3</v>
      </c>
      <c r="L327" s="686">
        <v>1.0306086845022047</v>
      </c>
      <c r="M327" s="686">
        <v>-7.5564725959515648E-4</v>
      </c>
      <c r="N327" s="298">
        <v>-9.0235212105320123E-2</v>
      </c>
      <c r="O327" s="686">
        <v>-9.5888252025417881E-4</v>
      </c>
      <c r="P327" s="298">
        <v>3.7636159381300416E-4</v>
      </c>
      <c r="Q327" s="686">
        <v>-8.750865111119574E-2</v>
      </c>
      <c r="R327" s="298">
        <v>5.8140430959340808E-2</v>
      </c>
    </row>
    <row r="328" spans="2:18" x14ac:dyDescent="0.2">
      <c r="B328" s="292" t="s">
        <v>449</v>
      </c>
      <c r="C328" s="298">
        <v>1</v>
      </c>
      <c r="D328" s="686">
        <v>-4.1049565818490452E-2</v>
      </c>
      <c r="E328" s="298">
        <v>-0.65960316939337882</v>
      </c>
      <c r="F328" s="298">
        <v>-0.66538329497908344</v>
      </c>
      <c r="G328" s="298">
        <v>-4.1772155601505503E-2</v>
      </c>
      <c r="H328" s="298">
        <v>-0.66919041202826102</v>
      </c>
      <c r="I328" s="686">
        <v>6.7720441493418649E-3</v>
      </c>
      <c r="J328" s="686">
        <v>0.63657215003813528</v>
      </c>
      <c r="K328" s="686">
        <v>3.8967006114667023E-3</v>
      </c>
      <c r="L328" s="686">
        <v>1.0299679036055789</v>
      </c>
      <c r="M328" s="686">
        <v>-7.2258978301505236E-4</v>
      </c>
      <c r="N328" s="298">
        <v>-8.8014084243948326E-2</v>
      </c>
      <c r="O328" s="686">
        <v>-9.293535708775418E-4</v>
      </c>
      <c r="P328" s="298">
        <v>3.5648928941808518E-4</v>
      </c>
      <c r="Q328" s="686">
        <v>-8.4811887028309343E-2</v>
      </c>
      <c r="R328" s="298">
        <v>5.5069305602173067E-2</v>
      </c>
    </row>
    <row r="329" spans="2:18" x14ac:dyDescent="0.2">
      <c r="B329" s="292" t="s">
        <v>450</v>
      </c>
      <c r="C329" s="298">
        <v>1</v>
      </c>
      <c r="D329" s="686">
        <v>-4.0332929619729327E-2</v>
      </c>
      <c r="E329" s="298">
        <v>-0.64808793169037882</v>
      </c>
      <c r="F329" s="298">
        <v>-0.6529518505458799</v>
      </c>
      <c r="G329" s="298">
        <v>-4.0940601020212596E-2</v>
      </c>
      <c r="H329" s="298">
        <v>-0.65581083953188613</v>
      </c>
      <c r="I329" s="686">
        <v>4.3164414085277263E-3</v>
      </c>
      <c r="J329" s="686">
        <v>0.40574549240160629</v>
      </c>
      <c r="K329" s="686">
        <v>3.2117471473778578E-3</v>
      </c>
      <c r="L329" s="686">
        <v>1.027764474916</v>
      </c>
      <c r="M329" s="686">
        <v>-6.0767140048326434E-4</v>
      </c>
      <c r="N329" s="298">
        <v>-7.9897995212230385E-2</v>
      </c>
      <c r="O329" s="686">
        <v>-8.1408987656054913E-4</v>
      </c>
      <c r="P329" s="298">
        <v>2.7894388659092538E-4</v>
      </c>
      <c r="Q329" s="686">
        <v>-7.4286459831656868E-2</v>
      </c>
      <c r="R329" s="298">
        <v>4.3086529638950329E-2</v>
      </c>
    </row>
    <row r="330" spans="2:18" x14ac:dyDescent="0.2">
      <c r="B330" s="292" t="s">
        <v>451</v>
      </c>
      <c r="C330" s="298">
        <v>1</v>
      </c>
      <c r="D330" s="686">
        <v>-3.7555964349529999E-2</v>
      </c>
      <c r="E330" s="298">
        <v>-0.60346638559125432</v>
      </c>
      <c r="F330" s="298">
        <v>-0.6066684242752125</v>
      </c>
      <c r="G330" s="298">
        <v>-3.7955571341296825E-2</v>
      </c>
      <c r="H330" s="298">
        <v>-0.60780350672652206</v>
      </c>
      <c r="I330" s="686">
        <v>1.9670856160910163E-6</v>
      </c>
      <c r="J330" s="686">
        <v>1.8490604791255552E-4</v>
      </c>
      <c r="K330" s="686">
        <v>1.958064291749574E-3</v>
      </c>
      <c r="L330" s="686">
        <v>1.0245722887436999</v>
      </c>
      <c r="M330" s="686">
        <v>-3.9960699176682356E-4</v>
      </c>
      <c r="N330" s="298">
        <v>-6.236515039124263E-2</v>
      </c>
      <c r="O330" s="686">
        <v>-4.0711501800431494E-4</v>
      </c>
      <c r="P330" s="298">
        <v>5.5206075275672021E-6</v>
      </c>
      <c r="Q330" s="686">
        <v>-3.7137932532519284E-2</v>
      </c>
      <c r="R330" s="298">
        <v>8.5246161551080985E-4</v>
      </c>
    </row>
    <row r="331" spans="2:18" x14ac:dyDescent="0.2">
      <c r="B331" s="292" t="s">
        <v>452</v>
      </c>
      <c r="C331" s="298">
        <v>1</v>
      </c>
      <c r="D331" s="686">
        <v>-3.7108066725304298E-2</v>
      </c>
      <c r="E331" s="298">
        <v>-0.59626936202687941</v>
      </c>
      <c r="F331" s="298">
        <v>-0.59945697937146347</v>
      </c>
      <c r="G331" s="298">
        <v>-3.7505881874501115E-2</v>
      </c>
      <c r="H331" s="298">
        <v>-0.60057418562935094</v>
      </c>
      <c r="I331" s="686">
        <v>8.0424522031308481E-5</v>
      </c>
      <c r="J331" s="686">
        <v>7.5599050709429976E-3</v>
      </c>
      <c r="K331" s="686">
        <v>1.9261896055454313E-3</v>
      </c>
      <c r="L331" s="686">
        <v>1.0248459696272911</v>
      </c>
      <c r="M331" s="686">
        <v>-3.9781514919681537E-4</v>
      </c>
      <c r="N331" s="298">
        <v>-6.1852552853558146E-2</v>
      </c>
      <c r="O331" s="686">
        <v>-3.4688837238959583E-4</v>
      </c>
      <c r="P331" s="298">
        <v>-3.4881353977547625E-5</v>
      </c>
      <c r="Q331" s="686">
        <v>-3.164243915278879E-2</v>
      </c>
      <c r="R331" s="298">
        <v>-5.3859324886336695E-3</v>
      </c>
    </row>
    <row r="332" spans="2:18" x14ac:dyDescent="0.2">
      <c r="B332" s="292" t="s">
        <v>453</v>
      </c>
      <c r="C332" s="298">
        <v>1</v>
      </c>
      <c r="D332" s="686">
        <v>2.2574200177159963E-2</v>
      </c>
      <c r="E332" s="298">
        <v>0.36273255725078091</v>
      </c>
      <c r="F332" s="298">
        <v>0.36619257482320994</v>
      </c>
      <c r="G332" s="298">
        <v>2.3006913757317386E-2</v>
      </c>
      <c r="H332" s="298">
        <v>0.36795804351957723</v>
      </c>
      <c r="I332" s="686">
        <v>8.281664486446589E-3</v>
      </c>
      <c r="J332" s="686">
        <v>0.7784764617259794</v>
      </c>
      <c r="K332" s="686">
        <v>1.2852192615011213E-3</v>
      </c>
      <c r="L332" s="686">
        <v>1.0384435903240108</v>
      </c>
      <c r="M332" s="686">
        <v>4.3271358015742421E-4</v>
      </c>
      <c r="N332" s="298">
        <v>5.0462571913605363E-2</v>
      </c>
      <c r="O332" s="686">
        <v>5.4040933032282264E-4</v>
      </c>
      <c r="P332" s="298">
        <v>-2.1712852855927098E-4</v>
      </c>
      <c r="Q332" s="686">
        <v>4.9235200010512598E-2</v>
      </c>
      <c r="R332" s="298">
        <v>-3.3485525357139528E-2</v>
      </c>
    </row>
    <row r="333" spans="2:18" x14ac:dyDescent="0.2">
      <c r="B333" s="292" t="s">
        <v>454</v>
      </c>
      <c r="C333" s="298">
        <v>1</v>
      </c>
      <c r="D333" s="686">
        <v>2.6238396583416604E-2</v>
      </c>
      <c r="E333" s="298">
        <v>0.42161053840979301</v>
      </c>
      <c r="F333" s="298">
        <v>0.4264420357816362</v>
      </c>
      <c r="G333" s="298">
        <v>2.6843206496445903E-2</v>
      </c>
      <c r="H333" s="298">
        <v>0.42942371458385442</v>
      </c>
      <c r="I333" s="686">
        <v>1.2004893852316949E-2</v>
      </c>
      <c r="J333" s="686">
        <v>1.1284600221177932</v>
      </c>
      <c r="K333" s="686">
        <v>2.0959051704807731E-3</v>
      </c>
      <c r="L333" s="686">
        <v>1.0413272549128154</v>
      </c>
      <c r="M333" s="686">
        <v>6.0480991302929886E-4</v>
      </c>
      <c r="N333" s="298">
        <v>6.4458215574281566E-2</v>
      </c>
      <c r="O333" s="686">
        <v>7.0149790156274203E-4</v>
      </c>
      <c r="P333" s="298">
        <v>-3.0500942755029391E-4</v>
      </c>
      <c r="Q333" s="686">
        <v>6.3927973800864568E-2</v>
      </c>
      <c r="R333" s="298">
        <v>-4.7050602219979143E-2</v>
      </c>
    </row>
    <row r="334" spans="2:18" x14ac:dyDescent="0.2">
      <c r="B334" s="292" t="s">
        <v>455</v>
      </c>
      <c r="C334" s="298">
        <v>1</v>
      </c>
      <c r="D334" s="686">
        <v>6.836480379912574E-2</v>
      </c>
      <c r="E334" s="298">
        <v>1.0985168871274096</v>
      </c>
      <c r="F334" s="298">
        <v>1.105709955576831</v>
      </c>
      <c r="G334" s="298">
        <v>6.9263037978168115E-2</v>
      </c>
      <c r="H334" s="298">
        <v>1.1142989667222793</v>
      </c>
      <c r="I334" s="686">
        <v>2.4421332601550915E-3</v>
      </c>
      <c r="J334" s="686">
        <v>0.22956052645457858</v>
      </c>
      <c r="K334" s="686">
        <v>8.0317364436615479E-3</v>
      </c>
      <c r="L334" s="686">
        <v>1.0082421803554902</v>
      </c>
      <c r="M334" s="686">
        <v>8.9823417904237601E-4</v>
      </c>
      <c r="N334" s="298">
        <v>0.12689536166484192</v>
      </c>
      <c r="O334" s="686">
        <v>1.2166380708351226E-3</v>
      </c>
      <c r="P334" s="298">
        <v>-3.5496531972435523E-4</v>
      </c>
      <c r="Q334" s="686">
        <v>0.11149991209513196</v>
      </c>
      <c r="R334" s="298">
        <v>-5.5066364736848818E-2</v>
      </c>
    </row>
    <row r="335" spans="2:18" x14ac:dyDescent="0.2">
      <c r="B335" s="292" t="s">
        <v>456</v>
      </c>
      <c r="C335" s="298">
        <v>1</v>
      </c>
      <c r="D335" s="686">
        <v>1.7264601972375046E-2</v>
      </c>
      <c r="E335" s="298">
        <v>0.27741550859873459</v>
      </c>
      <c r="F335" s="298">
        <v>0.2797311743022533</v>
      </c>
      <c r="G335" s="298">
        <v>1.7554029950496725E-2</v>
      </c>
      <c r="H335" s="298">
        <v>0.2806636851507473</v>
      </c>
      <c r="I335" s="686">
        <v>5.9615208462094182E-3</v>
      </c>
      <c r="J335" s="686">
        <v>0.56038295954368533</v>
      </c>
      <c r="K335" s="686">
        <v>6.5589705622436621E-4</v>
      </c>
      <c r="L335" s="686">
        <v>1.0372402829343115</v>
      </c>
      <c r="M335" s="686">
        <v>2.894279781216783E-4</v>
      </c>
      <c r="N335" s="298">
        <v>3.6038612416110415E-2</v>
      </c>
      <c r="O335" s="686">
        <v>3.7783886001019557E-4</v>
      </c>
      <c r="P335" s="298">
        <v>-1.4055784084025005E-4</v>
      </c>
      <c r="Q335" s="686">
        <v>3.4413507719839462E-2</v>
      </c>
      <c r="R335" s="298">
        <v>-2.1670291670024058E-2</v>
      </c>
    </row>
    <row r="336" spans="2:18" x14ac:dyDescent="0.2">
      <c r="B336" s="292" t="s">
        <v>457</v>
      </c>
      <c r="C336" s="298">
        <v>1</v>
      </c>
      <c r="D336" s="686">
        <v>6.627411814218119E-2</v>
      </c>
      <c r="E336" s="298">
        <v>1.0649227952526368</v>
      </c>
      <c r="F336" s="298">
        <v>1.072900255032925</v>
      </c>
      <c r="G336" s="298">
        <v>6.7270771397056867E-2</v>
      </c>
      <c r="H336" s="298">
        <v>1.0818263190409663</v>
      </c>
      <c r="I336" s="686">
        <v>4.2892309060303052E-3</v>
      </c>
      <c r="J336" s="686">
        <v>0.40318770516684871</v>
      </c>
      <c r="K336" s="686">
        <v>8.6554336824046247E-3</v>
      </c>
      <c r="L336" s="686">
        <v>1.011706576239384</v>
      </c>
      <c r="M336" s="686">
        <v>9.9665325487566995E-4</v>
      </c>
      <c r="N336" s="298">
        <v>0.13167895875382329</v>
      </c>
      <c r="O336" s="686">
        <v>1.3356688955573591E-3</v>
      </c>
      <c r="P336" s="298">
        <v>-4.5689439444971568E-4</v>
      </c>
      <c r="Q336" s="686">
        <v>0.12236096093344193</v>
      </c>
      <c r="R336" s="298">
        <v>-7.0851207499046415E-2</v>
      </c>
    </row>
    <row r="337" spans="2:18" x14ac:dyDescent="0.2">
      <c r="B337" s="292" t="s">
        <v>458</v>
      </c>
      <c r="C337" s="298">
        <v>1</v>
      </c>
      <c r="D337" s="686">
        <v>2.8872901433051157E-2</v>
      </c>
      <c r="E337" s="298">
        <v>0.46394296541486579</v>
      </c>
      <c r="F337" s="298">
        <v>0.46802073039984243</v>
      </c>
      <c r="G337" s="298">
        <v>2.9382681003961235E-2</v>
      </c>
      <c r="H337" s="298">
        <v>0.47014311094317041</v>
      </c>
      <c r="I337" s="686">
        <v>6.8233457625592516E-3</v>
      </c>
      <c r="J337" s="686">
        <v>0.64139450168056966</v>
      </c>
      <c r="K337" s="686">
        <v>1.9337137419934132E-3</v>
      </c>
      <c r="L337" s="686">
        <v>1.0350063851141424</v>
      </c>
      <c r="M337" s="686">
        <v>5.0977957091007478E-4</v>
      </c>
      <c r="N337" s="298">
        <v>6.1926363876952391E-2</v>
      </c>
      <c r="O337" s="686">
        <v>6.5501267896837692E-4</v>
      </c>
      <c r="P337" s="298">
        <v>-2.5170382679081836E-4</v>
      </c>
      <c r="Q337" s="686">
        <v>5.97037066283021E-2</v>
      </c>
      <c r="R337" s="298">
        <v>-3.8835487951322578E-2</v>
      </c>
    </row>
    <row r="338" spans="2:18" x14ac:dyDescent="0.2">
      <c r="B338" s="292" t="s">
        <v>459</v>
      </c>
      <c r="C338" s="298">
        <v>1</v>
      </c>
      <c r="D338" s="686">
        <v>3.0373877962174757E-2</v>
      </c>
      <c r="E338" s="298">
        <v>0.48806134172541477</v>
      </c>
      <c r="F338" s="298">
        <v>0.49182516732311926</v>
      </c>
      <c r="G338" s="298">
        <v>3.0844158162627158E-2</v>
      </c>
      <c r="H338" s="298">
        <v>0.49358853119437041</v>
      </c>
      <c r="I338" s="686">
        <v>4.7206621949092099E-3</v>
      </c>
      <c r="J338" s="686">
        <v>0.44374224632146575</v>
      </c>
      <c r="K338" s="686">
        <v>1.8726126465970073E-3</v>
      </c>
      <c r="L338" s="686">
        <v>1.0322877804788406</v>
      </c>
      <c r="M338" s="686">
        <v>4.7028020045240018E-4</v>
      </c>
      <c r="N338" s="298">
        <v>6.0947647443192463E-2</v>
      </c>
      <c r="O338" s="686">
        <v>6.2653871550852466E-4</v>
      </c>
      <c r="P338" s="298">
        <v>-2.1977287630959842E-4</v>
      </c>
      <c r="Q338" s="686">
        <v>5.7115368404579162E-2</v>
      </c>
      <c r="R338" s="298">
        <v>-3.3913024375064625E-2</v>
      </c>
    </row>
    <row r="339" spans="2:18" x14ac:dyDescent="0.2">
      <c r="B339" s="292" t="s">
        <v>460</v>
      </c>
      <c r="C339" s="298">
        <v>1</v>
      </c>
      <c r="D339" s="686">
        <v>7.1855793717480132E-2</v>
      </c>
      <c r="E339" s="298">
        <v>1.1546117073417972</v>
      </c>
      <c r="F339" s="298">
        <v>1.1631972924698173</v>
      </c>
      <c r="G339" s="298">
        <v>7.2928392799572916E-2</v>
      </c>
      <c r="H339" s="298">
        <v>1.1741015509765145</v>
      </c>
      <c r="I339" s="686">
        <v>4.1812492742536482E-3</v>
      </c>
      <c r="J339" s="686">
        <v>0.39303743177984291</v>
      </c>
      <c r="K339" s="686">
        <v>1.009839605622323E-2</v>
      </c>
      <c r="L339" s="686">
        <v>1.007152971969375</v>
      </c>
      <c r="M339" s="686">
        <v>1.0725990820927825E-3</v>
      </c>
      <c r="N339" s="298">
        <v>0.14238887243797771</v>
      </c>
      <c r="O339" s="686">
        <v>1.4393833035205761E-3</v>
      </c>
      <c r="P339" s="298">
        <v>-4.8904562857039161E-4</v>
      </c>
      <c r="Q339" s="686">
        <v>0.13200744068022921</v>
      </c>
      <c r="R339" s="298">
        <v>-7.592043566784891E-2</v>
      </c>
    </row>
    <row r="340" spans="2:18" x14ac:dyDescent="0.2">
      <c r="B340" s="292" t="s">
        <v>461</v>
      </c>
      <c r="C340" s="298">
        <v>1</v>
      </c>
      <c r="D340" s="686">
        <v>-3.4017573118146974E-2</v>
      </c>
      <c r="E340" s="298">
        <v>-0.54660989943269234</v>
      </c>
      <c r="F340" s="298">
        <v>-0.55131911843705483</v>
      </c>
      <c r="G340" s="298">
        <v>-3.4606242561270657E-2</v>
      </c>
      <c r="H340" s="298">
        <v>-0.55397723636342311</v>
      </c>
      <c r="I340" s="686">
        <v>6.4841828823033196E-3</v>
      </c>
      <c r="J340" s="686">
        <v>0.60951319093651202</v>
      </c>
      <c r="K340" s="686">
        <v>2.62993052794917E-3</v>
      </c>
      <c r="L340" s="686">
        <v>1.0327564032211896</v>
      </c>
      <c r="M340" s="686">
        <v>-5.8866944312368737E-4</v>
      </c>
      <c r="N340" s="298">
        <v>-7.2252094630567323E-2</v>
      </c>
      <c r="O340" s="686">
        <v>3.2657581696704974E-5</v>
      </c>
      <c r="P340" s="298">
        <v>-2.8898931386994996E-4</v>
      </c>
      <c r="Q340" s="686">
        <v>2.97806673280584E-3</v>
      </c>
      <c r="R340" s="298">
        <v>-4.4608697942166438E-2</v>
      </c>
    </row>
    <row r="341" spans="2:18" x14ac:dyDescent="0.2">
      <c r="B341" s="292" t="s">
        <v>462</v>
      </c>
      <c r="C341" s="298">
        <v>1</v>
      </c>
      <c r="D341" s="686">
        <v>-2.3491978948843053E-2</v>
      </c>
      <c r="E341" s="298">
        <v>-0.37747984566988141</v>
      </c>
      <c r="F341" s="298">
        <v>-0.40140447767371201</v>
      </c>
      <c r="G341" s="298">
        <v>-2.6564184677429256E-2</v>
      </c>
      <c r="H341" s="298">
        <v>-0.42491262698695431</v>
      </c>
      <c r="I341" s="686">
        <v>0.10512585896733556</v>
      </c>
      <c r="J341" s="686">
        <v>9.8818307429295427</v>
      </c>
      <c r="K341" s="686">
        <v>1.0535741864024881E-2</v>
      </c>
      <c r="L341" s="686">
        <v>1.1514921092105885</v>
      </c>
      <c r="M341" s="686">
        <v>-3.0722057285862024E-3</v>
      </c>
      <c r="N341" s="298">
        <v>-0.14450289201678512</v>
      </c>
      <c r="O341" s="686">
        <v>9.4721522334545016E-4</v>
      </c>
      <c r="P341" s="298">
        <v>-8.9320465598481159E-4</v>
      </c>
      <c r="Q341" s="686">
        <v>8.6310721473482455E-2</v>
      </c>
      <c r="R341" s="298">
        <v>-0.13776992302357002</v>
      </c>
    </row>
    <row r="342" spans="2:18" x14ac:dyDescent="0.2">
      <c r="B342" s="292" t="s">
        <v>463</v>
      </c>
      <c r="C342" s="298">
        <v>1</v>
      </c>
      <c r="D342" s="686">
        <v>-2.3402399423997914E-2</v>
      </c>
      <c r="E342" s="298">
        <v>-0.37604044095700645</v>
      </c>
      <c r="F342" s="298">
        <v>-0.40017924330433413</v>
      </c>
      <c r="G342" s="298">
        <v>-2.6503327202037467E-2</v>
      </c>
      <c r="H342" s="298">
        <v>-0.42393692692590729</v>
      </c>
      <c r="I342" s="686">
        <v>0.10647513668480912</v>
      </c>
      <c r="J342" s="686">
        <v>10.008662848372058</v>
      </c>
      <c r="K342" s="686">
        <v>1.0609877892207902E-2</v>
      </c>
      <c r="L342" s="686">
        <v>1.1532760623658445</v>
      </c>
      <c r="M342" s="686">
        <v>-3.1009277780395536E-3</v>
      </c>
      <c r="N342" s="298">
        <v>-0.14500963985082907</v>
      </c>
      <c r="O342" s="686">
        <v>9.5287527023960646E-4</v>
      </c>
      <c r="P342" s="298">
        <v>-8.9685908147769033E-4</v>
      </c>
      <c r="Q342" s="686">
        <v>8.6826008498705989E-2</v>
      </c>
      <c r="R342" s="298">
        <v>-0.13833285824633268</v>
      </c>
    </row>
    <row r="343" spans="2:18" x14ac:dyDescent="0.2">
      <c r="B343" s="292" t="s">
        <v>464</v>
      </c>
      <c r="C343" s="298">
        <v>1</v>
      </c>
      <c r="D343" s="686">
        <v>-3.7869492686487989E-2</v>
      </c>
      <c r="E343" s="298">
        <v>-0.60850430208631678</v>
      </c>
      <c r="F343" s="298">
        <v>-0.6117556582999969</v>
      </c>
      <c r="G343" s="298">
        <v>-3.8275261901874143E-2</v>
      </c>
      <c r="H343" s="298">
        <v>-0.61294339577196921</v>
      </c>
      <c r="I343" s="686">
        <v>7.5028139313080319E-5</v>
      </c>
      <c r="J343" s="686">
        <v>7.0526450954295503E-3</v>
      </c>
      <c r="K343" s="686">
        <v>2.0050056568004684E-3</v>
      </c>
      <c r="L343" s="686">
        <v>1.0245108244076011</v>
      </c>
      <c r="M343" s="686">
        <v>-4.0576921538615677E-4</v>
      </c>
      <c r="N343" s="298">
        <v>-6.3110385370184971E-2</v>
      </c>
      <c r="O343" s="686">
        <v>-4.5012187609038014E-4</v>
      </c>
      <c r="P343" s="298">
        <v>3.4381907522653761E-5</v>
      </c>
      <c r="Q343" s="686">
        <v>-4.1062487121899027E-2</v>
      </c>
      <c r="R343" s="298">
        <v>5.3092412273680585E-3</v>
      </c>
    </row>
    <row r="344" spans="2:18" x14ac:dyDescent="0.2">
      <c r="B344" s="292" t="s">
        <v>465</v>
      </c>
      <c r="C344" s="298">
        <v>1</v>
      </c>
      <c r="D344" s="686">
        <v>0.12441543716552375</v>
      </c>
      <c r="E344" s="298">
        <v>1.999164060314538</v>
      </c>
      <c r="F344" s="298">
        <v>2.0157210715073646</v>
      </c>
      <c r="G344" s="298">
        <v>0.12648478008417469</v>
      </c>
      <c r="H344" s="298">
        <v>2.0671187793640633</v>
      </c>
      <c r="I344" s="686">
        <v>5.8340946668183702E-3</v>
      </c>
      <c r="J344" s="686">
        <v>0.54840489868092679</v>
      </c>
      <c r="K344" s="686">
        <v>3.3790068421465244E-2</v>
      </c>
      <c r="L344" s="686">
        <v>0.95006214358374885</v>
      </c>
      <c r="M344" s="686">
        <v>2.0693429186509327E-3</v>
      </c>
      <c r="N344" s="298">
        <v>0.26440065706578642</v>
      </c>
      <c r="O344" s="686">
        <v>2.7075537154309993E-3</v>
      </c>
      <c r="P344" s="298">
        <v>-1.0019007798745159E-3</v>
      </c>
      <c r="Q344" s="686">
        <v>0.25206768642575955</v>
      </c>
      <c r="R344" s="298">
        <v>-0.15788910700062758</v>
      </c>
    </row>
    <row r="345" spans="2:18" x14ac:dyDescent="0.2">
      <c r="B345" s="292" t="s">
        <v>466</v>
      </c>
      <c r="C345" s="298">
        <v>1</v>
      </c>
      <c r="D345" s="686">
        <v>-4.106300274721722E-2</v>
      </c>
      <c r="E345" s="298">
        <v>-0.6598190801003101</v>
      </c>
      <c r="F345" s="298">
        <v>-0.66561847214162828</v>
      </c>
      <c r="G345" s="298">
        <v>-4.1788010587849173E-2</v>
      </c>
      <c r="H345" s="298">
        <v>-0.66944554109782561</v>
      </c>
      <c r="I345" s="686">
        <v>6.8233457625592516E-3</v>
      </c>
      <c r="J345" s="686">
        <v>0.64139450168056966</v>
      </c>
      <c r="K345" s="686">
        <v>3.91122441573513E-3</v>
      </c>
      <c r="L345" s="686">
        <v>1.0300147086565719</v>
      </c>
      <c r="M345" s="686">
        <v>-7.2500784063195213E-4</v>
      </c>
      <c r="N345" s="298">
        <v>-8.8178104089753129E-2</v>
      </c>
      <c r="O345" s="686">
        <v>-9.3155817742485332E-4</v>
      </c>
      <c r="P345" s="298">
        <v>3.5797285406048745E-4</v>
      </c>
      <c r="Q345" s="686">
        <v>-8.5013220993810965E-2</v>
      </c>
      <c r="R345" s="298">
        <v>5.5298575349142634E-2</v>
      </c>
    </row>
    <row r="346" spans="2:18" x14ac:dyDescent="0.2">
      <c r="B346" s="292" t="s">
        <v>467</v>
      </c>
      <c r="C346" s="298">
        <v>1</v>
      </c>
      <c r="D346" s="686">
        <v>2.4976190129411373E-2</v>
      </c>
      <c r="E346" s="298">
        <v>0.4013288287037281</v>
      </c>
      <c r="F346" s="298">
        <v>0.403523946480635</v>
      </c>
      <c r="G346" s="298">
        <v>2.5250158072624564E-2</v>
      </c>
      <c r="H346" s="298">
        <v>0.40389756772032026</v>
      </c>
      <c r="I346" s="686">
        <v>3.2383185812534743E-4</v>
      </c>
      <c r="J346" s="686">
        <v>3.0440194663782658E-2</v>
      </c>
      <c r="K346" s="686">
        <v>8.9306318471278168E-4</v>
      </c>
      <c r="L346" s="686">
        <v>1.0294518215926778</v>
      </c>
      <c r="M346" s="686">
        <v>2.7396794321319111E-4</v>
      </c>
      <c r="N346" s="298">
        <v>4.2071603211248282E-2</v>
      </c>
      <c r="O346" s="686">
        <v>3.3051432771007979E-4</v>
      </c>
      <c r="P346" s="298">
        <v>-4.7121987080740554E-5</v>
      </c>
      <c r="Q346" s="686">
        <v>3.0116906369336147E-2</v>
      </c>
      <c r="R346" s="298">
        <v>-7.2682695270950672E-3</v>
      </c>
    </row>
    <row r="347" spans="2:18" x14ac:dyDescent="0.2">
      <c r="B347" s="292" t="s">
        <v>468</v>
      </c>
      <c r="C347" s="298">
        <v>1</v>
      </c>
      <c r="D347" s="686">
        <v>0.12102621838949623</v>
      </c>
      <c r="E347" s="298">
        <v>1.9447045452901839</v>
      </c>
      <c r="F347" s="298">
        <v>1.9609855366141307</v>
      </c>
      <c r="G347" s="298">
        <v>0.1230611547348998</v>
      </c>
      <c r="H347" s="298">
        <v>2.0087104737450665</v>
      </c>
      <c r="I347" s="686">
        <v>6.0096605694939347E-3</v>
      </c>
      <c r="J347" s="686">
        <v>0.56490809353242988</v>
      </c>
      <c r="K347" s="686">
        <v>3.23288421380626E-2</v>
      </c>
      <c r="L347" s="686">
        <v>0.95488869846190405</v>
      </c>
      <c r="M347" s="686">
        <v>2.0349363454035593E-3</v>
      </c>
      <c r="N347" s="298">
        <v>0.25830467438859683</v>
      </c>
      <c r="O347" s="686">
        <v>2.654263325090926E-3</v>
      </c>
      <c r="P347" s="298">
        <v>-9.8934022314275797E-4</v>
      </c>
      <c r="Q347" s="686">
        <v>0.24680462609075129</v>
      </c>
      <c r="R347" s="298">
        <v>-0.15571925445330265</v>
      </c>
    </row>
    <row r="348" spans="2:18" x14ac:dyDescent="0.2">
      <c r="B348" s="292" t="s">
        <v>469</v>
      </c>
      <c r="C348" s="298">
        <v>1</v>
      </c>
      <c r="D348" s="686">
        <v>4.901395952608139E-2</v>
      </c>
      <c r="E348" s="298">
        <v>0.78757868453164959</v>
      </c>
      <c r="F348" s="298">
        <v>0.79563193824068035</v>
      </c>
      <c r="G348" s="298">
        <v>5.0021452339624135E-2</v>
      </c>
      <c r="H348" s="298">
        <v>0.80216928396525278</v>
      </c>
      <c r="I348" s="686">
        <v>9.6148989577972046E-3</v>
      </c>
      <c r="J348" s="686">
        <v>0.90380050203293727</v>
      </c>
      <c r="K348" s="686">
        <v>6.5060379168461781E-3</v>
      </c>
      <c r="L348" s="686">
        <v>1.0287130456681777</v>
      </c>
      <c r="M348" s="686">
        <v>1.0074928135427456E-3</v>
      </c>
      <c r="N348" s="298">
        <v>0.11384366228010373</v>
      </c>
      <c r="O348" s="686">
        <v>1.2251996851114983E-3</v>
      </c>
      <c r="P348" s="298">
        <v>-5.0866091488026353E-4</v>
      </c>
      <c r="Q348" s="686">
        <v>0.11192562783531745</v>
      </c>
      <c r="R348" s="298">
        <v>-7.865718334985275E-2</v>
      </c>
    </row>
    <row r="349" spans="2:18" x14ac:dyDescent="0.2">
      <c r="B349" s="292" t="s">
        <v>487</v>
      </c>
      <c r="C349" s="298">
        <v>1</v>
      </c>
      <c r="D349" s="686">
        <v>2.9900578522547037E-2</v>
      </c>
      <c r="E349" s="298">
        <v>0.48045615019108845</v>
      </c>
      <c r="F349" s="298">
        <v>0.4850484460011581</v>
      </c>
      <c r="G349" s="298">
        <v>3.0474901613673208E-2</v>
      </c>
      <c r="H349" s="298">
        <v>0.48766204319988682</v>
      </c>
      <c r="I349" s="686">
        <v>8.3194576409642319E-3</v>
      </c>
      <c r="J349" s="686">
        <v>0.78202901825063775</v>
      </c>
      <c r="K349" s="686">
        <v>2.2595238300093649E-3</v>
      </c>
      <c r="L349" s="686">
        <v>1.0362220209608499</v>
      </c>
      <c r="M349" s="686">
        <v>5.7432309112617221E-4</v>
      </c>
      <c r="N349" s="298">
        <v>6.6946200940568995E-2</v>
      </c>
      <c r="O349" s="686">
        <v>7.1672521846531602E-4</v>
      </c>
      <c r="P349" s="298">
        <v>-2.8826341566628305E-4</v>
      </c>
      <c r="Q349" s="686">
        <v>6.533445291183794E-2</v>
      </c>
      <c r="R349" s="298">
        <v>-4.4480172348887556E-2</v>
      </c>
    </row>
    <row r="350" spans="2:18" x14ac:dyDescent="0.2">
      <c r="B350" s="292" t="s">
        <v>488</v>
      </c>
      <c r="C350" s="298">
        <v>1</v>
      </c>
      <c r="D350" s="686">
        <v>2.8221183132200484E-2</v>
      </c>
      <c r="E350" s="298">
        <v>0.45347085814109928</v>
      </c>
      <c r="F350" s="298">
        <v>0.45816012468142564</v>
      </c>
      <c r="G350" s="298">
        <v>2.8807862002598217E-2</v>
      </c>
      <c r="H350" s="298">
        <v>0.46092292700788351</v>
      </c>
      <c r="I350" s="686">
        <v>9.8389188935034295E-3</v>
      </c>
      <c r="J350" s="686">
        <v>0.92485837598932241</v>
      </c>
      <c r="K350" s="686">
        <v>2.1818747232245817E-3</v>
      </c>
      <c r="L350" s="686">
        <v>1.0383968013988412</v>
      </c>
      <c r="M350" s="686">
        <v>5.8667887039773174E-4</v>
      </c>
      <c r="N350" s="298">
        <v>6.5776842285183795E-2</v>
      </c>
      <c r="O350" s="686">
        <v>-1.0378402955168846E-4</v>
      </c>
      <c r="P350" s="298">
        <v>2.963360085619829E-4</v>
      </c>
      <c r="Q350" s="686">
        <v>-9.4593379866801108E-3</v>
      </c>
      <c r="R350" s="298">
        <v>4.5719555709314998E-2</v>
      </c>
    </row>
    <row r="351" spans="2:18" x14ac:dyDescent="0.2">
      <c r="B351" s="292" t="s">
        <v>489</v>
      </c>
      <c r="C351" s="298">
        <v>1</v>
      </c>
      <c r="D351" s="686">
        <v>0.12879659365350571</v>
      </c>
      <c r="E351" s="298">
        <v>2.0695624834759241</v>
      </c>
      <c r="F351" s="298">
        <v>2.0881203972557278</v>
      </c>
      <c r="G351" s="298">
        <v>0.1311168063828444</v>
      </c>
      <c r="H351" s="298">
        <v>2.1464074790768755</v>
      </c>
      <c r="I351" s="686">
        <v>7.1694532987692889E-3</v>
      </c>
      <c r="J351" s="686">
        <v>0.67392861008431315</v>
      </c>
      <c r="K351" s="686">
        <v>3.9273942835799699E-2</v>
      </c>
      <c r="L351" s="686">
        <v>0.94500783039587999</v>
      </c>
      <c r="M351" s="686">
        <v>2.3202127293386766E-3</v>
      </c>
      <c r="N351" s="298">
        <v>0.2855268106266789</v>
      </c>
      <c r="O351" s="686">
        <v>-2.0120734513392807E-4</v>
      </c>
      <c r="P351" s="298">
        <v>1.1513333673390889E-3</v>
      </c>
      <c r="Q351" s="686">
        <v>-1.8763358330044694E-2</v>
      </c>
      <c r="R351" s="298">
        <v>0.18174195398085349</v>
      </c>
    </row>
    <row r="352" spans="2:18" x14ac:dyDescent="0.2">
      <c r="B352" s="292" t="s">
        <v>490</v>
      </c>
      <c r="C352" s="298">
        <v>1</v>
      </c>
      <c r="D352" s="686">
        <v>-3.4286311692682397E-2</v>
      </c>
      <c r="E352" s="298">
        <v>-0.55092811357131732</v>
      </c>
      <c r="F352" s="298">
        <v>-0.555402441392014</v>
      </c>
      <c r="G352" s="298">
        <v>-3.4845481362807719E-2</v>
      </c>
      <c r="H352" s="298">
        <v>-0.55782057214405667</v>
      </c>
      <c r="I352" s="686">
        <v>5.5208056235813256E-3</v>
      </c>
      <c r="J352" s="686">
        <v>0.51895572861664463</v>
      </c>
      <c r="K352" s="686">
        <v>2.515407845580991E-3</v>
      </c>
      <c r="L352" s="686">
        <v>1.0316446465007361</v>
      </c>
      <c r="M352" s="686">
        <v>-5.591696701253211E-4</v>
      </c>
      <c r="N352" s="298">
        <v>-7.0663166705318539E-2</v>
      </c>
      <c r="O352" s="686">
        <v>1.9993553842541758E-6</v>
      </c>
      <c r="P352" s="298">
        <v>-2.6850192608113651E-4</v>
      </c>
      <c r="Q352" s="686">
        <v>1.8232700010997662E-4</v>
      </c>
      <c r="R352" s="298">
        <v>-4.1447253293683595E-2</v>
      </c>
    </row>
    <row r="353" spans="2:18" x14ac:dyDescent="0.2">
      <c r="B353" s="292" t="s">
        <v>491</v>
      </c>
      <c r="C353" s="298">
        <v>1</v>
      </c>
      <c r="D353" s="686">
        <v>-1.9013002706586065E-2</v>
      </c>
      <c r="E353" s="298">
        <v>-0.30550961002613208</v>
      </c>
      <c r="F353" s="298">
        <v>-0.34022373971996273</v>
      </c>
      <c r="G353" s="298">
        <v>-2.3579260818215361E-2</v>
      </c>
      <c r="H353" s="298">
        <v>-0.37707455884490748</v>
      </c>
      <c r="I353" s="686">
        <v>0.18312937795058573</v>
      </c>
      <c r="J353" s="686">
        <v>17.21416152735506</v>
      </c>
      <c r="K353" s="686">
        <v>1.389981368795788E-2</v>
      </c>
      <c r="L353" s="686">
        <v>1.2641189989198129</v>
      </c>
      <c r="M353" s="686">
        <v>-4.5662581116292971E-3</v>
      </c>
      <c r="N353" s="298">
        <v>-0.16593666859896469</v>
      </c>
      <c r="O353" s="686">
        <v>1.1890899688178991E-3</v>
      </c>
      <c r="P353" s="298">
        <v>-1.0464269237176721E-3</v>
      </c>
      <c r="Q353" s="686">
        <v>0.10832400089089755</v>
      </c>
      <c r="R353" s="298">
        <v>-0.16136384796039333</v>
      </c>
    </row>
    <row r="354" spans="2:18" x14ac:dyDescent="0.2">
      <c r="B354" s="292" t="s">
        <v>492</v>
      </c>
      <c r="C354" s="298">
        <v>1</v>
      </c>
      <c r="D354" s="686">
        <v>-3.5137317178711228E-2</v>
      </c>
      <c r="E354" s="298">
        <v>-0.56460245834362977</v>
      </c>
      <c r="F354" s="298">
        <v>-0.56845464771787302</v>
      </c>
      <c r="G354" s="298">
        <v>-3.5618425088623909E-2</v>
      </c>
      <c r="H354" s="298">
        <v>-0.5702392913565314</v>
      </c>
      <c r="I354" s="686">
        <v>2.9809605349459659E-3</v>
      </c>
      <c r="J354" s="686">
        <v>0.28021029028492078</v>
      </c>
      <c r="K354" s="686">
        <v>2.2122568365827797E-3</v>
      </c>
      <c r="L354" s="686">
        <v>1.0286628947643586</v>
      </c>
      <c r="M354" s="686">
        <v>-4.8110790991268463E-4</v>
      </c>
      <c r="N354" s="298">
        <v>-6.6273671470173851E-2</v>
      </c>
      <c r="O354" s="686">
        <v>-9.7924996101400466E-5</v>
      </c>
      <c r="P354" s="298">
        <v>-2.0167521779541274E-4</v>
      </c>
      <c r="Q354" s="686">
        <v>-8.930770310765385E-3</v>
      </c>
      <c r="R354" s="298">
        <v>-3.1134023689809123E-2</v>
      </c>
    </row>
    <row r="355" spans="2:18" ht="16" thickBot="1" x14ac:dyDescent="0.25">
      <c r="B355" s="296" t="s">
        <v>493</v>
      </c>
      <c r="C355" s="299">
        <v>1</v>
      </c>
      <c r="D355" s="687">
        <v>0.13024020605955411</v>
      </c>
      <c r="E355" s="299">
        <v>2.0927591068608229</v>
      </c>
      <c r="F355" s="299">
        <v>2.1043028615609845</v>
      </c>
      <c r="G355" s="299">
        <v>0.13168099068269823</v>
      </c>
      <c r="H355" s="299">
        <v>2.1564687100157403</v>
      </c>
      <c r="I355" s="687">
        <v>4.1516191109935231E-4</v>
      </c>
      <c r="J355" s="687">
        <v>3.9025219643339118E-2</v>
      </c>
      <c r="K355" s="687">
        <v>2.4492915602304197E-2</v>
      </c>
      <c r="L355" s="687">
        <v>0.93711819634045934</v>
      </c>
      <c r="M355" s="687">
        <v>1.4407846231441084E-3</v>
      </c>
      <c r="N355" s="299">
        <v>0.22556990195469973</v>
      </c>
      <c r="O355" s="687">
        <v>1.0039357723357831E-3</v>
      </c>
      <c r="P355" s="299">
        <v>2.7824767567409254E-4</v>
      </c>
      <c r="Q355" s="687">
        <v>9.3656718367621988E-2</v>
      </c>
      <c r="R355" s="299">
        <v>4.3939176401388294E-2</v>
      </c>
    </row>
    <row r="374" spans="7:7" x14ac:dyDescent="0.2">
      <c r="G374" t="s">
        <v>337</v>
      </c>
    </row>
    <row r="393" spans="2:9" x14ac:dyDescent="0.2">
      <c r="G393" t="s">
        <v>337</v>
      </c>
    </row>
    <row r="396" spans="2:9" x14ac:dyDescent="0.2">
      <c r="B396" t="s">
        <v>711</v>
      </c>
    </row>
    <row r="398" spans="2:9" x14ac:dyDescent="0.2">
      <c r="B398" s="739" t="s">
        <v>712</v>
      </c>
      <c r="C398" s="739"/>
      <c r="D398" s="739"/>
      <c r="E398" s="739"/>
      <c r="F398" s="739"/>
      <c r="G398" s="739"/>
      <c r="H398" s="739"/>
      <c r="I398" s="739"/>
    </row>
    <row r="399" spans="2:9" x14ac:dyDescent="0.2">
      <c r="B399" s="739"/>
      <c r="C399" s="739"/>
      <c r="D399" s="739"/>
      <c r="E399" s="739"/>
      <c r="F399" s="739"/>
      <c r="G399" s="739"/>
      <c r="H399" s="739"/>
      <c r="I399" s="739"/>
    </row>
    <row r="401" spans="2:9" x14ac:dyDescent="0.2">
      <c r="B401" s="739" t="s">
        <v>713</v>
      </c>
      <c r="C401" s="739"/>
      <c r="D401" s="739"/>
      <c r="E401" s="739"/>
      <c r="F401" s="739"/>
      <c r="G401" s="739"/>
      <c r="H401" s="739"/>
      <c r="I401" s="739"/>
    </row>
    <row r="402" spans="2:9" x14ac:dyDescent="0.2">
      <c r="B402" s="739"/>
      <c r="C402" s="739"/>
      <c r="D402" s="739"/>
      <c r="E402" s="739"/>
      <c r="F402" s="739"/>
      <c r="G402" s="739"/>
      <c r="H402" s="739"/>
      <c r="I402" s="739"/>
    </row>
    <row r="404" spans="2:9" x14ac:dyDescent="0.2">
      <c r="B404" s="739" t="s">
        <v>714</v>
      </c>
      <c r="C404" s="739"/>
      <c r="D404" s="739"/>
      <c r="E404" s="739"/>
      <c r="F404" s="739"/>
      <c r="G404" s="739"/>
      <c r="H404" s="739"/>
      <c r="I404" s="739"/>
    </row>
    <row r="405" spans="2:9" x14ac:dyDescent="0.2">
      <c r="B405" s="739"/>
      <c r="C405" s="739"/>
      <c r="D405" s="739"/>
      <c r="E405" s="739"/>
      <c r="F405" s="739"/>
      <c r="G405" s="739"/>
      <c r="H405" s="739"/>
      <c r="I405" s="739"/>
    </row>
    <row r="406" spans="2:9" x14ac:dyDescent="0.2">
      <c r="B406" s="739"/>
      <c r="C406" s="739"/>
      <c r="D406" s="739"/>
      <c r="E406" s="739"/>
      <c r="F406" s="739"/>
      <c r="G406" s="739"/>
      <c r="H406" s="739"/>
      <c r="I406" s="739"/>
    </row>
    <row r="407" spans="2:9" x14ac:dyDescent="0.2">
      <c r="B407" s="739"/>
      <c r="C407" s="739"/>
      <c r="D407" s="739"/>
      <c r="E407" s="739"/>
      <c r="F407" s="739"/>
      <c r="G407" s="739"/>
      <c r="H407" s="739"/>
      <c r="I407" s="739"/>
    </row>
    <row r="408" spans="2:9" x14ac:dyDescent="0.2">
      <c r="B408" s="739"/>
      <c r="C408" s="739"/>
      <c r="D408" s="739"/>
      <c r="E408" s="739"/>
      <c r="F408" s="739"/>
      <c r="G408" s="739"/>
      <c r="H408" s="739"/>
      <c r="I408" s="739"/>
    </row>
    <row r="409" spans="2:9" x14ac:dyDescent="0.2">
      <c r="B409" s="739"/>
      <c r="C409" s="739"/>
      <c r="D409" s="739"/>
      <c r="E409" s="739"/>
      <c r="F409" s="739"/>
      <c r="G409" s="739"/>
      <c r="H409" s="739"/>
      <c r="I409" s="739"/>
    </row>
    <row r="410" spans="2:9" x14ac:dyDescent="0.2">
      <c r="B410" s="739"/>
      <c r="C410" s="739"/>
      <c r="D410" s="739"/>
      <c r="E410" s="739"/>
      <c r="F410" s="739"/>
      <c r="G410" s="739"/>
      <c r="H410" s="739"/>
      <c r="I410" s="739"/>
    </row>
    <row r="411" spans="2:9" x14ac:dyDescent="0.2">
      <c r="B411" s="739"/>
      <c r="C411" s="739"/>
      <c r="D411" s="739"/>
      <c r="E411" s="739"/>
      <c r="F411" s="739"/>
      <c r="G411" s="739"/>
      <c r="H411" s="739"/>
      <c r="I411" s="739"/>
    </row>
  </sheetData>
  <mergeCells count="3">
    <mergeCell ref="B398:I399"/>
    <mergeCell ref="B401:I402"/>
    <mergeCell ref="B404:I411"/>
  </mergeCells>
  <pageMargins left="0.7" right="0.7" top="0.75" bottom="0.75" header="0.3" footer="0.3"/>
  <ignoredErrors>
    <ignoredError sqref="A1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43930-DBF7-4EF2-B150-FE8A89BCD429}">
  <dimension ref="B1:N247"/>
  <sheetViews>
    <sheetView topLeftCell="A181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620</v>
      </c>
    </row>
    <row r="2" spans="2:9" x14ac:dyDescent="0.2">
      <c r="B2" t="s">
        <v>610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16</v>
      </c>
      <c r="C13" s="304">
        <v>95</v>
      </c>
      <c r="D13" s="304">
        <v>0</v>
      </c>
      <c r="E13" s="304">
        <v>95</v>
      </c>
      <c r="F13" s="306">
        <v>0</v>
      </c>
      <c r="G13" s="306">
        <v>0.13428267086720613</v>
      </c>
      <c r="H13" s="306">
        <v>1.1284818392375461E-2</v>
      </c>
      <c r="I13" s="306">
        <v>3.3752368579646454E-2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16</v>
      </c>
    </row>
    <row r="20" spans="2:4" x14ac:dyDescent="0.2">
      <c r="B20" s="295" t="s">
        <v>308</v>
      </c>
      <c r="C20" s="310">
        <v>1</v>
      </c>
      <c r="D20" s="306">
        <v>-1.3434430075239211E-2</v>
      </c>
    </row>
    <row r="21" spans="2:4" ht="16" thickBot="1" x14ac:dyDescent="0.25">
      <c r="B21" s="308" t="s">
        <v>16</v>
      </c>
      <c r="C21" s="309">
        <v>-1.3434430075239211E-2</v>
      </c>
      <c r="D21" s="311">
        <v>1</v>
      </c>
    </row>
    <row r="24" spans="2:4" x14ac:dyDescent="0.2">
      <c r="B24" s="290" t="s">
        <v>611</v>
      </c>
    </row>
    <row r="26" spans="2:4" x14ac:dyDescent="0.2">
      <c r="B26" t="s">
        <v>612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1.8048391144653841E-4</v>
      </c>
    </row>
    <row r="32" spans="2:4" x14ac:dyDescent="0.2">
      <c r="B32" s="292" t="s">
        <v>355</v>
      </c>
      <c r="C32" s="298">
        <v>-1.0570263573376617E-2</v>
      </c>
    </row>
    <row r="33" spans="2:7" x14ac:dyDescent="0.2">
      <c r="B33" s="292" t="s">
        <v>356</v>
      </c>
      <c r="C33" s="298">
        <v>1.1512642656116585E-3</v>
      </c>
    </row>
    <row r="34" spans="2:7" x14ac:dyDescent="0.2">
      <c r="B34" s="292" t="s">
        <v>357</v>
      </c>
      <c r="C34" s="298">
        <v>3.3930285374745357E-2</v>
      </c>
    </row>
    <row r="35" spans="2:7" x14ac:dyDescent="0.2">
      <c r="B35" s="292" t="s">
        <v>358</v>
      </c>
      <c r="C35" s="298">
        <v>83.970325905411499</v>
      </c>
    </row>
    <row r="36" spans="2:7" x14ac:dyDescent="0.2">
      <c r="B36" s="292" t="s">
        <v>359</v>
      </c>
      <c r="C36" s="298">
        <v>1.4890506651612809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-640.87633786326353</v>
      </c>
    </row>
    <row r="39" spans="2:7" x14ac:dyDescent="0.2">
      <c r="B39" s="292" t="s">
        <v>362</v>
      </c>
      <c r="C39" s="298">
        <v>-635.7685840800624</v>
      </c>
    </row>
    <row r="40" spans="2:7" ht="16" thickBot="1" x14ac:dyDescent="0.25">
      <c r="B40" s="296" t="s">
        <v>363</v>
      </c>
      <c r="C40" s="299">
        <v>1.0428225060278462</v>
      </c>
    </row>
    <row r="43" spans="2:7" x14ac:dyDescent="0.2">
      <c r="B43" t="s">
        <v>613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1.9327463328444594E-5</v>
      </c>
      <c r="E46" s="297">
        <v>1.9327463328444594E-5</v>
      </c>
      <c r="F46" s="297">
        <v>1.6788033734527537E-2</v>
      </c>
      <c r="G46" s="643">
        <v>0.89718753479653646</v>
      </c>
    </row>
    <row r="47" spans="2:7" x14ac:dyDescent="0.2">
      <c r="B47" s="292" t="s">
        <v>370</v>
      </c>
      <c r="C47">
        <v>93</v>
      </c>
      <c r="D47" s="298">
        <v>0.10706757670188424</v>
      </c>
      <c r="E47" s="298">
        <v>1.1512642656116585E-3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0.10708690416521269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614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1.1911033378485789E-2</v>
      </c>
      <c r="D55" s="297">
        <v>5.956272807166701E-3</v>
      </c>
      <c r="E55" s="297">
        <v>1.9997461103786593</v>
      </c>
      <c r="F55" s="646">
        <v>4.8445185636324987E-2</v>
      </c>
      <c r="G55" s="297">
        <v>8.3056031275875741E-5</v>
      </c>
      <c r="H55" s="297">
        <v>2.3739010725695703E-2</v>
      </c>
    </row>
    <row r="56" spans="2:8" ht="16" thickBot="1" x14ac:dyDescent="0.25">
      <c r="B56" s="296" t="s">
        <v>308</v>
      </c>
      <c r="C56" s="299">
        <v>-4.559184187007314E-4</v>
      </c>
      <c r="D56" s="299">
        <v>3.5187403491303451E-3</v>
      </c>
      <c r="E56" s="299">
        <v>-0.12956864487412703</v>
      </c>
      <c r="F56" s="675">
        <v>0.89718753479656799</v>
      </c>
      <c r="G56" s="299">
        <v>-7.4434393882153831E-3</v>
      </c>
      <c r="H56" s="299">
        <v>6.5316025508139197E-3</v>
      </c>
    </row>
    <row r="59" spans="2:8" x14ac:dyDescent="0.2">
      <c r="B59" t="s">
        <v>615</v>
      </c>
    </row>
    <row r="61" spans="2:8" x14ac:dyDescent="0.2">
      <c r="B61" t="s">
        <v>616</v>
      </c>
    </row>
    <row r="64" spans="2:8" x14ac:dyDescent="0.2">
      <c r="B64" t="s">
        <v>617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-1.3434430075239211E-2</v>
      </c>
      <c r="D67" s="315">
        <v>0.10368581139588558</v>
      </c>
      <c r="E67" s="315">
        <v>-0.12956864487412703</v>
      </c>
      <c r="F67" s="676">
        <v>0.89718753479656799</v>
      </c>
      <c r="G67" s="315">
        <v>-0.21933390246710044</v>
      </c>
      <c r="H67" s="315">
        <v>0.19246504231662204</v>
      </c>
    </row>
    <row r="87" spans="2:14" x14ac:dyDescent="0.2">
      <c r="F87" t="s">
        <v>337</v>
      </c>
    </row>
    <row r="90" spans="2:14" x14ac:dyDescent="0.2">
      <c r="B90" t="s">
        <v>618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16</v>
      </c>
      <c r="F92" s="294" t="s">
        <v>619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</v>
      </c>
      <c r="F93" s="297">
        <v>1.1327457802548853E-2</v>
      </c>
      <c r="G93" s="297">
        <v>-1.1327457802548853E-2</v>
      </c>
      <c r="H93" s="297">
        <v>-0.33384504956094446</v>
      </c>
      <c r="I93" s="297">
        <v>3.4966941162319545E-3</v>
      </c>
      <c r="J93" s="297">
        <v>4.3837162823233142E-3</v>
      </c>
      <c r="K93" s="297">
        <v>1.8271199322774392E-2</v>
      </c>
      <c r="L93" s="297">
        <v>3.4109985859776454E-2</v>
      </c>
      <c r="M93" s="297">
        <v>-5.6408214005103242E-2</v>
      </c>
      <c r="N93" s="297">
        <v>7.9063129610200955E-2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</v>
      </c>
      <c r="F94" s="298">
        <v>1.1053906751328415E-2</v>
      </c>
      <c r="G94" s="298">
        <v>-1.1053906751328415E-2</v>
      </c>
      <c r="H94" s="298">
        <v>-0.32578289953187206</v>
      </c>
      <c r="I94" s="298">
        <v>3.9108380257289075E-3</v>
      </c>
      <c r="J94" s="298">
        <v>3.2877575042235836E-3</v>
      </c>
      <c r="K94" s="298">
        <v>1.8820055998433248E-2</v>
      </c>
      <c r="L94" s="298">
        <v>3.4154925262327038E-2</v>
      </c>
      <c r="M94" s="298">
        <v>-5.6771005803444241E-2</v>
      </c>
      <c r="N94" s="298">
        <v>7.8878819306101078E-2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0</v>
      </c>
      <c r="F95" s="298">
        <v>1.1263629223930751E-2</v>
      </c>
      <c r="G95" s="298">
        <v>-1.1263629223930751E-2</v>
      </c>
      <c r="H95" s="298">
        <v>-0.33196388122082759</v>
      </c>
      <c r="I95" s="298">
        <v>3.485012957988076E-3</v>
      </c>
      <c r="J95" s="298">
        <v>4.3430841689395669E-3</v>
      </c>
      <c r="K95" s="298">
        <v>1.8184174278921935E-2</v>
      </c>
      <c r="L95" s="298">
        <v>3.4108790376221249E-2</v>
      </c>
      <c r="M95" s="298">
        <v>-5.6469668590308393E-2</v>
      </c>
      <c r="N95" s="298">
        <v>7.8996927038169892E-2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0</v>
      </c>
      <c r="F96" s="298">
        <v>1.1263629223930751E-2</v>
      </c>
      <c r="G96" s="298">
        <v>-1.1263629223930751E-2</v>
      </c>
      <c r="H96" s="298">
        <v>-0.33196388122082759</v>
      </c>
      <c r="I96" s="298">
        <v>3.485012957988076E-3</v>
      </c>
      <c r="J96" s="298">
        <v>4.3430841689395669E-3</v>
      </c>
      <c r="K96" s="298">
        <v>1.8184174278921935E-2</v>
      </c>
      <c r="L96" s="298">
        <v>3.4108790376221249E-2</v>
      </c>
      <c r="M96" s="298">
        <v>-5.6469668590308393E-2</v>
      </c>
      <c r="N96" s="298">
        <v>7.8996927038169892E-2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0</v>
      </c>
      <c r="F97" s="298">
        <v>1.1418641486288999E-2</v>
      </c>
      <c r="G97" s="298">
        <v>-1.1418641486288999E-2</v>
      </c>
      <c r="H97" s="298">
        <v>-0.33653243290396861</v>
      </c>
      <c r="I97" s="298">
        <v>3.6311596428636266E-3</v>
      </c>
      <c r="J97" s="298">
        <v>4.2078780793113283E-3</v>
      </c>
      <c r="K97" s="298">
        <v>1.8629404893266671E-2</v>
      </c>
      <c r="L97" s="298">
        <v>3.4124032381352878E-2</v>
      </c>
      <c r="M97" s="298">
        <v>-5.6344923929394802E-2</v>
      </c>
      <c r="N97" s="298">
        <v>7.9182206901972807E-2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0</v>
      </c>
      <c r="F98" s="298">
        <v>1.1094939409011481E-2</v>
      </c>
      <c r="G98" s="298">
        <v>-1.1094939409011481E-2</v>
      </c>
      <c r="H98" s="298">
        <v>-0.3269922220362329</v>
      </c>
      <c r="I98" s="298">
        <v>3.7770589115144518E-3</v>
      </c>
      <c r="J98" s="298">
        <v>3.5944489696352836E-3</v>
      </c>
      <c r="K98" s="298">
        <v>1.8595429848387676E-2</v>
      </c>
      <c r="L98" s="298">
        <v>3.4139865840871565E-2</v>
      </c>
      <c r="M98" s="298">
        <v>-5.6700068119311907E-2</v>
      </c>
      <c r="N98" s="298">
        <v>7.8889946937334865E-2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</v>
      </c>
      <c r="F99" s="298">
        <v>1.1418641486288999E-2</v>
      </c>
      <c r="G99" s="298">
        <v>-1.1418641486288999E-2</v>
      </c>
      <c r="H99" s="298">
        <v>-0.33653243290396861</v>
      </c>
      <c r="I99" s="298">
        <v>3.6311596428636266E-3</v>
      </c>
      <c r="J99" s="298">
        <v>4.2078780793113283E-3</v>
      </c>
      <c r="K99" s="298">
        <v>1.8629404893266671E-2</v>
      </c>
      <c r="L99" s="298">
        <v>3.4124032381352878E-2</v>
      </c>
      <c r="M99" s="298">
        <v>-5.6344923929394802E-2</v>
      </c>
      <c r="N99" s="298">
        <v>7.9182206901972807E-2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0</v>
      </c>
      <c r="F100" s="298">
        <v>1.1304661881613817E-2</v>
      </c>
      <c r="G100" s="298">
        <v>-1.1304661881613817E-2</v>
      </c>
      <c r="H100" s="298">
        <v>-0.33317320372518844</v>
      </c>
      <c r="I100" s="298">
        <v>3.4845410401774667E-3</v>
      </c>
      <c r="J100" s="298">
        <v>4.385053961867163E-3</v>
      </c>
      <c r="K100" s="298">
        <v>1.8224269801360472E-2</v>
      </c>
      <c r="L100" s="298">
        <v>3.4108742161978643E-2</v>
      </c>
      <c r="M100" s="298">
        <v>-5.6428540188694892E-2</v>
      </c>
      <c r="N100" s="298">
        <v>7.9037863951922527E-2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0</v>
      </c>
      <c r="F101" s="298">
        <v>1.135025372348389E-2</v>
      </c>
      <c r="G101" s="298">
        <v>-1.135025372348389E-2</v>
      </c>
      <c r="H101" s="298">
        <v>-0.33451689539670054</v>
      </c>
      <c r="I101" s="298">
        <v>3.5176157966048918E-3</v>
      </c>
      <c r="J101" s="298">
        <v>4.3649658924146111E-3</v>
      </c>
      <c r="K101" s="298">
        <v>1.8335541554553171E-2</v>
      </c>
      <c r="L101" s="298">
        <v>3.4112136938400428E-2</v>
      </c>
      <c r="M101" s="298">
        <v>-5.6389689700002493E-2</v>
      </c>
      <c r="N101" s="298">
        <v>7.909019714697027E-2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0</v>
      </c>
      <c r="F102" s="298">
        <v>1.095816388340126E-2</v>
      </c>
      <c r="G102" s="298">
        <v>-1.095816388340126E-2</v>
      </c>
      <c r="H102" s="298">
        <v>-0.3229611470216967</v>
      </c>
      <c r="I102" s="298">
        <v>4.2981946732066354E-3</v>
      </c>
      <c r="J102" s="298">
        <v>2.4228011029362676E-3</v>
      </c>
      <c r="K102" s="298">
        <v>1.9493526663866251E-2</v>
      </c>
      <c r="L102" s="298">
        <v>3.4201443581527963E-2</v>
      </c>
      <c r="M102" s="298">
        <v>-5.6959124834040906E-2</v>
      </c>
      <c r="N102" s="298">
        <v>7.8875452600843429E-2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0</v>
      </c>
      <c r="F103" s="298">
        <v>1.0930808778279217E-2</v>
      </c>
      <c r="G103" s="298">
        <v>-1.0930808778279217E-2</v>
      </c>
      <c r="H103" s="298">
        <v>-0.32215493201878947</v>
      </c>
      <c r="I103" s="298">
        <v>4.4253338022177992E-3</v>
      </c>
      <c r="J103" s="298">
        <v>2.1429728847495166E-3</v>
      </c>
      <c r="K103" s="298">
        <v>1.9718644671808918E-2</v>
      </c>
      <c r="L103" s="298">
        <v>3.4217653994286487E-2</v>
      </c>
      <c r="M103" s="298">
        <v>-5.7018670606230129E-2</v>
      </c>
      <c r="N103" s="298">
        <v>7.8880288162788567E-2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0</v>
      </c>
      <c r="F104" s="298">
        <v>1.1753285605615336E-2</v>
      </c>
      <c r="G104" s="298">
        <v>-1.1753285605615336E-2</v>
      </c>
      <c r="H104" s="298">
        <v>-0.34639512977286718</v>
      </c>
      <c r="I104" s="298">
        <v>5.0190705083684182E-3</v>
      </c>
      <c r="J104" s="298">
        <v>1.7864062837680654E-3</v>
      </c>
      <c r="K104" s="298">
        <v>2.1720164927462607E-2</v>
      </c>
      <c r="L104" s="298">
        <v>3.429949466653455E-2</v>
      </c>
      <c r="M104" s="298">
        <v>-5.6358713134331481E-2</v>
      </c>
      <c r="N104" s="298">
        <v>7.9865284345562157E-2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0</v>
      </c>
      <c r="F105" s="298">
        <v>1.1218037382060678E-2</v>
      </c>
      <c r="G105" s="298">
        <v>-1.1218037382060678E-2</v>
      </c>
      <c r="H105" s="298">
        <v>-0.33062018954931555</v>
      </c>
      <c r="I105" s="298">
        <v>3.5191219024063819E-3</v>
      </c>
      <c r="J105" s="298">
        <v>4.2297587233582033E-3</v>
      </c>
      <c r="K105" s="298">
        <v>1.8206316040763153E-2</v>
      </c>
      <c r="L105" s="298">
        <v>3.4112292279699627E-2</v>
      </c>
      <c r="M105" s="298">
        <v>-5.6522214518459499E-2</v>
      </c>
      <c r="N105" s="298">
        <v>7.8958289282580849E-2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</v>
      </c>
      <c r="F106" s="298">
        <v>1.1190682276938634E-2</v>
      </c>
      <c r="G106" s="298">
        <v>-1.1190682276938634E-2</v>
      </c>
      <c r="H106" s="298">
        <v>-0.32981397454640826</v>
      </c>
      <c r="I106" s="298">
        <v>3.556181080172291E-3</v>
      </c>
      <c r="J106" s="298">
        <v>4.1288114357904545E-3</v>
      </c>
      <c r="K106" s="298">
        <v>1.8252553118086812E-2</v>
      </c>
      <c r="L106" s="298">
        <v>3.4116135324603135E-2</v>
      </c>
      <c r="M106" s="298">
        <v>-5.6557201149123548E-2</v>
      </c>
      <c r="N106" s="298">
        <v>7.8938565703000813E-2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0</v>
      </c>
      <c r="F107" s="298">
        <v>1.1313780249987831E-2</v>
      </c>
      <c r="G107" s="298">
        <v>-1.1313780249987831E-2</v>
      </c>
      <c r="H107" s="298">
        <v>-0.33344194205949085</v>
      </c>
      <c r="I107" s="298">
        <v>3.4883426914823529E-3</v>
      </c>
      <c r="J107" s="298">
        <v>4.3866230041824236E-3</v>
      </c>
      <c r="K107" s="298">
        <v>1.8240937495793239E-2</v>
      </c>
      <c r="L107" s="298">
        <v>3.4109130747424166E-2</v>
      </c>
      <c r="M107" s="298">
        <v>-5.6420193474003622E-2</v>
      </c>
      <c r="N107" s="298">
        <v>7.9047753973979284E-2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</v>
      </c>
      <c r="F108" s="298">
        <v>1.0967282251775276E-2</v>
      </c>
      <c r="G108" s="298">
        <v>-1.0967282251775276E-2</v>
      </c>
      <c r="H108" s="298">
        <v>-0.32322988535599911</v>
      </c>
      <c r="I108" s="298">
        <v>4.2572981218753523E-3</v>
      </c>
      <c r="J108" s="298">
        <v>2.5131319171444299E-3</v>
      </c>
      <c r="K108" s="298">
        <v>1.942143258640612E-2</v>
      </c>
      <c r="L108" s="298">
        <v>3.4196328061799001E-2</v>
      </c>
      <c r="M108" s="298">
        <v>-5.6939848057307799E-2</v>
      </c>
      <c r="N108" s="298">
        <v>7.8874412560858351E-2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</v>
      </c>
      <c r="F109" s="298">
        <v>1.1704502334814357E-2</v>
      </c>
      <c r="G109" s="298">
        <v>-1.1704502334814357E-2</v>
      </c>
      <c r="H109" s="298">
        <v>-0.34495737968434925</v>
      </c>
      <c r="I109" s="298">
        <v>4.7550233723769137E-3</v>
      </c>
      <c r="J109" s="298">
        <v>2.2619682946918157E-3</v>
      </c>
      <c r="K109" s="298">
        <v>2.1147036374936899E-2</v>
      </c>
      <c r="L109" s="298">
        <v>3.4261852151970848E-2</v>
      </c>
      <c r="M109" s="298">
        <v>-5.6332745831415336E-2</v>
      </c>
      <c r="N109" s="298">
        <v>7.9741750501044054E-2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0</v>
      </c>
      <c r="F110" s="298">
        <v>1.1131412882507538E-2</v>
      </c>
      <c r="G110" s="298">
        <v>-1.1131412882507538E-2</v>
      </c>
      <c r="H110" s="298">
        <v>-0.32806717537344254</v>
      </c>
      <c r="I110" s="298">
        <v>3.6770039973396187E-3</v>
      </c>
      <c r="J110" s="298">
        <v>3.8296116732339323E-3</v>
      </c>
      <c r="K110" s="298">
        <v>1.8433214091781142E-2</v>
      </c>
      <c r="L110" s="298">
        <v>3.4128941149823414E-2</v>
      </c>
      <c r="M110" s="298">
        <v>-5.6641900374511257E-2</v>
      </c>
      <c r="N110" s="298">
        <v>7.8904726139526329E-2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0</v>
      </c>
      <c r="F111" s="298">
        <v>1.1706873110591601E-2</v>
      </c>
      <c r="G111" s="298">
        <v>-1.1706873110591601E-2</v>
      </c>
      <c r="H111" s="298">
        <v>-0.34502725165126791</v>
      </c>
      <c r="I111" s="298">
        <v>4.7675062751869326E-3</v>
      </c>
      <c r="J111" s="298">
        <v>2.2395504994206228E-3</v>
      </c>
      <c r="K111" s="298">
        <v>2.117419572176258E-2</v>
      </c>
      <c r="L111" s="298">
        <v>3.4263586818889892E-2</v>
      </c>
      <c r="M111" s="298">
        <v>-5.6333819760353218E-2</v>
      </c>
      <c r="N111" s="298">
        <v>7.9747565981536414E-2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1.1666227983564431E-2</v>
      </c>
      <c r="G112" s="298">
        <v>-1.1666227983564431E-2</v>
      </c>
      <c r="H112" s="298">
        <v>-0.34382935052611491</v>
      </c>
      <c r="I112" s="298">
        <v>4.5589326492362662E-3</v>
      </c>
      <c r="J112" s="298">
        <v>2.6130912572309584E-3</v>
      </c>
      <c r="K112" s="298">
        <v>2.0719364709897901E-2</v>
      </c>
      <c r="L112" s="298">
        <v>3.4235188512872702E-2</v>
      </c>
      <c r="M112" s="298">
        <v>-5.6318071479767105E-2</v>
      </c>
      <c r="N112" s="298">
        <v>7.9650527446895963E-2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</v>
      </c>
      <c r="F113" s="298">
        <v>1.1787479487017891E-2</v>
      </c>
      <c r="G113" s="298">
        <v>-1.1787479487017891E-2</v>
      </c>
      <c r="H113" s="298">
        <v>-0.34740289852650125</v>
      </c>
      <c r="I113" s="298">
        <v>5.2123952010774332E-3</v>
      </c>
      <c r="J113" s="298">
        <v>1.436695639631223E-3</v>
      </c>
      <c r="K113" s="298">
        <v>2.2138263334404558E-2</v>
      </c>
      <c r="L113" s="298">
        <v>3.4328316727504624E-2</v>
      </c>
      <c r="M113" s="298">
        <v>-5.6381754153896499E-2</v>
      </c>
      <c r="N113" s="298">
        <v>7.9956713127932275E-2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0.02</v>
      </c>
      <c r="F114" s="298">
        <v>1.1689046700420404E-2</v>
      </c>
      <c r="G114" s="298">
        <v>8.3109532995795966E-3</v>
      </c>
      <c r="H114" s="298">
        <v>0.24494203947266296</v>
      </c>
      <c r="I114" s="298">
        <v>4.6745829389971023E-3</v>
      </c>
      <c r="J114" s="298">
        <v>2.4062514188502512E-3</v>
      </c>
      <c r="K114" s="298">
        <v>2.0971841981990556E-2</v>
      </c>
      <c r="L114" s="298">
        <v>3.4250780885480864E-2</v>
      </c>
      <c r="M114" s="298">
        <v>-5.6326216124726373E-2</v>
      </c>
      <c r="N114" s="298">
        <v>7.9704309525567174E-2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0.10774954409069952</v>
      </c>
      <c r="F115" s="298">
        <v>1.1571556523921224E-2</v>
      </c>
      <c r="G115" s="298">
        <v>9.6177987566778297E-2</v>
      </c>
      <c r="H115" s="298">
        <v>2.8345764412097907</v>
      </c>
      <c r="I115" s="298">
        <v>4.1250494719760663E-3</v>
      </c>
      <c r="J115" s="298">
        <v>3.3800257982051565E-3</v>
      </c>
      <c r="K115" s="298">
        <v>1.9763087249637292E-2</v>
      </c>
      <c r="L115" s="298">
        <v>3.4180115546292529E-2</v>
      </c>
      <c r="M115" s="298">
        <v>-5.6303378942453991E-2</v>
      </c>
      <c r="N115" s="298">
        <v>7.9446491990296436E-2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0.11789014224853392</v>
      </c>
      <c r="F116" s="298">
        <v>1.1538502438565421E-2</v>
      </c>
      <c r="G116" s="298">
        <v>0.10635163980996849</v>
      </c>
      <c r="H116" s="298">
        <v>3.1344163078901497</v>
      </c>
      <c r="I116" s="298">
        <v>3.9939944758289343E-3</v>
      </c>
      <c r="J116" s="298">
        <v>3.6072209619774035E-3</v>
      </c>
      <c r="K116" s="298">
        <v>1.9469783915153437E-2</v>
      </c>
      <c r="L116" s="298">
        <v>3.4164546791734418E-2</v>
      </c>
      <c r="M116" s="298">
        <v>-5.63055165667612E-2</v>
      </c>
      <c r="N116" s="298">
        <v>7.9382521443892046E-2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1.1795184508293933E-2</v>
      </c>
      <c r="G117" s="298">
        <v>-1.1795184508293933E-2</v>
      </c>
      <c r="H117" s="298">
        <v>-0.34762998241898679</v>
      </c>
      <c r="I117" s="298">
        <v>5.2568052859643648E-3</v>
      </c>
      <c r="J117" s="298">
        <v>1.356211033763547E-3</v>
      </c>
      <c r="K117" s="298">
        <v>2.2234157982824319E-2</v>
      </c>
      <c r="L117" s="298">
        <v>3.4335087992113857E-2</v>
      </c>
      <c r="M117" s="298">
        <v>-5.6387495522166875E-2</v>
      </c>
      <c r="N117" s="298">
        <v>7.9977864538754745E-2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</v>
      </c>
      <c r="F118" s="298">
        <v>1.1723468541032308E-2</v>
      </c>
      <c r="G118" s="298">
        <v>-1.1723468541032308E-2</v>
      </c>
      <c r="H118" s="298">
        <v>-0.34551635541969833</v>
      </c>
      <c r="I118" s="298">
        <v>4.8559186959961712E-3</v>
      </c>
      <c r="J118" s="298">
        <v>2.0805763842076438E-3</v>
      </c>
      <c r="K118" s="298">
        <v>2.1366360697856975E-2</v>
      </c>
      <c r="L118" s="298">
        <v>3.4276000525058109E-2</v>
      </c>
      <c r="M118" s="298">
        <v>-5.6341875490144099E-2</v>
      </c>
      <c r="N118" s="298">
        <v>7.9788812572208712E-2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</v>
      </c>
      <c r="F119" s="298">
        <v>1.1696250211435874E-2</v>
      </c>
      <c r="G119" s="298">
        <v>-1.1696250211435874E-2</v>
      </c>
      <c r="H119" s="298">
        <v>-0.34471417149180561</v>
      </c>
      <c r="I119" s="298">
        <v>4.7118694838028585E-3</v>
      </c>
      <c r="J119" s="298">
        <v>2.3394112415397652E-3</v>
      </c>
      <c r="K119" s="298">
        <v>2.1053089181331981E-2</v>
      </c>
      <c r="L119" s="298">
        <v>3.425588970737807E-2</v>
      </c>
      <c r="M119" s="298">
        <v>-5.6329157721503542E-2</v>
      </c>
      <c r="N119" s="298">
        <v>7.972165814437529E-2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0</v>
      </c>
      <c r="F120" s="298">
        <v>1.1377608828605933E-2</v>
      </c>
      <c r="G120" s="298">
        <v>-1.1377608828605933E-2</v>
      </c>
      <c r="H120" s="298">
        <v>-0.33532311039960772</v>
      </c>
      <c r="I120" s="298">
        <v>3.5540737745041722E-3</v>
      </c>
      <c r="J120" s="298">
        <v>4.3199226788768856E-3</v>
      </c>
      <c r="K120" s="298">
        <v>1.843529497833498E-2</v>
      </c>
      <c r="L120" s="298">
        <v>3.411591572867826E-2</v>
      </c>
      <c r="M120" s="298">
        <v>-5.6369838523470203E-2</v>
      </c>
      <c r="N120" s="298">
        <v>7.9125056180682066E-2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</v>
      </c>
      <c r="F121" s="298">
        <v>1.1218037382060678E-2</v>
      </c>
      <c r="G121" s="298">
        <v>-1.1218037382060678E-2</v>
      </c>
      <c r="H121" s="298">
        <v>-0.33062018954931555</v>
      </c>
      <c r="I121" s="298">
        <v>3.5191219024063819E-3</v>
      </c>
      <c r="J121" s="298">
        <v>4.2297587233582033E-3</v>
      </c>
      <c r="K121" s="298">
        <v>1.8206316040763153E-2</v>
      </c>
      <c r="L121" s="298">
        <v>3.4112292279699627E-2</v>
      </c>
      <c r="M121" s="298">
        <v>-5.6522214518459499E-2</v>
      </c>
      <c r="N121" s="298">
        <v>7.8958289282580849E-2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</v>
      </c>
      <c r="F122" s="298">
        <v>1.0853302647100093E-2</v>
      </c>
      <c r="G122" s="298">
        <v>-1.0853302647100093E-2</v>
      </c>
      <c r="H122" s="298">
        <v>-0.31987065617721894</v>
      </c>
      <c r="I122" s="298">
        <v>4.8176916008934138E-3</v>
      </c>
      <c r="J122" s="298">
        <v>1.2863219250876506E-3</v>
      </c>
      <c r="K122" s="298">
        <v>2.0420283369112537E-2</v>
      </c>
      <c r="L122" s="298">
        <v>3.4270605742720353E-2</v>
      </c>
      <c r="M122" s="298">
        <v>-5.7201328415522001E-2</v>
      </c>
      <c r="N122" s="298">
        <v>7.8907933709722183E-2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0</v>
      </c>
      <c r="F123" s="298">
        <v>1.1158767987629582E-2</v>
      </c>
      <c r="G123" s="298">
        <v>-1.1158767987629582E-2</v>
      </c>
      <c r="H123" s="298">
        <v>-0.32887339037634983</v>
      </c>
      <c r="I123" s="298">
        <v>3.6145541302651366E-3</v>
      </c>
      <c r="J123" s="298">
        <v>3.9809798376981348E-3</v>
      </c>
      <c r="K123" s="298">
        <v>1.8336556137561029E-2</v>
      </c>
      <c r="L123" s="298">
        <v>3.4122269373127505E-2</v>
      </c>
      <c r="M123" s="298">
        <v>-5.660129644312157E-2</v>
      </c>
      <c r="N123" s="298">
        <v>7.8918832418380741E-2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</v>
      </c>
      <c r="F124" s="298">
        <v>1.083962509453907E-2</v>
      </c>
      <c r="G124" s="298">
        <v>-1.083962509453907E-2</v>
      </c>
      <c r="H124" s="298">
        <v>-0.31946754867576527</v>
      </c>
      <c r="I124" s="298">
        <v>4.8912600678627828E-3</v>
      </c>
      <c r="J124" s="298">
        <v>1.1265519773402191E-3</v>
      </c>
      <c r="K124" s="298">
        <v>2.055269821173792E-2</v>
      </c>
      <c r="L124" s="298">
        <v>3.4281025227713473E-2</v>
      </c>
      <c r="M124" s="298">
        <v>-5.7235697000286918E-2</v>
      </c>
      <c r="N124" s="298">
        <v>7.8914947189365064E-2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</v>
      </c>
      <c r="F125" s="298">
        <v>1.0588869964253669E-2</v>
      </c>
      <c r="G125" s="298">
        <v>-1.0588869964253669E-2</v>
      </c>
      <c r="H125" s="298">
        <v>-0.31207724448244895</v>
      </c>
      <c r="I125" s="298">
        <v>6.40071352299992E-3</v>
      </c>
      <c r="J125" s="298">
        <v>-2.1216785628269761E-3</v>
      </c>
      <c r="K125" s="298">
        <v>2.3299418491334316E-2</v>
      </c>
      <c r="L125" s="298">
        <v>3.4528732951198376E-2</v>
      </c>
      <c r="M125" s="298">
        <v>-5.7978350577296091E-2</v>
      </c>
      <c r="N125" s="298">
        <v>7.9156090505803425E-2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0.12160435252717991</v>
      </c>
      <c r="F126" s="298">
        <v>1.1035670014580385E-2</v>
      </c>
      <c r="G126" s="298">
        <v>0.11056868251259952</v>
      </c>
      <c r="H126" s="298">
        <v>3.2587018143648407</v>
      </c>
      <c r="I126" s="298">
        <v>3.9769511286313229E-3</v>
      </c>
      <c r="J126" s="298">
        <v>3.1382332477799084E-3</v>
      </c>
      <c r="K126" s="298">
        <v>1.8933106781380861E-2</v>
      </c>
      <c r="L126" s="298">
        <v>3.4162558538423031E-2</v>
      </c>
      <c r="M126" s="298">
        <v>-5.68044007137131E-2</v>
      </c>
      <c r="N126" s="298">
        <v>7.8875740742873873E-2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0.13428267086720613</v>
      </c>
      <c r="F127" s="298">
        <v>1.1140531250881554E-2</v>
      </c>
      <c r="G127" s="298">
        <v>0.12314213961632459</v>
      </c>
      <c r="H127" s="298">
        <v>3.6292691987784012</v>
      </c>
      <c r="I127" s="298">
        <v>3.6549511019425326E-3</v>
      </c>
      <c r="J127" s="298">
        <v>3.8825227212990598E-3</v>
      </c>
      <c r="K127" s="298">
        <v>1.8398539780464046E-2</v>
      </c>
      <c r="L127" s="298">
        <v>3.4126572244649031E-2</v>
      </c>
      <c r="M127" s="298">
        <v>-5.6628077829943953E-2</v>
      </c>
      <c r="N127" s="298">
        <v>7.8909140331707067E-2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</v>
      </c>
      <c r="F128" s="298">
        <v>1.0479449543765493E-2</v>
      </c>
      <c r="G128" s="298">
        <v>-1.0479449543765493E-2</v>
      </c>
      <c r="H128" s="298">
        <v>-0.30885238447081997</v>
      </c>
      <c r="I128" s="298">
        <v>7.1242096675391683E-3</v>
      </c>
      <c r="J128" s="298">
        <v>-3.6678189398133484E-3</v>
      </c>
      <c r="K128" s="298">
        <v>2.4626718027344334E-2</v>
      </c>
      <c r="L128" s="298">
        <v>3.4670140308321759E-2</v>
      </c>
      <c r="M128" s="298">
        <v>-5.8368577984121719E-2</v>
      </c>
      <c r="N128" s="298">
        <v>7.9327477071652705E-2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</v>
      </c>
      <c r="F129" s="298">
        <v>1.0953604699214253E-2</v>
      </c>
      <c r="G129" s="298">
        <v>-1.0953604699214253E-2</v>
      </c>
      <c r="H129" s="298">
        <v>-0.3228267778545455</v>
      </c>
      <c r="I129" s="298">
        <v>4.3189277585998732E-3</v>
      </c>
      <c r="J129" s="298">
        <v>2.3770701201583835E-3</v>
      </c>
      <c r="K129" s="298">
        <v>1.9530139278270124E-2</v>
      </c>
      <c r="L129" s="298">
        <v>3.4204055353066878E-2</v>
      </c>
      <c r="M129" s="298">
        <v>-5.6968870478888552E-2</v>
      </c>
      <c r="N129" s="298">
        <v>7.8876079877317054E-2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</v>
      </c>
      <c r="F130" s="298">
        <v>1.0269727071163156E-2</v>
      </c>
      <c r="G130" s="298">
        <v>-1.0269727071163156E-2</v>
      </c>
      <c r="H130" s="298">
        <v>-0.30267140278186444</v>
      </c>
      <c r="I130" s="298">
        <v>8.5729948659971043E-3</v>
      </c>
      <c r="J130" s="298">
        <v>-6.7545416881107292E-3</v>
      </c>
      <c r="K130" s="298">
        <v>2.729399583043704E-2</v>
      </c>
      <c r="L130" s="298">
        <v>3.4996578498248526E-2</v>
      </c>
      <c r="M130" s="298">
        <v>-5.922654200655237E-2</v>
      </c>
      <c r="N130" s="298">
        <v>7.9765996148878679E-2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1.0680053647993815E-2</v>
      </c>
      <c r="G131" s="298">
        <v>-1.0680053647993815E-2</v>
      </c>
      <c r="H131" s="298">
        <v>-0.3147646278254731</v>
      </c>
      <c r="I131" s="298">
        <v>5.8227442337170296E-3</v>
      </c>
      <c r="J131" s="298">
        <v>-8.8276241579273926E-4</v>
      </c>
      <c r="K131" s="298">
        <v>2.2242869711780369E-2</v>
      </c>
      <c r="L131" s="298">
        <v>3.4426277986778407E-2</v>
      </c>
      <c r="M131" s="298">
        <v>-5.7683711639322045E-2</v>
      </c>
      <c r="N131" s="298">
        <v>7.9043818935309679E-2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</v>
      </c>
      <c r="F132" s="298">
        <v>1.1094939409011481E-2</v>
      </c>
      <c r="G132" s="298">
        <v>-1.1094939409011481E-2</v>
      </c>
      <c r="H132" s="298">
        <v>-0.3269922220362329</v>
      </c>
      <c r="I132" s="298">
        <v>3.7770589115144518E-3</v>
      </c>
      <c r="J132" s="298">
        <v>3.5944489696352836E-3</v>
      </c>
      <c r="K132" s="298">
        <v>1.8595429848387676E-2</v>
      </c>
      <c r="L132" s="298">
        <v>3.4139865840871565E-2</v>
      </c>
      <c r="M132" s="298">
        <v>-5.6700068119311907E-2</v>
      </c>
      <c r="N132" s="298">
        <v>7.8889946937334865E-2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0</v>
      </c>
      <c r="F133" s="298">
        <v>1.1081261856450458E-2</v>
      </c>
      <c r="G133" s="298">
        <v>-1.1081261856450458E-2</v>
      </c>
      <c r="H133" s="298">
        <v>-0.32658911453477929</v>
      </c>
      <c r="I133" s="298">
        <v>3.8192556789645032E-3</v>
      </c>
      <c r="J133" s="298">
        <v>3.496976999712422E-3</v>
      </c>
      <c r="K133" s="298">
        <v>1.8665546713188493E-2</v>
      </c>
      <c r="L133" s="298">
        <v>3.4144560028692143E-2</v>
      </c>
      <c r="M133" s="298">
        <v>-5.6723067398563906E-2</v>
      </c>
      <c r="N133" s="298">
        <v>7.8885591111464828E-2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0</v>
      </c>
      <c r="F134" s="298">
        <v>1.145055577559805E-2</v>
      </c>
      <c r="G134" s="298">
        <v>-1.145055577559805E-2</v>
      </c>
      <c r="H134" s="298">
        <v>-0.33747301707402705</v>
      </c>
      <c r="I134" s="298">
        <v>3.708744942855874E-3</v>
      </c>
      <c r="J134" s="298">
        <v>4.0857233391292155E-3</v>
      </c>
      <c r="K134" s="298">
        <v>1.8815388212066887E-2</v>
      </c>
      <c r="L134" s="298">
        <v>3.4132375461763828E-2</v>
      </c>
      <c r="M134" s="298">
        <v>-5.6329577344303057E-2</v>
      </c>
      <c r="N134" s="298">
        <v>7.9230688895499155E-2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5.2661719531018149E-2</v>
      </c>
      <c r="F135" s="298">
        <v>1.0684612832180822E-2</v>
      </c>
      <c r="G135" s="298">
        <v>4.1977106698837328E-2</v>
      </c>
      <c r="H135" s="298">
        <v>1.2371574902839249</v>
      </c>
      <c r="I135" s="298">
        <v>5.7945761253371331E-3</v>
      </c>
      <c r="J135" s="298">
        <v>-8.2226695087824625E-4</v>
      </c>
      <c r="K135" s="298">
        <v>2.219149261523989E-2</v>
      </c>
      <c r="L135" s="298">
        <v>3.4421524923861024E-2</v>
      </c>
      <c r="M135" s="298">
        <v>-5.7669713814169993E-2</v>
      </c>
      <c r="N135" s="298">
        <v>7.9038939478531633E-2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0</v>
      </c>
      <c r="F136" s="298">
        <v>1.0985518988523305E-2</v>
      </c>
      <c r="G136" s="298">
        <v>-1.0985518988523305E-2</v>
      </c>
      <c r="H136" s="298">
        <v>-0.32376736202460393</v>
      </c>
      <c r="I136" s="298">
        <v>4.1778610171657755E-3</v>
      </c>
      <c r="J136" s="298">
        <v>2.6891150005511101E-3</v>
      </c>
      <c r="K136" s="298">
        <v>1.9281922976495499E-2</v>
      </c>
      <c r="L136" s="298">
        <v>3.4186529339645048E-2</v>
      </c>
      <c r="M136" s="298">
        <v>-5.6902153000328193E-2</v>
      </c>
      <c r="N136" s="298">
        <v>7.8873190977374802E-2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</v>
      </c>
      <c r="F137" s="298">
        <v>1.0825947541978048E-2</v>
      </c>
      <c r="G137" s="298">
        <v>-1.0825947541978048E-2</v>
      </c>
      <c r="H137" s="298">
        <v>-0.31906444117431171</v>
      </c>
      <c r="I137" s="298">
        <v>4.9659827327709662E-3</v>
      </c>
      <c r="J137" s="298">
        <v>9.6449002123177689E-4</v>
      </c>
      <c r="K137" s="298">
        <v>2.0687405062724318E-2</v>
      </c>
      <c r="L137" s="298">
        <v>3.4291766506172265E-2</v>
      </c>
      <c r="M137" s="298">
        <v>-5.7270704603099798E-2</v>
      </c>
      <c r="N137" s="298">
        <v>7.8922599687055894E-2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</v>
      </c>
      <c r="F138" s="298">
        <v>1.1544520561692272E-2</v>
      </c>
      <c r="G138" s="298">
        <v>-1.1544520561692272E-2</v>
      </c>
      <c r="H138" s="298">
        <v>-0.34024236560901344</v>
      </c>
      <c r="I138" s="298">
        <v>4.0169676371080475E-3</v>
      </c>
      <c r="J138" s="298">
        <v>3.5676189397549334E-3</v>
      </c>
      <c r="K138" s="298">
        <v>1.9521422183629608E-2</v>
      </c>
      <c r="L138" s="298">
        <v>3.4167240078900603E-2</v>
      </c>
      <c r="M138" s="298">
        <v>-5.6304846778175509E-2</v>
      </c>
      <c r="N138" s="298">
        <v>7.9393887901560045E-2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</v>
      </c>
      <c r="F139" s="298">
        <v>1.1783923323352026E-2</v>
      </c>
      <c r="G139" s="298">
        <v>-1.1783923323352026E-2</v>
      </c>
      <c r="H139" s="298">
        <v>-0.34729809057612332</v>
      </c>
      <c r="I139" s="298">
        <v>5.1919998412229169E-3</v>
      </c>
      <c r="J139" s="298">
        <v>1.4736406185686893E-3</v>
      </c>
      <c r="K139" s="298">
        <v>2.209420602813536E-2</v>
      </c>
      <c r="L139" s="298">
        <v>3.432522582537393E-2</v>
      </c>
      <c r="M139" s="298">
        <v>-5.6379172398503263E-2</v>
      </c>
      <c r="N139" s="298">
        <v>7.9947019045207318E-2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</v>
      </c>
      <c r="F140" s="298">
        <v>1.1609397752673386E-2</v>
      </c>
      <c r="G140" s="298">
        <v>-1.1609397752673386E-2</v>
      </c>
      <c r="H140" s="298">
        <v>-0.34215443885757513</v>
      </c>
      <c r="I140" s="298">
        <v>4.2888202588553725E-3</v>
      </c>
      <c r="J140" s="298">
        <v>3.0926507012355598E-3</v>
      </c>
      <c r="K140" s="298">
        <v>2.0126144804111214E-2</v>
      </c>
      <c r="L140" s="298">
        <v>3.4200266736159043E-2</v>
      </c>
      <c r="M140" s="298">
        <v>-5.6305553983099985E-2</v>
      </c>
      <c r="N140" s="298">
        <v>7.9524349488446763E-2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0</v>
      </c>
      <c r="F141" s="298">
        <v>1.1747996951958408E-2</v>
      </c>
      <c r="G141" s="298">
        <v>-1.1747996951958408E-2</v>
      </c>
      <c r="H141" s="298">
        <v>-0.34623926153897183</v>
      </c>
      <c r="I141" s="298">
        <v>4.9897471753195029E-3</v>
      </c>
      <c r="J141" s="298">
        <v>1.8393479580823373E-3</v>
      </c>
      <c r="K141" s="298">
        <v>2.1656645945834479E-2</v>
      </c>
      <c r="L141" s="298">
        <v>3.4295216029138341E-2</v>
      </c>
      <c r="M141" s="298">
        <v>-5.6355505262084091E-2</v>
      </c>
      <c r="N141" s="298">
        <v>7.9851499166000914E-2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</v>
      </c>
      <c r="F142" s="298">
        <v>1.1426392099406912E-2</v>
      </c>
      <c r="G142" s="298">
        <v>-1.1426392099406912E-2</v>
      </c>
      <c r="H142" s="298">
        <v>-0.33676086048812565</v>
      </c>
      <c r="I142" s="298">
        <v>3.6486249644737952E-3</v>
      </c>
      <c r="J142" s="298">
        <v>4.1809460250876373E-3</v>
      </c>
      <c r="K142" s="298">
        <v>1.8671838173726186E-2</v>
      </c>
      <c r="L142" s="298">
        <v>3.4125895295845941E-2</v>
      </c>
      <c r="M142" s="298">
        <v>-5.6340872695257192E-2</v>
      </c>
      <c r="N142" s="298">
        <v>7.9193656894071013E-2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1.1709790988471287E-2</v>
      </c>
      <c r="G143" s="298">
        <v>-1.1709790988471287E-2</v>
      </c>
      <c r="H143" s="298">
        <v>-0.34511324791824471</v>
      </c>
      <c r="I143" s="298">
        <v>4.7829212167283773E-3</v>
      </c>
      <c r="J143" s="298">
        <v>2.2118573584192728E-3</v>
      </c>
      <c r="K143" s="298">
        <v>2.1207724618523299E-2</v>
      </c>
      <c r="L143" s="298">
        <v>3.4265735085900154E-2</v>
      </c>
      <c r="M143" s="298">
        <v>-5.6335167915000206E-2</v>
      </c>
      <c r="N143" s="298">
        <v>7.9754749891942783E-2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1.1774371832480245E-2</v>
      </c>
      <c r="G144" s="298">
        <v>-1.1774371832480245E-2</v>
      </c>
      <c r="H144" s="298">
        <v>-0.34701658717094153</v>
      </c>
      <c r="I144" s="298">
        <v>5.1375450128186501E-3</v>
      </c>
      <c r="J144" s="298">
        <v>1.5722256247419891E-3</v>
      </c>
      <c r="K144" s="298">
        <v>2.1976518040218503E-2</v>
      </c>
      <c r="L144" s="298">
        <v>3.4317031258114333E-2</v>
      </c>
      <c r="M144" s="298">
        <v>-5.6372451102843155E-2</v>
      </c>
      <c r="N144" s="298">
        <v>7.9921194767803641E-2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1.1637527919107221E-2</v>
      </c>
      <c r="G145" s="298">
        <v>-1.1637527919107221E-2</v>
      </c>
      <c r="H145" s="298">
        <v>-0.34298349661889804</v>
      </c>
      <c r="I145" s="298">
        <v>4.41914584544456E-3</v>
      </c>
      <c r="J145" s="298">
        <v>2.8619800813649114E-3</v>
      </c>
      <c r="K145" s="298">
        <v>2.041307575684953E-2</v>
      </c>
      <c r="L145" s="298">
        <v>3.421685426240946E-2</v>
      </c>
      <c r="M145" s="298">
        <v>-5.6310363356389732E-2</v>
      </c>
      <c r="N145" s="298">
        <v>7.9585419194604171E-2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</v>
      </c>
      <c r="F146" s="298">
        <v>1.1706143641121681E-2</v>
      </c>
      <c r="G146" s="298">
        <v>-1.1706143641121681E-2</v>
      </c>
      <c r="H146" s="298">
        <v>-0.34500575258452371</v>
      </c>
      <c r="I146" s="298">
        <v>4.7636613804096636E-3</v>
      </c>
      <c r="J146" s="298">
        <v>2.2464562289753708E-3</v>
      </c>
      <c r="K146" s="298">
        <v>2.116583105326799E-2</v>
      </c>
      <c r="L146" s="298">
        <v>3.4263052043839656E-2</v>
      </c>
      <c r="M146" s="298">
        <v>-5.633348727255811E-2</v>
      </c>
      <c r="N146" s="298">
        <v>7.9745774554801474E-2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0</v>
      </c>
      <c r="F147" s="298">
        <v>1.1663241717921942E-2</v>
      </c>
      <c r="G147" s="298">
        <v>-1.1663241717921942E-2</v>
      </c>
      <c r="H147" s="298">
        <v>-0.34374133872163087</v>
      </c>
      <c r="I147" s="298">
        <v>4.544084875891554E-3</v>
      </c>
      <c r="J147" s="298">
        <v>2.6395897268353934E-3</v>
      </c>
      <c r="K147" s="298">
        <v>2.0686893709008489E-2</v>
      </c>
      <c r="L147" s="298">
        <v>3.4233214470320558E-2</v>
      </c>
      <c r="M147" s="298">
        <v>-5.631713768812794E-2</v>
      </c>
      <c r="N147" s="298">
        <v>7.9643621123971831E-2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</v>
      </c>
      <c r="F148" s="298">
        <v>1.1634883592278756E-2</v>
      </c>
      <c r="G148" s="298">
        <v>-1.1634883592278756E-2</v>
      </c>
      <c r="H148" s="298">
        <v>-0.34290556250195037</v>
      </c>
      <c r="I148" s="298">
        <v>4.4066034686010939E-3</v>
      </c>
      <c r="J148" s="298">
        <v>2.8842424292284102E-3</v>
      </c>
      <c r="K148" s="298">
        <v>2.03855247553291E-2</v>
      </c>
      <c r="L148" s="298">
        <v>3.4215236660604081E-2</v>
      </c>
      <c r="M148" s="298">
        <v>-5.6309795446618197E-2</v>
      </c>
      <c r="N148" s="298">
        <v>7.9579562631175702E-2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</v>
      </c>
      <c r="F149" s="298">
        <v>1.1700262293520442E-2</v>
      </c>
      <c r="G149" s="298">
        <v>-1.1700262293520442E-2</v>
      </c>
      <c r="H149" s="298">
        <v>-0.34483241635889866</v>
      </c>
      <c r="I149" s="298">
        <v>4.7327924762349651E-3</v>
      </c>
      <c r="J149" s="298">
        <v>2.3018744072911147E-3</v>
      </c>
      <c r="K149" s="298">
        <v>2.1098650179749767E-2</v>
      </c>
      <c r="L149" s="298">
        <v>3.4258773916104539E-2</v>
      </c>
      <c r="M149" s="298">
        <v>-5.6330873106340947E-2</v>
      </c>
      <c r="N149" s="298">
        <v>7.9731397693381834E-2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0</v>
      </c>
      <c r="F150" s="298">
        <v>1.1518943538403161E-2</v>
      </c>
      <c r="G150" s="298">
        <v>-1.1518943538403161E-2</v>
      </c>
      <c r="H150" s="298">
        <v>-0.33948855458129518</v>
      </c>
      <c r="I150" s="298">
        <v>3.9222021532730458E-3</v>
      </c>
      <c r="J150" s="298">
        <v>3.7302273862027226E-3</v>
      </c>
      <c r="K150" s="298">
        <v>1.93076596906036E-2</v>
      </c>
      <c r="L150" s="298">
        <v>3.4156228353593117E-2</v>
      </c>
      <c r="M150" s="298">
        <v>-5.6308556697369935E-2</v>
      </c>
      <c r="N150" s="298">
        <v>7.9346443774176253E-2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</v>
      </c>
      <c r="F151" s="298">
        <v>1.1099498593198488E-2</v>
      </c>
      <c r="G151" s="298">
        <v>-1.1099498593198488E-2</v>
      </c>
      <c r="H151" s="298">
        <v>-0.32712659120338411</v>
      </c>
      <c r="I151" s="298">
        <v>3.7635461993211425E-3</v>
      </c>
      <c r="J151" s="298">
        <v>3.6258417222124958E-3</v>
      </c>
      <c r="K151" s="298">
        <v>1.857315546418448E-2</v>
      </c>
      <c r="L151" s="298">
        <v>3.4138373505574089E-2</v>
      </c>
      <c r="M151" s="298">
        <v>-5.6692545452983564E-2</v>
      </c>
      <c r="N151" s="298">
        <v>7.8891542639380544E-2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</v>
      </c>
      <c r="F152" s="298">
        <v>1.1528973743614576E-2</v>
      </c>
      <c r="G152" s="298">
        <v>-1.1528973743614576E-2</v>
      </c>
      <c r="H152" s="298">
        <v>-0.33978416674902778</v>
      </c>
      <c r="I152" s="298">
        <v>3.9584623219352964E-3</v>
      </c>
      <c r="J152" s="298">
        <v>3.6682520826961575E-3</v>
      </c>
      <c r="K152" s="298">
        <v>1.9389695404532996E-2</v>
      </c>
      <c r="L152" s="298">
        <v>3.4160411144566742E-2</v>
      </c>
      <c r="M152" s="298">
        <v>-5.6306832686062978E-2</v>
      </c>
      <c r="N152" s="298">
        <v>7.9364780173292127E-2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</v>
      </c>
      <c r="F153" s="298">
        <v>1.1721827234724987E-2</v>
      </c>
      <c r="G153" s="298">
        <v>-1.1721827234724987E-2</v>
      </c>
      <c r="H153" s="298">
        <v>-0.34546798251952388</v>
      </c>
      <c r="I153" s="298">
        <v>4.8470956581404719E-3</v>
      </c>
      <c r="J153" s="298">
        <v>2.0964558824822111E-3</v>
      </c>
      <c r="K153" s="298">
        <v>2.1347198586967764E-2</v>
      </c>
      <c r="L153" s="298">
        <v>3.4274751668404872E-2</v>
      </c>
      <c r="M153" s="298">
        <v>-5.6341036814643565E-2</v>
      </c>
      <c r="N153" s="298">
        <v>7.9784691284093545E-2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0.12595850766767897</v>
      </c>
      <c r="F154" s="298">
        <v>1.1562711706598431E-2</v>
      </c>
      <c r="G154" s="298">
        <v>0.11439579596108053</v>
      </c>
      <c r="H154" s="298">
        <v>3.3714952496752781</v>
      </c>
      <c r="I154" s="298">
        <v>4.0888330443878719E-3</v>
      </c>
      <c r="J154" s="298">
        <v>3.4430996284961213E-3</v>
      </c>
      <c r="K154" s="298">
        <v>1.968232378470074E-2</v>
      </c>
      <c r="L154" s="298">
        <v>3.417576365315831E-2</v>
      </c>
      <c r="M154" s="298">
        <v>-5.6303581762495024E-2</v>
      </c>
      <c r="N154" s="298">
        <v>7.9429005175691889E-2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</v>
      </c>
      <c r="F155" s="298">
        <v>1.1053906751328415E-2</v>
      </c>
      <c r="G155" s="298">
        <v>-1.1053906751328415E-2</v>
      </c>
      <c r="H155" s="298">
        <v>-0.32578289953187206</v>
      </c>
      <c r="I155" s="298">
        <v>3.9108380257289075E-3</v>
      </c>
      <c r="J155" s="298">
        <v>3.2877575042235836E-3</v>
      </c>
      <c r="K155" s="298">
        <v>1.8820055998433248E-2</v>
      </c>
      <c r="L155" s="298">
        <v>3.4154925262327038E-2</v>
      </c>
      <c r="M155" s="298">
        <v>-5.6771005803444241E-2</v>
      </c>
      <c r="N155" s="298">
        <v>7.8878819306101078E-2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</v>
      </c>
      <c r="F156" s="298">
        <v>1.1012874093645349E-2</v>
      </c>
      <c r="G156" s="298">
        <v>-1.1012874093645349E-2</v>
      </c>
      <c r="H156" s="298">
        <v>-0.32457357702751122</v>
      </c>
      <c r="I156" s="298">
        <v>4.0649372628573394E-3</v>
      </c>
      <c r="J156" s="298">
        <v>2.9407143018615814E-3</v>
      </c>
      <c r="K156" s="298">
        <v>1.9085033885429117E-2</v>
      </c>
      <c r="L156" s="298">
        <v>3.4172912965719275E-2</v>
      </c>
      <c r="M156" s="298">
        <v>-5.6847758475159535E-2</v>
      </c>
      <c r="N156" s="298">
        <v>7.887350666245023E-2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</v>
      </c>
      <c r="F157" s="298">
        <v>1.0921690409905201E-2</v>
      </c>
      <c r="G157" s="298">
        <v>-1.0921690409905201E-2</v>
      </c>
      <c r="H157" s="298">
        <v>-0.32188619368448701</v>
      </c>
      <c r="I157" s="298">
        <v>4.4691263485129454E-3</v>
      </c>
      <c r="J157" s="298">
        <v>2.0468911984877786E-3</v>
      </c>
      <c r="K157" s="298">
        <v>1.9796489621322626E-2</v>
      </c>
      <c r="L157" s="298">
        <v>3.4223345189075702E-2</v>
      </c>
      <c r="M157" s="298">
        <v>-5.7039090559542358E-2</v>
      </c>
      <c r="N157" s="298">
        <v>7.8882471379352767E-2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0</v>
      </c>
      <c r="F158" s="298">
        <v>1.0780355700107975E-2</v>
      </c>
      <c r="G158" s="298">
        <v>-1.0780355700107975E-2</v>
      </c>
      <c r="H158" s="298">
        <v>-0.3177207495027996</v>
      </c>
      <c r="I158" s="298">
        <v>5.2227523977873697E-3</v>
      </c>
      <c r="J158" s="298">
        <v>4.0900451270317953E-4</v>
      </c>
      <c r="K158" s="298">
        <v>2.1151706887512771E-2</v>
      </c>
      <c r="L158" s="298">
        <v>3.4329890885644428E-2</v>
      </c>
      <c r="M158" s="298">
        <v>-5.7392003906896499E-2</v>
      </c>
      <c r="N158" s="298">
        <v>7.8952715307112453E-2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0</v>
      </c>
      <c r="F159" s="298">
        <v>1.1664837432387394E-2</v>
      </c>
      <c r="G159" s="298">
        <v>-1.1664837432387394E-2</v>
      </c>
      <c r="H159" s="298">
        <v>-0.34378836793013379</v>
      </c>
      <c r="I159" s="298">
        <v>4.5520103077555463E-3</v>
      </c>
      <c r="J159" s="298">
        <v>2.6254471043258565E-3</v>
      </c>
      <c r="K159" s="298">
        <v>2.0704227760448932E-2</v>
      </c>
      <c r="L159" s="298">
        <v>3.4234267385962434E-2</v>
      </c>
      <c r="M159" s="298">
        <v>-5.6317632855454484E-2</v>
      </c>
      <c r="N159" s="298">
        <v>7.9647307720229266E-2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1.1646600695639366E-2</v>
      </c>
      <c r="G160" s="298">
        <v>-1.1646600695639366E-2</v>
      </c>
      <c r="H160" s="298">
        <v>-0.34325089126152897</v>
      </c>
      <c r="I160" s="298">
        <v>4.4626207155937653E-3</v>
      </c>
      <c r="J160" s="298">
        <v>2.7847203818763197E-3</v>
      </c>
      <c r="K160" s="298">
        <v>2.0508481009402411E-2</v>
      </c>
      <c r="L160" s="298">
        <v>3.4222496245348691E-2</v>
      </c>
      <c r="M160" s="298">
        <v>-5.6312494439814821E-2</v>
      </c>
      <c r="N160" s="298">
        <v>7.9605695831093559E-2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</v>
      </c>
      <c r="F161" s="298">
        <v>1.1573653748647248E-2</v>
      </c>
      <c r="G161" s="298">
        <v>-1.1573653748647248E-2</v>
      </c>
      <c r="H161" s="298">
        <v>-0.34110098458710963</v>
      </c>
      <c r="I161" s="298">
        <v>4.1337556731390465E-3</v>
      </c>
      <c r="J161" s="298">
        <v>3.3648342328656752E-3</v>
      </c>
      <c r="K161" s="298">
        <v>1.9782473264428821E-2</v>
      </c>
      <c r="L161" s="298">
        <v>3.4181167352459858E-2</v>
      </c>
      <c r="M161" s="298">
        <v>-5.6303370396323396E-2</v>
      </c>
      <c r="N161" s="298">
        <v>7.9450677893617885E-2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</v>
      </c>
      <c r="F162" s="298">
        <v>1.1290984329052794E-2</v>
      </c>
      <c r="G162" s="298">
        <v>-1.1290984329052794E-2</v>
      </c>
      <c r="H162" s="298">
        <v>-0.33277009622373482</v>
      </c>
      <c r="I162" s="298">
        <v>3.4814990811921852E-3</v>
      </c>
      <c r="J162" s="298">
        <v>4.3774171369782766E-3</v>
      </c>
      <c r="K162" s="298">
        <v>1.8204551521127311E-2</v>
      </c>
      <c r="L162" s="298">
        <v>3.4108431530400225E-2</v>
      </c>
      <c r="M162" s="298">
        <v>-5.6441600888503897E-2</v>
      </c>
      <c r="N162" s="298">
        <v>7.9023569546609482E-2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1.1245392487182721E-2</v>
      </c>
      <c r="G163" s="298">
        <v>-1.1245392487182721E-2</v>
      </c>
      <c r="H163" s="298">
        <v>-0.33142640455222272</v>
      </c>
      <c r="I163" s="298">
        <v>3.4944471802072453E-3</v>
      </c>
      <c r="J163" s="298">
        <v>4.3061129365917694E-3</v>
      </c>
      <c r="K163" s="298">
        <v>1.8184672037773672E-2</v>
      </c>
      <c r="L163" s="298">
        <v>3.4109755594359172E-2</v>
      </c>
      <c r="M163" s="298">
        <v>-5.6489822058985964E-2</v>
      </c>
      <c r="N163" s="298">
        <v>7.8980607033351399E-2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7.3999999999999996E-2</v>
      </c>
      <c r="F164" s="298">
        <v>1.1684897842810226E-2</v>
      </c>
      <c r="G164" s="298">
        <v>6.2315102157189772E-2</v>
      </c>
      <c r="H164" s="298">
        <v>1.8365628661517688</v>
      </c>
      <c r="I164" s="298">
        <v>4.6532736433607591E-3</v>
      </c>
      <c r="J164" s="298">
        <v>2.4444185991771526E-3</v>
      </c>
      <c r="K164" s="298">
        <v>2.0925377086443299E-2</v>
      </c>
      <c r="L164" s="298">
        <v>3.4247879076107095E-2</v>
      </c>
      <c r="M164" s="298">
        <v>-5.6324602564017237E-2</v>
      </c>
      <c r="N164" s="298">
        <v>7.9694398249637685E-2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0</v>
      </c>
      <c r="F165" s="298">
        <v>1.1766507239757657E-2</v>
      </c>
      <c r="G165" s="298">
        <v>-1.1766507239757657E-2</v>
      </c>
      <c r="H165" s="298">
        <v>-0.34678480035760567</v>
      </c>
      <c r="I165" s="298">
        <v>5.0930714231785922E-3</v>
      </c>
      <c r="J165" s="298">
        <v>1.6526767670170962E-3</v>
      </c>
      <c r="K165" s="298">
        <v>2.188033771249822E-2</v>
      </c>
      <c r="L165" s="298">
        <v>3.4310401369457295E-2</v>
      </c>
      <c r="M165" s="298">
        <v>-5.636715005064169E-2</v>
      </c>
      <c r="N165" s="298">
        <v>7.9900164530156997E-2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</v>
      </c>
      <c r="F166" s="298">
        <v>1.1502074556911233E-2</v>
      </c>
      <c r="G166" s="298">
        <v>-1.1502074556911233E-2</v>
      </c>
      <c r="H166" s="298">
        <v>-0.33899138866283568</v>
      </c>
      <c r="I166" s="298">
        <v>3.8639503065183282E-3</v>
      </c>
      <c r="J166" s="298">
        <v>3.8290350276853043E-3</v>
      </c>
      <c r="K166" s="298">
        <v>1.9175114086137163E-2</v>
      </c>
      <c r="L166" s="298">
        <v>3.414958824909755E-2</v>
      </c>
      <c r="M166" s="298">
        <v>-5.6312239747307126E-2</v>
      </c>
      <c r="N166" s="298">
        <v>7.93163888611296E-2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0</v>
      </c>
      <c r="F167" s="298">
        <v>1.1624260693123029E-2</v>
      </c>
      <c r="G167" s="298">
        <v>-1.1624260693123029E-2</v>
      </c>
      <c r="H167" s="298">
        <v>-0.34259248234248801</v>
      </c>
      <c r="I167" s="298">
        <v>4.3568173172517464E-3</v>
      </c>
      <c r="J167" s="298">
        <v>2.9724849597515101E-3</v>
      </c>
      <c r="K167" s="298">
        <v>2.0276036426494545E-2</v>
      </c>
      <c r="L167" s="298">
        <v>3.4208860295946185E-2</v>
      </c>
      <c r="M167" s="298">
        <v>-5.6307756149267335E-2</v>
      </c>
      <c r="N167" s="298">
        <v>7.9556277535513392E-2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0</v>
      </c>
      <c r="F168" s="298">
        <v>1.1572741911809847E-2</v>
      </c>
      <c r="G168" s="298">
        <v>-1.1572741911809847E-2</v>
      </c>
      <c r="H168" s="298">
        <v>-0.34107411075367944</v>
      </c>
      <c r="I168" s="298">
        <v>4.1299648286679917E-3</v>
      </c>
      <c r="J168" s="298">
        <v>3.3714502618567982E-3</v>
      </c>
      <c r="K168" s="298">
        <v>1.9774033561762897E-2</v>
      </c>
      <c r="L168" s="298">
        <v>3.4180709107590107E-2</v>
      </c>
      <c r="M168" s="298">
        <v>-5.6303372249667027E-2</v>
      </c>
      <c r="N168" s="298">
        <v>7.9448856073286722E-2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0</v>
      </c>
      <c r="F169" s="298">
        <v>1.1647968450895467E-2</v>
      </c>
      <c r="G169" s="298">
        <v>-1.1647968450895467E-2</v>
      </c>
      <c r="H169" s="298">
        <v>-0.34329120201167429</v>
      </c>
      <c r="I169" s="298">
        <v>4.4692331965687383E-3</v>
      </c>
      <c r="J169" s="298">
        <v>2.772957060414992E-3</v>
      </c>
      <c r="K169" s="298">
        <v>2.0522979841375941E-2</v>
      </c>
      <c r="L169" s="298">
        <v>3.4223359142214117E-2</v>
      </c>
      <c r="M169" s="298">
        <v>-5.6312840226719674E-2</v>
      </c>
      <c r="N169" s="298">
        <v>7.960877712851061E-2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0</v>
      </c>
      <c r="F170" s="298">
        <v>1.1586875382789569E-2</v>
      </c>
      <c r="G170" s="298">
        <v>-1.1586875382789569E-2</v>
      </c>
      <c r="H170" s="298">
        <v>-0.34149065517184812</v>
      </c>
      <c r="I170" s="298">
        <v>4.1896659666359679E-3</v>
      </c>
      <c r="J170" s="298">
        <v>3.2670291047412064E-3</v>
      </c>
      <c r="K170" s="298">
        <v>1.9906721660837932E-2</v>
      </c>
      <c r="L170" s="298">
        <v>3.4187974004372443E-2</v>
      </c>
      <c r="M170" s="298">
        <v>-5.6303665423898704E-2</v>
      </c>
      <c r="N170" s="298">
        <v>7.9477416189477845E-2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</v>
      </c>
      <c r="F171" s="298">
        <v>1.1569094564460241E-2</v>
      </c>
      <c r="G171" s="298">
        <v>-1.1569094564460241E-2</v>
      </c>
      <c r="H171" s="298">
        <v>-0.34096661541995843</v>
      </c>
      <c r="I171" s="298">
        <v>4.1148868869056087E-3</v>
      </c>
      <c r="J171" s="298">
        <v>3.3977447186155311E-3</v>
      </c>
      <c r="K171" s="298">
        <v>1.9740444410304953E-2</v>
      </c>
      <c r="L171" s="298">
        <v>3.4178890556945909E-2</v>
      </c>
      <c r="M171" s="298">
        <v>-5.6303408315847903E-2</v>
      </c>
      <c r="N171" s="298">
        <v>7.9441597444768391E-2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0</v>
      </c>
      <c r="F172" s="298">
        <v>1.0930808778279217E-2</v>
      </c>
      <c r="G172" s="298">
        <v>-1.0930808778279217E-2</v>
      </c>
      <c r="H172" s="298">
        <v>-0.32215493201878947</v>
      </c>
      <c r="I172" s="298">
        <v>4.4253338022177992E-3</v>
      </c>
      <c r="J172" s="298">
        <v>2.1429728847495166E-3</v>
      </c>
      <c r="K172" s="298">
        <v>1.9718644671808918E-2</v>
      </c>
      <c r="L172" s="298">
        <v>3.4217653994286487E-2</v>
      </c>
      <c r="M172" s="298">
        <v>-5.7018670606230129E-2</v>
      </c>
      <c r="N172" s="298">
        <v>7.8880288162788567E-2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0</v>
      </c>
      <c r="F173" s="298">
        <v>9.8594004943324976E-3</v>
      </c>
      <c r="G173" s="298">
        <v>-9.8594004943324976E-3</v>
      </c>
      <c r="H173" s="298">
        <v>-0.29057817773825578</v>
      </c>
      <c r="I173" s="298">
        <v>1.1538900122532876E-2</v>
      </c>
      <c r="J173" s="298">
        <v>-1.3054568304547732E-2</v>
      </c>
      <c r="K173" s="298">
        <v>3.2773369293212729E-2</v>
      </c>
      <c r="L173" s="298">
        <v>3.5838672989515777E-2</v>
      </c>
      <c r="M173" s="298">
        <v>-6.1309101351992107E-2</v>
      </c>
      <c r="N173" s="298">
        <v>8.1027902340657099E-2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0</v>
      </c>
      <c r="F174" s="298">
        <v>9.8502821259584834E-3</v>
      </c>
      <c r="G174" s="298">
        <v>-9.8502821259584834E-3</v>
      </c>
      <c r="H174" s="298">
        <v>-0.29030943940395337</v>
      </c>
      <c r="I174" s="298">
        <v>1.1606015304931428E-2</v>
      </c>
      <c r="J174" s="298">
        <v>-1.3196964123898937E-2</v>
      </c>
      <c r="K174" s="298">
        <v>3.2897528375815902E-2</v>
      </c>
      <c r="L174" s="298">
        <v>3.5860338214662182E-2</v>
      </c>
      <c r="M174" s="298">
        <v>-6.1361242563770055E-2</v>
      </c>
      <c r="N174" s="298">
        <v>8.1061806815687018E-2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0</v>
      </c>
      <c r="F175" s="298">
        <v>1.1322898618361846E-2</v>
      </c>
      <c r="G175" s="298">
        <v>-1.1322898618361846E-2</v>
      </c>
      <c r="H175" s="298">
        <v>-0.33371068039379326</v>
      </c>
      <c r="I175" s="298">
        <v>3.4935581335754679E-3</v>
      </c>
      <c r="J175" s="298">
        <v>4.3853845381853157E-3</v>
      </c>
      <c r="K175" s="298">
        <v>1.8260412698538377E-2</v>
      </c>
      <c r="L175" s="298">
        <v>3.4109664525531908E-2</v>
      </c>
      <c r="M175" s="298">
        <v>-5.6412135083164422E-2</v>
      </c>
      <c r="N175" s="298">
        <v>7.9057932319888113E-2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0</v>
      </c>
      <c r="F176" s="298">
        <v>1.1620613345773424E-2</v>
      </c>
      <c r="G176" s="298">
        <v>-1.1620613345773424E-2</v>
      </c>
      <c r="H176" s="298">
        <v>-0.34248498700876712</v>
      </c>
      <c r="I176" s="298">
        <v>4.3399488394528767E-3</v>
      </c>
      <c r="J176" s="298">
        <v>3.002335066220151E-3</v>
      </c>
      <c r="K176" s="298">
        <v>2.0238891625326695E-2</v>
      </c>
      <c r="L176" s="298">
        <v>3.4206716029761275E-2</v>
      </c>
      <c r="M176" s="298">
        <v>-5.6307145408936499E-2</v>
      </c>
      <c r="N176" s="298">
        <v>7.954837210048335E-2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0</v>
      </c>
      <c r="F177" s="298">
        <v>1.1647968450895467E-2</v>
      </c>
      <c r="G177" s="298">
        <v>-1.1647968450895467E-2</v>
      </c>
      <c r="H177" s="298">
        <v>-0.34329120201167429</v>
      </c>
      <c r="I177" s="298">
        <v>4.4692331965687383E-3</v>
      </c>
      <c r="J177" s="298">
        <v>2.772957060414992E-3</v>
      </c>
      <c r="K177" s="298">
        <v>2.0522979841375941E-2</v>
      </c>
      <c r="L177" s="298">
        <v>3.4223359142214117E-2</v>
      </c>
      <c r="M177" s="298">
        <v>-5.6312840226719674E-2</v>
      </c>
      <c r="N177" s="298">
        <v>7.960877712851061E-2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0</v>
      </c>
      <c r="F178" s="298">
        <v>1.1363931276044912E-2</v>
      </c>
      <c r="G178" s="298">
        <v>-1.1363931276044912E-2</v>
      </c>
      <c r="H178" s="298">
        <v>-0.3349200028981541</v>
      </c>
      <c r="I178" s="298">
        <v>3.5343156711435896E-3</v>
      </c>
      <c r="J178" s="298">
        <v>4.3454808038173396E-3</v>
      </c>
      <c r="K178" s="298">
        <v>1.8382381748272482E-2</v>
      </c>
      <c r="L178" s="298">
        <v>3.4113863059978267E-2</v>
      </c>
      <c r="M178" s="298">
        <v>-5.6379439882802536E-2</v>
      </c>
      <c r="N178" s="298">
        <v>7.9107302434892363E-2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0.12556427385891392</v>
      </c>
      <c r="F179" s="298">
        <v>1.1625628448379131E-2</v>
      </c>
      <c r="G179" s="298">
        <v>0.11393864541053478</v>
      </c>
      <c r="H179" s="298">
        <v>3.3580220193296819</v>
      </c>
      <c r="I179" s="298">
        <v>4.3631730058615141E-3</v>
      </c>
      <c r="J179" s="298">
        <v>2.9612315770349198E-3</v>
      </c>
      <c r="K179" s="298">
        <v>2.0290025319723341E-2</v>
      </c>
      <c r="L179" s="298">
        <v>3.4209670332973646E-2</v>
      </c>
      <c r="M179" s="298">
        <v>-5.6307996967010047E-2</v>
      </c>
      <c r="N179" s="298">
        <v>7.9559253863768303E-2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</v>
      </c>
      <c r="F180" s="298">
        <v>1.1715900295281877E-2</v>
      </c>
      <c r="G180" s="298">
        <v>-1.1715900295281877E-2</v>
      </c>
      <c r="H180" s="298">
        <v>-0.34529330260222735</v>
      </c>
      <c r="I180" s="298">
        <v>4.8153775349959347E-3</v>
      </c>
      <c r="J180" s="298">
        <v>2.1535148495271644E-3</v>
      </c>
      <c r="K180" s="298">
        <v>2.1278285741036587E-2</v>
      </c>
      <c r="L180" s="298">
        <v>3.4270280512657056E-2</v>
      </c>
      <c r="M180" s="298">
        <v>-5.6338084924890446E-2</v>
      </c>
      <c r="N180" s="298">
        <v>7.9769885515454192E-2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</v>
      </c>
      <c r="F181" s="298">
        <v>1.1685809679647628E-2</v>
      </c>
      <c r="G181" s="298">
        <v>-1.1685809679647628E-2</v>
      </c>
      <c r="H181" s="298">
        <v>-0.34440646609902936</v>
      </c>
      <c r="I181" s="298">
        <v>4.6579464904909348E-3</v>
      </c>
      <c r="J181" s="298">
        <v>2.4360510877052925E-3</v>
      </c>
      <c r="K181" s="298">
        <v>2.0935568271589964E-2</v>
      </c>
      <c r="L181" s="298">
        <v>3.4248514290694934E-2</v>
      </c>
      <c r="M181" s="298">
        <v>-5.6324952137460853E-2</v>
      </c>
      <c r="N181" s="298">
        <v>7.9696571496756102E-2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6.39429041959408E-2</v>
      </c>
      <c r="F182" s="298">
        <v>1.0848743462913086E-2</v>
      </c>
      <c r="G182" s="298">
        <v>5.3094160733027716E-2</v>
      </c>
      <c r="H182" s="298">
        <v>1.564801478874275</v>
      </c>
      <c r="I182" s="298">
        <v>4.8420829145427403E-3</v>
      </c>
      <c r="J182" s="298">
        <v>1.2333264260015343E-3</v>
      </c>
      <c r="K182" s="298">
        <v>2.0464160499824635E-2</v>
      </c>
      <c r="L182" s="298">
        <v>3.4274043131252624E-2</v>
      </c>
      <c r="M182" s="298">
        <v>-5.7212713572093003E-2</v>
      </c>
      <c r="N182" s="298">
        <v>7.8910200497919178E-2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0.12840363228849722</v>
      </c>
      <c r="F183" s="298">
        <v>1.0912572041531187E-2</v>
      </c>
      <c r="G183" s="298">
        <v>0.11749106024696603</v>
      </c>
      <c r="H183" s="298">
        <v>3.4627194834740695</v>
      </c>
      <c r="I183" s="298">
        <v>4.5135913199811891E-3</v>
      </c>
      <c r="J183" s="298">
        <v>1.9494742090972947E-3</v>
      </c>
      <c r="K183" s="298">
        <v>1.9875669873965079E-2</v>
      </c>
      <c r="L183" s="298">
        <v>3.4229180127713664E-2</v>
      </c>
      <c r="M183" s="298">
        <v>-5.7059795959650231E-2</v>
      </c>
      <c r="N183" s="298">
        <v>7.8884940042712612E-2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0</v>
      </c>
      <c r="F184" s="298">
        <v>1.095816388340126E-2</v>
      </c>
      <c r="G184" s="298">
        <v>-1.095816388340126E-2</v>
      </c>
      <c r="H184" s="298">
        <v>-0.3229611470216967</v>
      </c>
      <c r="I184" s="298">
        <v>4.2981946732066354E-3</v>
      </c>
      <c r="J184" s="298">
        <v>2.4228011029362676E-3</v>
      </c>
      <c r="K184" s="298">
        <v>1.9493526663866251E-2</v>
      </c>
      <c r="L184" s="298">
        <v>3.4201443581527963E-2</v>
      </c>
      <c r="M184" s="298">
        <v>-5.6959124834040906E-2</v>
      </c>
      <c r="N184" s="298">
        <v>7.8875452600843429E-2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0</v>
      </c>
      <c r="F185" s="298">
        <v>9.4034820756317659E-3</v>
      </c>
      <c r="G185" s="298">
        <v>-9.4034820756317659E-3</v>
      </c>
      <c r="H185" s="298">
        <v>-0.27714126102313508</v>
      </c>
      <c r="I185" s="298">
        <v>1.4931472801943074E-2</v>
      </c>
      <c r="J185" s="298">
        <v>-2.0247463705321069E-2</v>
      </c>
      <c r="K185" s="298">
        <v>3.9054427856584598E-2</v>
      </c>
      <c r="L185" s="298">
        <v>3.7070380975204778E-2</v>
      </c>
      <c r="M185" s="298">
        <v>-6.4210947723418205E-2</v>
      </c>
      <c r="N185" s="298">
        <v>8.3017911874681743E-2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</v>
      </c>
      <c r="F186" s="298">
        <v>1.1044788382954399E-2</v>
      </c>
      <c r="G186" s="298">
        <v>-1.1044788382954399E-2</v>
      </c>
      <c r="H186" s="298">
        <v>-0.3255141611975696</v>
      </c>
      <c r="I186" s="298">
        <v>3.943405198308529E-3</v>
      </c>
      <c r="J186" s="298">
        <v>3.2139671854528439E-3</v>
      </c>
      <c r="K186" s="298">
        <v>1.8875609580455956E-2</v>
      </c>
      <c r="L186" s="298">
        <v>3.4158669619434902E-2</v>
      </c>
      <c r="M186" s="298">
        <v>-5.678755972295662E-2</v>
      </c>
      <c r="N186" s="298">
        <v>7.8877136488865421E-2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0</v>
      </c>
      <c r="F187" s="299">
        <v>1.1195241461125641E-2</v>
      </c>
      <c r="G187" s="299">
        <v>-1.1195241461125641E-2</v>
      </c>
      <c r="H187" s="299">
        <v>-0.32994834371355947</v>
      </c>
      <c r="I187" s="299">
        <v>3.5491593778888761E-3</v>
      </c>
      <c r="J187" s="299">
        <v>4.1473143291116633E-3</v>
      </c>
      <c r="K187" s="299">
        <v>1.8243168593139618E-2</v>
      </c>
      <c r="L187" s="299">
        <v>3.4115404114583123E-2</v>
      </c>
      <c r="M187" s="299">
        <v>-5.6551189926752128E-2</v>
      </c>
      <c r="N187" s="299">
        <v>7.8941672849003414E-2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FA2E-2863-453B-BF63-643EBF4853A0}">
  <dimension ref="B1:N247"/>
  <sheetViews>
    <sheetView topLeftCell="A178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609</v>
      </c>
    </row>
    <row r="2" spans="2:9" x14ac:dyDescent="0.2">
      <c r="B2" t="s">
        <v>599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19</v>
      </c>
      <c r="C13" s="304">
        <v>95</v>
      </c>
      <c r="D13" s="304">
        <v>0</v>
      </c>
      <c r="E13" s="304">
        <v>95</v>
      </c>
      <c r="F13" s="306">
        <v>0</v>
      </c>
      <c r="G13" s="306">
        <v>0.88848269260189638</v>
      </c>
      <c r="H13" s="306">
        <v>0.21519354665374302</v>
      </c>
      <c r="I13" s="306">
        <v>0.20123647042727566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19</v>
      </c>
    </row>
    <row r="20" spans="2:4" x14ac:dyDescent="0.2">
      <c r="B20" s="295" t="s">
        <v>308</v>
      </c>
      <c r="C20" s="310">
        <v>1</v>
      </c>
      <c r="D20" s="306">
        <v>9.5878457445676746E-2</v>
      </c>
    </row>
    <row r="21" spans="2:4" ht="16" thickBot="1" x14ac:dyDescent="0.25">
      <c r="B21" s="308" t="s">
        <v>19</v>
      </c>
      <c r="C21" s="309">
        <v>9.5878457445676746E-2</v>
      </c>
      <c r="D21" s="311">
        <v>1</v>
      </c>
    </row>
    <row r="24" spans="2:4" x14ac:dyDescent="0.2">
      <c r="B24" s="290" t="s">
        <v>600</v>
      </c>
    </row>
    <row r="26" spans="2:4" x14ac:dyDescent="0.2">
      <c r="B26" t="s">
        <v>601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9.1926786021624407E-3</v>
      </c>
    </row>
    <row r="32" spans="2:4" x14ac:dyDescent="0.2">
      <c r="B32" s="292" t="s">
        <v>355</v>
      </c>
      <c r="C32" s="298">
        <v>-1.4611635634057055E-3</v>
      </c>
    </row>
    <row r="33" spans="2:7" x14ac:dyDescent="0.2">
      <c r="B33" s="292" t="s">
        <v>356</v>
      </c>
      <c r="C33" s="298">
        <v>4.0555288480691461E-2</v>
      </c>
    </row>
    <row r="34" spans="2:7" x14ac:dyDescent="0.2">
      <c r="B34" s="292" t="s">
        <v>357</v>
      </c>
      <c r="C34" s="298">
        <v>0.20138343646062717</v>
      </c>
    </row>
    <row r="35" spans="2:7" x14ac:dyDescent="0.2">
      <c r="B35" s="292" t="s">
        <v>358</v>
      </c>
      <c r="C35" s="298">
        <v>71.27399995039724</v>
      </c>
    </row>
    <row r="36" spans="2:7" x14ac:dyDescent="0.2">
      <c r="B36" s="292" t="s">
        <v>359</v>
      </c>
      <c r="C36" s="298">
        <v>1.4789296733319308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-302.50481622818194</v>
      </c>
    </row>
    <row r="39" spans="2:7" x14ac:dyDescent="0.2">
      <c r="B39" s="292" t="s">
        <v>362</v>
      </c>
      <c r="C39" s="298">
        <v>-297.39706244498086</v>
      </c>
    </row>
    <row r="40" spans="2:7" ht="16" thickBot="1" x14ac:dyDescent="0.25">
      <c r="B40" s="296" t="s">
        <v>363</v>
      </c>
      <c r="C40" s="299">
        <v>1.0334226900601102</v>
      </c>
    </row>
    <row r="43" spans="2:7" x14ac:dyDescent="0.2">
      <c r="B43" t="s">
        <v>602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3.499317211830455E-2</v>
      </c>
      <c r="E46" s="297">
        <v>3.499317211830455E-2</v>
      </c>
      <c r="F46" s="297">
        <v>0.86285102212908538</v>
      </c>
      <c r="G46" s="643">
        <v>0.355346810954973</v>
      </c>
    </row>
    <row r="47" spans="2:7" x14ac:dyDescent="0.2">
      <c r="B47" s="292" t="s">
        <v>370</v>
      </c>
      <c r="C47">
        <v>93</v>
      </c>
      <c r="D47" s="298">
        <v>3.7716418287043059</v>
      </c>
      <c r="E47" s="298">
        <v>4.0555288480691461E-2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3.8066350008226104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603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0.188547812897916</v>
      </c>
      <c r="D55" s="297">
        <v>3.5351741759797065E-2</v>
      </c>
      <c r="E55" s="297">
        <v>5.3334801487019678</v>
      </c>
      <c r="F55" s="646">
        <v>6.7373537537105687E-7</v>
      </c>
      <c r="G55" s="297">
        <v>0.11834625997102843</v>
      </c>
      <c r="H55" s="297">
        <v>0.25874936582480357</v>
      </c>
    </row>
    <row r="56" spans="2:8" ht="16" thickBot="1" x14ac:dyDescent="0.25">
      <c r="B56" s="296" t="s">
        <v>308</v>
      </c>
      <c r="C56" s="299">
        <v>1.9399537009702015E-2</v>
      </c>
      <c r="D56" s="299">
        <v>2.0884469897443473E-2</v>
      </c>
      <c r="E56" s="299">
        <v>0.92889774578749384</v>
      </c>
      <c r="F56" s="675">
        <v>0.35534681095497289</v>
      </c>
      <c r="G56" s="299">
        <v>-2.2072881204290521E-2</v>
      </c>
      <c r="H56" s="299">
        <v>6.0871955223694554E-2</v>
      </c>
    </row>
    <row r="59" spans="2:8" x14ac:dyDescent="0.2">
      <c r="B59" t="s">
        <v>604</v>
      </c>
    </row>
    <row r="61" spans="2:8" x14ac:dyDescent="0.2">
      <c r="B61" t="s">
        <v>605</v>
      </c>
    </row>
    <row r="64" spans="2:8" x14ac:dyDescent="0.2">
      <c r="B64" t="s">
        <v>606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9.5878457445676746E-2</v>
      </c>
      <c r="D67" s="315">
        <v>0.10321745087710774</v>
      </c>
      <c r="E67" s="315">
        <v>0.92889774578749373</v>
      </c>
      <c r="F67" s="676">
        <v>0.35534681095497289</v>
      </c>
      <c r="G67" s="315">
        <v>-0.10909094377822753</v>
      </c>
      <c r="H67" s="315">
        <v>0.30084785866958103</v>
      </c>
    </row>
    <row r="87" spans="2:14" x14ac:dyDescent="0.2">
      <c r="F87" t="s">
        <v>337</v>
      </c>
    </row>
    <row r="90" spans="2:14" x14ac:dyDescent="0.2">
      <c r="B90" t="s">
        <v>607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19</v>
      </c>
      <c r="F92" s="294" t="s">
        <v>608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0.12694184490335</v>
      </c>
      <c r="F93" s="297">
        <v>0.21337922027033457</v>
      </c>
      <c r="G93" s="297">
        <v>-8.6437375366984565E-2</v>
      </c>
      <c r="H93" s="297">
        <v>-0.42921789838403163</v>
      </c>
      <c r="I93" s="297">
        <v>2.0753620831688378E-2</v>
      </c>
      <c r="J93" s="297">
        <v>0.17216664236852394</v>
      </c>
      <c r="K93" s="297">
        <v>0.25459179817214517</v>
      </c>
      <c r="L93" s="297">
        <v>0.20244999693335872</v>
      </c>
      <c r="M93" s="297">
        <v>-0.1886463509542215</v>
      </c>
      <c r="N93" s="297">
        <v>0.61540479149489058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0.20975601896297241</v>
      </c>
      <c r="F94" s="298">
        <v>0.22501894247615578</v>
      </c>
      <c r="G94" s="298">
        <v>-1.5262923513183368E-2</v>
      </c>
      <c r="H94" s="298">
        <v>-7.5790361816412091E-2</v>
      </c>
      <c r="I94" s="298">
        <v>2.3211652727459349E-2</v>
      </c>
      <c r="J94" s="298">
        <v>0.17892520037600343</v>
      </c>
      <c r="K94" s="298">
        <v>0.27111268457630811</v>
      </c>
      <c r="L94" s="298">
        <v>0.20271672181404185</v>
      </c>
      <c r="M94" s="298">
        <v>-0.17753629150039202</v>
      </c>
      <c r="N94" s="298">
        <v>0.62757417645270364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0.12650842946110391</v>
      </c>
      <c r="F95" s="298">
        <v>0.21609515545169286</v>
      </c>
      <c r="G95" s="298">
        <v>-8.958672599058895E-2</v>
      </c>
      <c r="H95" s="298">
        <v>-0.44485647660553357</v>
      </c>
      <c r="I95" s="298">
        <v>2.0684290681263425E-2</v>
      </c>
      <c r="J95" s="298">
        <v>0.17502025348838499</v>
      </c>
      <c r="K95" s="298">
        <v>0.25717005741500076</v>
      </c>
      <c r="L95" s="298">
        <v>0.20244290148503222</v>
      </c>
      <c r="M95" s="298">
        <v>-0.18591632561870289</v>
      </c>
      <c r="N95" s="298">
        <v>0.61810663652208864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0.36402338904124626</v>
      </c>
      <c r="F96" s="298">
        <v>0.21609515545169286</v>
      </c>
      <c r="G96" s="298">
        <v>0.1479282335895534</v>
      </c>
      <c r="H96" s="298">
        <v>0.73456008194832401</v>
      </c>
      <c r="I96" s="298">
        <v>2.0684290681263425E-2</v>
      </c>
      <c r="J96" s="298">
        <v>0.17502025348838499</v>
      </c>
      <c r="K96" s="298">
        <v>0.25717005741500076</v>
      </c>
      <c r="L96" s="298">
        <v>0.20244290148503222</v>
      </c>
      <c r="M96" s="298">
        <v>-0.18591632561870289</v>
      </c>
      <c r="N96" s="298">
        <v>0.61810663652208864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8.5078866693999167E-2</v>
      </c>
      <c r="F97" s="298">
        <v>0.20949931286839418</v>
      </c>
      <c r="G97" s="298">
        <v>-0.12442044617439502</v>
      </c>
      <c r="H97" s="298">
        <v>-0.61782859782870314</v>
      </c>
      <c r="I97" s="298">
        <v>2.1551702237120041E-2</v>
      </c>
      <c r="J97" s="298">
        <v>0.16670190346368174</v>
      </c>
      <c r="K97" s="298">
        <v>0.25229672227310662</v>
      </c>
      <c r="L97" s="298">
        <v>0.20253336601658736</v>
      </c>
      <c r="M97" s="298">
        <v>-0.19269181283289771</v>
      </c>
      <c r="N97" s="298">
        <v>0.61169043856968608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4.724481758656715E-2</v>
      </c>
      <c r="F98" s="298">
        <v>0.2232729841452826</v>
      </c>
      <c r="G98" s="298">
        <v>-0.17602816655871545</v>
      </c>
      <c r="H98" s="298">
        <v>-0.87409456136245356</v>
      </c>
      <c r="I98" s="298">
        <v>2.2417645325234013E-2</v>
      </c>
      <c r="J98" s="298">
        <v>0.17875598338507329</v>
      </c>
      <c r="K98" s="298">
        <v>0.26778998490549188</v>
      </c>
      <c r="L98" s="298">
        <v>0.20262734095530999</v>
      </c>
      <c r="M98" s="298">
        <v>-0.17910475715982768</v>
      </c>
      <c r="N98" s="298">
        <v>0.62565072545039291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0.52601611913926449</v>
      </c>
      <c r="F99" s="298">
        <v>0.20949931286839418</v>
      </c>
      <c r="G99" s="298">
        <v>0.31651680627087031</v>
      </c>
      <c r="H99" s="298">
        <v>1.5717122114596205</v>
      </c>
      <c r="I99" s="298">
        <v>2.1551702237120041E-2</v>
      </c>
      <c r="J99" s="298">
        <v>0.16670190346368174</v>
      </c>
      <c r="K99" s="298">
        <v>0.25229672227310662</v>
      </c>
      <c r="L99" s="298">
        <v>0.20253336601658736</v>
      </c>
      <c r="M99" s="298">
        <v>-0.19269181283289771</v>
      </c>
      <c r="N99" s="298">
        <v>0.61169043856968608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0.81066009388518467</v>
      </c>
      <c r="F100" s="298">
        <v>0.21434919712081968</v>
      </c>
      <c r="G100" s="298">
        <v>0.59631089676436499</v>
      </c>
      <c r="H100" s="298">
        <v>2.9610722075494564</v>
      </c>
      <c r="I100" s="298">
        <v>2.0681489749017266E-2</v>
      </c>
      <c r="J100" s="298">
        <v>0.17327985725384809</v>
      </c>
      <c r="K100" s="298">
        <v>0.25541853698779127</v>
      </c>
      <c r="L100" s="298">
        <v>0.20244261532328159</v>
      </c>
      <c r="M100" s="298">
        <v>-0.18766171568905243</v>
      </c>
      <c r="N100" s="298">
        <v>0.61636010993069179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0.868284649536466</v>
      </c>
      <c r="F101" s="298">
        <v>0.21240924341984949</v>
      </c>
      <c r="G101" s="298">
        <v>0.65587540611661654</v>
      </c>
      <c r="H101" s="298">
        <v>3.2568488136056208</v>
      </c>
      <c r="I101" s="298">
        <v>2.0877795439814988E-2</v>
      </c>
      <c r="J101" s="298">
        <v>0.17095007935592538</v>
      </c>
      <c r="K101" s="298">
        <v>0.25386840748377359</v>
      </c>
      <c r="L101" s="298">
        <v>0.20246276404099156</v>
      </c>
      <c r="M101" s="298">
        <v>-0.18964168075020785</v>
      </c>
      <c r="N101" s="298">
        <v>0.61446016758990685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0.22573873000000003</v>
      </c>
      <c r="F102" s="298">
        <v>0.22909284524819321</v>
      </c>
      <c r="G102" s="298">
        <v>-3.3541152481931791E-3</v>
      </c>
      <c r="H102" s="298">
        <v>-1.6655368024017944E-2</v>
      </c>
      <c r="I102" s="298">
        <v>2.5510696544609027E-2</v>
      </c>
      <c r="J102" s="298">
        <v>0.17843365776468464</v>
      </c>
      <c r="K102" s="298">
        <v>0.27975203273170179</v>
      </c>
      <c r="L102" s="298">
        <v>0.20299281789975376</v>
      </c>
      <c r="M102" s="298">
        <v>-0.1740106608362951</v>
      </c>
      <c r="N102" s="298">
        <v>0.63219635133268148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9.9262913469387787E-2</v>
      </c>
      <c r="F103" s="298">
        <v>0.23025681746877533</v>
      </c>
      <c r="G103" s="298">
        <v>-0.13099390399938754</v>
      </c>
      <c r="H103" s="298">
        <v>-0.65047009973433634</v>
      </c>
      <c r="I103" s="298">
        <v>2.6265294227065784E-2</v>
      </c>
      <c r="J103" s="298">
        <v>0.17809914853834302</v>
      </c>
      <c r="K103" s="298">
        <v>0.28241448639920763</v>
      </c>
      <c r="L103" s="298">
        <v>0.20308903013586382</v>
      </c>
      <c r="M103" s="298">
        <v>-0.17303774704874256</v>
      </c>
      <c r="N103" s="298">
        <v>0.63355138198629324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0</v>
      </c>
      <c r="F104" s="298">
        <v>0.1952600527032729</v>
      </c>
      <c r="G104" s="298">
        <v>-0.1952600527032729</v>
      </c>
      <c r="H104" s="298">
        <v>-0.96959340914538683</v>
      </c>
      <c r="I104" s="298">
        <v>2.9789247442219745E-2</v>
      </c>
      <c r="J104" s="298">
        <v>0.13610451108451832</v>
      </c>
      <c r="K104" s="298">
        <v>0.25441559432202748</v>
      </c>
      <c r="L104" s="298">
        <v>0.20357477187477149</v>
      </c>
      <c r="M104" s="298">
        <v>-0.20899909864067134</v>
      </c>
      <c r="N104" s="298">
        <v>0.59951920404721715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0</v>
      </c>
      <c r="F105" s="298">
        <v>0.21803510915266305</v>
      </c>
      <c r="G105" s="298">
        <v>-0.21803510915266305</v>
      </c>
      <c r="H105" s="298">
        <v>-1.0826864065123423</v>
      </c>
      <c r="I105" s="298">
        <v>2.0886734497020883E-2</v>
      </c>
      <c r="J105" s="298">
        <v>0.17655819389272093</v>
      </c>
      <c r="K105" s="298">
        <v>0.25951202441260518</v>
      </c>
      <c r="L105" s="298">
        <v>0.20246368602453257</v>
      </c>
      <c r="M105" s="298">
        <v>-0.18401764589398284</v>
      </c>
      <c r="N105" s="298">
        <v>0.62008786419930895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0.32644643253061667</v>
      </c>
      <c r="F106" s="298">
        <v>0.21919908137324517</v>
      </c>
      <c r="G106" s="298">
        <v>0.1072473511573715</v>
      </c>
      <c r="H106" s="298">
        <v>0.53255298967122155</v>
      </c>
      <c r="I106" s="298">
        <v>2.1106688573105933E-2</v>
      </c>
      <c r="J106" s="298">
        <v>0.17728538090994062</v>
      </c>
      <c r="K106" s="298">
        <v>0.26111278183654973</v>
      </c>
      <c r="L106" s="298">
        <v>0.20248649531070842</v>
      </c>
      <c r="M106" s="298">
        <v>-0.18289896839527264</v>
      </c>
      <c r="N106" s="298">
        <v>0.62129713114176299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0.20879122566467001</v>
      </c>
      <c r="F107" s="298">
        <v>0.21396120638062563</v>
      </c>
      <c r="G107" s="298">
        <v>-5.1699807159556188E-3</v>
      </c>
      <c r="H107" s="298">
        <v>-2.5672323438409549E-2</v>
      </c>
      <c r="I107" s="298">
        <v>2.070405335541042E-2</v>
      </c>
      <c r="J107" s="298">
        <v>0.17284705966314032</v>
      </c>
      <c r="K107" s="298">
        <v>0.25507535309811091</v>
      </c>
      <c r="L107" s="298">
        <v>0.20244492166027564</v>
      </c>
      <c r="M107" s="298">
        <v>-0.18805428635743379</v>
      </c>
      <c r="N107" s="298">
        <v>0.61597669911868502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0.62603646066996954</v>
      </c>
      <c r="F108" s="298">
        <v>0.22870485450799916</v>
      </c>
      <c r="G108" s="298">
        <v>0.39733160616197039</v>
      </c>
      <c r="H108" s="298">
        <v>1.9730103584743097</v>
      </c>
      <c r="I108" s="298">
        <v>2.5267966842942201E-2</v>
      </c>
      <c r="J108" s="298">
        <v>0.17852768010645617</v>
      </c>
      <c r="K108" s="298">
        <v>0.27888202890954211</v>
      </c>
      <c r="L108" s="298">
        <v>0.20296245620574138</v>
      </c>
      <c r="M108" s="298">
        <v>-0.17433835926943275</v>
      </c>
      <c r="N108" s="298">
        <v>0.63174806828543106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0.19761253974122833</v>
      </c>
      <c r="F109" s="298">
        <v>0.19733580316331101</v>
      </c>
      <c r="G109" s="298">
        <v>2.7673657791732476E-4</v>
      </c>
      <c r="H109" s="298">
        <v>1.3741774536230541E-3</v>
      </c>
      <c r="I109" s="298">
        <v>2.822207171568919E-2</v>
      </c>
      <c r="J109" s="298">
        <v>0.14129236194569944</v>
      </c>
      <c r="K109" s="298">
        <v>0.25337924438092257</v>
      </c>
      <c r="L109" s="298">
        <v>0.20335135557113201</v>
      </c>
      <c r="M109" s="298">
        <v>-0.20647968767951153</v>
      </c>
      <c r="N109" s="298">
        <v>0.60115129400613354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0.88848269260189638</v>
      </c>
      <c r="F110" s="298">
        <v>0.22172102118450643</v>
      </c>
      <c r="G110" s="298">
        <v>0.66676167141738996</v>
      </c>
      <c r="H110" s="298">
        <v>3.3109062152077722</v>
      </c>
      <c r="I110" s="298">
        <v>2.182379819931805E-2</v>
      </c>
      <c r="J110" s="298">
        <v>0.17838328312438503</v>
      </c>
      <c r="K110" s="298">
        <v>0.2650587592446278</v>
      </c>
      <c r="L110" s="298">
        <v>0.2025625005980525</v>
      </c>
      <c r="M110" s="298">
        <v>-0.18052796002151911</v>
      </c>
      <c r="N110" s="298">
        <v>0.62397000239053191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9.8088142427691399E-2</v>
      </c>
      <c r="F111" s="298">
        <v>0.19723492557086056</v>
      </c>
      <c r="G111" s="298">
        <v>-9.9146783143169159E-2</v>
      </c>
      <c r="H111" s="298">
        <v>-0.49232839048584576</v>
      </c>
      <c r="I111" s="298">
        <v>2.8296160390073183E-2</v>
      </c>
      <c r="J111" s="298">
        <v>0.14104435892923478</v>
      </c>
      <c r="K111" s="298">
        <v>0.25342549221248634</v>
      </c>
      <c r="L111" s="298">
        <v>0.20336165118702249</v>
      </c>
      <c r="M111" s="298">
        <v>-0.20660101032467706</v>
      </c>
      <c r="N111" s="298">
        <v>0.60107086146639821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0.19896439429527549</v>
      </c>
      <c r="G112" s="298">
        <v>-0.19896439429527549</v>
      </c>
      <c r="H112" s="298">
        <v>-0.98798787920264419</v>
      </c>
      <c r="I112" s="298">
        <v>2.705823170526872E-2</v>
      </c>
      <c r="J112" s="298">
        <v>0.14523210868196507</v>
      </c>
      <c r="K112" s="298">
        <v>0.25269667990858591</v>
      </c>
      <c r="L112" s="298">
        <v>0.20319310122075374</v>
      </c>
      <c r="M112" s="298">
        <v>-0.20453683477143772</v>
      </c>
      <c r="N112" s="298">
        <v>0.60246562336198872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</v>
      </c>
      <c r="F113" s="298">
        <v>0.19380508742754524</v>
      </c>
      <c r="G113" s="298">
        <v>-0.19380508742754524</v>
      </c>
      <c r="H113" s="298">
        <v>-0.96236855837662894</v>
      </c>
      <c r="I113" s="298">
        <v>3.0936670475667435E-2</v>
      </c>
      <c r="J113" s="298">
        <v>0.13237099106714811</v>
      </c>
      <c r="K113" s="298">
        <v>0.25523918378794236</v>
      </c>
      <c r="L113" s="298">
        <v>0.2037458369165159</v>
      </c>
      <c r="M113" s="298">
        <v>-0.21079376518666618</v>
      </c>
      <c r="N113" s="298">
        <v>0.59840394004175668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7.3999999999999996E-2</v>
      </c>
      <c r="F114" s="298">
        <v>0.1979934474679399</v>
      </c>
      <c r="G114" s="298">
        <v>-0.1239934474679399</v>
      </c>
      <c r="H114" s="298">
        <v>-0.61570827098375625</v>
      </c>
      <c r="I114" s="298">
        <v>2.7744640691296275E-2</v>
      </c>
      <c r="J114" s="298">
        <v>0.14289808964479273</v>
      </c>
      <c r="K114" s="298">
        <v>0.25308880529108707</v>
      </c>
      <c r="L114" s="298">
        <v>0.20328564525755524</v>
      </c>
      <c r="M114" s="298">
        <v>-0.20569155571496062</v>
      </c>
      <c r="N114" s="298">
        <v>0.60167845065084036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0.33442270929913809</v>
      </c>
      <c r="F115" s="298">
        <v>0.20299270815534012</v>
      </c>
      <c r="G115" s="298">
        <v>0.13143000114379796</v>
      </c>
      <c r="H115" s="298">
        <v>0.65263560625302008</v>
      </c>
      <c r="I115" s="298">
        <v>2.4483043070865133E-2</v>
      </c>
      <c r="J115" s="298">
        <v>0.1543742368045109</v>
      </c>
      <c r="K115" s="298">
        <v>0.25161117950616935</v>
      </c>
      <c r="L115" s="298">
        <v>0.20286623148937652</v>
      </c>
      <c r="M115" s="298">
        <v>-0.19985942240574953</v>
      </c>
      <c r="N115" s="298">
        <v>0.6058448387164298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0.40848914829979471</v>
      </c>
      <c r="F116" s="298">
        <v>0.20439917458854351</v>
      </c>
      <c r="G116" s="298">
        <v>0.2040899737112512</v>
      </c>
      <c r="H116" s="298">
        <v>1.0134397212511228</v>
      </c>
      <c r="I116" s="298">
        <v>2.3705203886845543E-2</v>
      </c>
      <c r="J116" s="298">
        <v>0.15732533770060961</v>
      </c>
      <c r="K116" s="298">
        <v>0.25147301147647738</v>
      </c>
      <c r="L116" s="298">
        <v>0.20277382763070875</v>
      </c>
      <c r="M116" s="298">
        <v>-0.19826946022235115</v>
      </c>
      <c r="N116" s="298">
        <v>0.60706780939943816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0.19347723525208127</v>
      </c>
      <c r="G117" s="298">
        <v>-0.19347723525208127</v>
      </c>
      <c r="H117" s="298">
        <v>-0.96074055867006891</v>
      </c>
      <c r="I117" s="298">
        <v>3.120025374380862E-2</v>
      </c>
      <c r="J117" s="298">
        <v>0.13151971475957822</v>
      </c>
      <c r="K117" s="298">
        <v>0.25543475574458435</v>
      </c>
      <c r="L117" s="298">
        <v>0.20378602580738822</v>
      </c>
      <c r="M117" s="298">
        <v>-0.21120142453454094</v>
      </c>
      <c r="N117" s="298">
        <v>0.59815589503870348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0.15446360503659975</v>
      </c>
      <c r="F118" s="298">
        <v>0.19652878242370742</v>
      </c>
      <c r="G118" s="298">
        <v>-4.2065177387107661E-2</v>
      </c>
      <c r="H118" s="298">
        <v>-0.20888101884849847</v>
      </c>
      <c r="I118" s="298">
        <v>2.8820906849813244E-2</v>
      </c>
      <c r="J118" s="298">
        <v>0.13929617331025829</v>
      </c>
      <c r="K118" s="298">
        <v>0.25376139153715654</v>
      </c>
      <c r="L118" s="298">
        <v>0.20343532916466864</v>
      </c>
      <c r="M118" s="298">
        <v>-0.20745346333351727</v>
      </c>
      <c r="N118" s="298">
        <v>0.60051102818093205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0.25203402983471035</v>
      </c>
      <c r="F119" s="298">
        <v>0.19768693478318661</v>
      </c>
      <c r="G119" s="298">
        <v>5.4347095051523742E-2</v>
      </c>
      <c r="H119" s="298">
        <v>0.26986874395774468</v>
      </c>
      <c r="I119" s="298">
        <v>2.7965944238961551E-2</v>
      </c>
      <c r="J119" s="298">
        <v>0.14215211197356456</v>
      </c>
      <c r="K119" s="298">
        <v>0.25322175759280863</v>
      </c>
      <c r="L119" s="298">
        <v>0.20331596719851633</v>
      </c>
      <c r="M119" s="298">
        <v>-0.20605828176508895</v>
      </c>
      <c r="N119" s="298">
        <v>0.60143215133146222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0.40259069952416365</v>
      </c>
      <c r="F120" s="298">
        <v>0.21124527119926736</v>
      </c>
      <c r="G120" s="298">
        <v>0.19134542832489629</v>
      </c>
      <c r="H120" s="298">
        <v>0.95015474801626287</v>
      </c>
      <c r="I120" s="298">
        <v>2.1094181267245351E-2</v>
      </c>
      <c r="J120" s="298">
        <v>0.16935640776663333</v>
      </c>
      <c r="K120" s="298">
        <v>0.25313413463190138</v>
      </c>
      <c r="L120" s="298">
        <v>0.20248519196234294</v>
      </c>
      <c r="M120" s="298">
        <v>-0.19085019037770154</v>
      </c>
      <c r="N120" s="298">
        <v>0.61334073277623624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0.26127377841665028</v>
      </c>
      <c r="F121" s="298">
        <v>0.21803510915266305</v>
      </c>
      <c r="G121" s="298">
        <v>4.3238669263987228E-2</v>
      </c>
      <c r="H121" s="298">
        <v>0.21470817076081078</v>
      </c>
      <c r="I121" s="298">
        <v>2.0886734497020883E-2</v>
      </c>
      <c r="J121" s="298">
        <v>0.17655819389272093</v>
      </c>
      <c r="K121" s="298">
        <v>0.25951202441260518</v>
      </c>
      <c r="L121" s="298">
        <v>0.20246368602453257</v>
      </c>
      <c r="M121" s="298">
        <v>-0.18401764589398284</v>
      </c>
      <c r="N121" s="298">
        <v>0.62008786419930895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</v>
      </c>
      <c r="F122" s="298">
        <v>0.23355473876042468</v>
      </c>
      <c r="G122" s="298">
        <v>-0.23355473876042468</v>
      </c>
      <c r="H122" s="298">
        <v>-1.1597514813790923</v>
      </c>
      <c r="I122" s="298">
        <v>2.8594020936751324E-2</v>
      </c>
      <c r="J122" s="298">
        <v>0.17677268010478342</v>
      </c>
      <c r="K122" s="298">
        <v>0.29033679741606594</v>
      </c>
      <c r="L122" s="298">
        <v>0.20340330998787318</v>
      </c>
      <c r="M122" s="298">
        <v>-0.17036392325742569</v>
      </c>
      <c r="N122" s="298">
        <v>0.63747340077827508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0.1296219696096855</v>
      </c>
      <c r="F123" s="298">
        <v>0.22055704896392431</v>
      </c>
      <c r="G123" s="298">
        <v>-9.0935079354238807E-2</v>
      </c>
      <c r="H123" s="298">
        <v>-0.45155192975375452</v>
      </c>
      <c r="I123" s="298">
        <v>2.1453144999703959E-2</v>
      </c>
      <c r="J123" s="298">
        <v>0.17795535470008964</v>
      </c>
      <c r="K123" s="298">
        <v>0.26315874322775895</v>
      </c>
      <c r="L123" s="298">
        <v>0.20252290218903585</v>
      </c>
      <c r="M123" s="298">
        <v>-0.18161329764963074</v>
      </c>
      <c r="N123" s="298">
        <v>0.62272739557747936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0.29063591998431659</v>
      </c>
      <c r="F124" s="298">
        <v>0.23413672487071574</v>
      </c>
      <c r="G124" s="298">
        <v>5.6499195113600853E-2</v>
      </c>
      <c r="H124" s="298">
        <v>0.28055532325096216</v>
      </c>
      <c r="I124" s="298">
        <v>2.9030665383734344E-2</v>
      </c>
      <c r="J124" s="298">
        <v>0.17648757688003161</v>
      </c>
      <c r="K124" s="298">
        <v>0.2917858728613999</v>
      </c>
      <c r="L124" s="298">
        <v>0.2034651518400972</v>
      </c>
      <c r="M124" s="298">
        <v>-0.16990474280948364</v>
      </c>
      <c r="N124" s="298">
        <v>0.63817819255091512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0.2508624431454613</v>
      </c>
      <c r="F125" s="298">
        <v>0.24480647022605184</v>
      </c>
      <c r="G125" s="298">
        <v>6.055972919409458E-3</v>
      </c>
      <c r="H125" s="298">
        <v>3.0071852113783309E-2</v>
      </c>
      <c r="I125" s="298">
        <v>3.7989591623686876E-2</v>
      </c>
      <c r="J125" s="298">
        <v>0.16936667025348018</v>
      </c>
      <c r="K125" s="298">
        <v>0.32024627019862351</v>
      </c>
      <c r="L125" s="298">
        <v>0.20493534968966667</v>
      </c>
      <c r="M125" s="298">
        <v>-0.16215451901126982</v>
      </c>
      <c r="N125" s="298">
        <v>0.65176745946337356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0.52117878723069322</v>
      </c>
      <c r="F126" s="298">
        <v>0.22579492395654388</v>
      </c>
      <c r="G126" s="298">
        <v>0.29538386327414934</v>
      </c>
      <c r="H126" s="298">
        <v>1.4667733775210472</v>
      </c>
      <c r="I126" s="298">
        <v>2.3604048008268669E-2</v>
      </c>
      <c r="J126" s="298">
        <v>0.17892196259581966</v>
      </c>
      <c r="K126" s="298">
        <v>0.2726678853172681</v>
      </c>
      <c r="L126" s="298">
        <v>0.20276202692582285</v>
      </c>
      <c r="M126" s="298">
        <v>-0.17685027699317779</v>
      </c>
      <c r="N126" s="298">
        <v>0.62844012490626555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0.52518956147679441</v>
      </c>
      <c r="F127" s="298">
        <v>0.22133303044431241</v>
      </c>
      <c r="G127" s="298">
        <v>0.303856531032482</v>
      </c>
      <c r="H127" s="298">
        <v>1.5088456944267585</v>
      </c>
      <c r="I127" s="298">
        <v>2.1692909590220834E-2</v>
      </c>
      <c r="J127" s="298">
        <v>0.17825521122161347</v>
      </c>
      <c r="K127" s="298">
        <v>0.26441084966701134</v>
      </c>
      <c r="L127" s="298">
        <v>0.20254844064366664</v>
      </c>
      <c r="M127" s="298">
        <v>-0.1808880304787841</v>
      </c>
      <c r="N127" s="298">
        <v>0.62355409136740891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0.22094208118100053</v>
      </c>
      <c r="F128" s="298">
        <v>0.24946235910838033</v>
      </c>
      <c r="G128" s="298">
        <v>-2.8520277927379795E-2</v>
      </c>
      <c r="H128" s="298">
        <v>-0.14162176606294949</v>
      </c>
      <c r="I128" s="298">
        <v>4.2283694612922994E-2</v>
      </c>
      <c r="J128" s="298">
        <v>0.16549532162879604</v>
      </c>
      <c r="K128" s="298">
        <v>0.33342939658796461</v>
      </c>
      <c r="L128" s="298">
        <v>0.20577463233064078</v>
      </c>
      <c r="M128" s="298">
        <v>-0.15916527912013662</v>
      </c>
      <c r="N128" s="298">
        <v>0.65808999733689721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0.13</v>
      </c>
      <c r="F129" s="298">
        <v>0.22928684061829024</v>
      </c>
      <c r="G129" s="298">
        <v>-9.928684061829024E-2</v>
      </c>
      <c r="H129" s="298">
        <v>-0.49302386712276597</v>
      </c>
      <c r="I129" s="298">
        <v>2.5633751801551537E-2</v>
      </c>
      <c r="J129" s="298">
        <v>0.17838328978228046</v>
      </c>
      <c r="K129" s="298">
        <v>0.28019039145430003</v>
      </c>
      <c r="L129" s="298">
        <v>0.20300831931749744</v>
      </c>
      <c r="M129" s="298">
        <v>-0.17384744820967835</v>
      </c>
      <c r="N129" s="298">
        <v>0.63242112944625883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0.1</v>
      </c>
      <c r="F130" s="298">
        <v>0.25838614613284328</v>
      </c>
      <c r="G130" s="298">
        <v>-0.15838614613284327</v>
      </c>
      <c r="H130" s="298">
        <v>-0.7864904329597614</v>
      </c>
      <c r="I130" s="298">
        <v>5.0882541888634732E-2</v>
      </c>
      <c r="J130" s="298">
        <v>0.1573435021318686</v>
      </c>
      <c r="K130" s="298">
        <v>0.35942879013381795</v>
      </c>
      <c r="L130" s="298">
        <v>0.2077121121883366</v>
      </c>
      <c r="M130" s="298">
        <v>-0.15408894311234439</v>
      </c>
      <c r="N130" s="298">
        <v>0.670861235378031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0.24092656282411146</v>
      </c>
      <c r="G131" s="298">
        <v>-0.24092656282411146</v>
      </c>
      <c r="H131" s="298">
        <v>-1.1963573919407986</v>
      </c>
      <c r="I131" s="298">
        <v>3.4559221370121976E-2</v>
      </c>
      <c r="J131" s="298">
        <v>0.17229879832494668</v>
      </c>
      <c r="K131" s="298">
        <v>0.30955432732327626</v>
      </c>
      <c r="L131" s="298">
        <v>0.20432725775676763</v>
      </c>
      <c r="M131" s="298">
        <v>-0.16482687634957027</v>
      </c>
      <c r="N131" s="298">
        <v>0.64668000199779319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0.10556253333333335</v>
      </c>
      <c r="F132" s="298">
        <v>0.2232729841452826</v>
      </c>
      <c r="G132" s="298">
        <v>-0.11771045081194925</v>
      </c>
      <c r="H132" s="298">
        <v>-0.58450909807055074</v>
      </c>
      <c r="I132" s="298">
        <v>2.2417645325234013E-2</v>
      </c>
      <c r="J132" s="298">
        <v>0.17875598338507329</v>
      </c>
      <c r="K132" s="298">
        <v>0.26778998490549188</v>
      </c>
      <c r="L132" s="298">
        <v>0.20262734095530999</v>
      </c>
      <c r="M132" s="298">
        <v>-0.17910475715982768</v>
      </c>
      <c r="N132" s="298">
        <v>0.62565072545039291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0.2667379303643726</v>
      </c>
      <c r="F133" s="298">
        <v>0.22385497025557366</v>
      </c>
      <c r="G133" s="298">
        <v>4.288296010879894E-2</v>
      </c>
      <c r="H133" s="298">
        <v>0.21294184299602545</v>
      </c>
      <c r="I133" s="298">
        <v>2.2668092085193957E-2</v>
      </c>
      <c r="J133" s="298">
        <v>0.17884063186503887</v>
      </c>
      <c r="K133" s="298">
        <v>0.26886930864610847</v>
      </c>
      <c r="L133" s="298">
        <v>0.20265520195512943</v>
      </c>
      <c r="M133" s="298">
        <v>-0.17857809747352754</v>
      </c>
      <c r="N133" s="298">
        <v>0.62628803798467492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0</v>
      </c>
      <c r="F134" s="298">
        <v>0.20814134527771505</v>
      </c>
      <c r="G134" s="298">
        <v>-0.20814134527771505</v>
      </c>
      <c r="H134" s="298">
        <v>-1.0335574212847893</v>
      </c>
      <c r="I134" s="298">
        <v>2.2012187439608106E-2</v>
      </c>
      <c r="J134" s="298">
        <v>0.16442950352242247</v>
      </c>
      <c r="K134" s="298">
        <v>0.25185318703300763</v>
      </c>
      <c r="L134" s="298">
        <v>0.20258288396744653</v>
      </c>
      <c r="M134" s="298">
        <v>-0.19414811326023562</v>
      </c>
      <c r="N134" s="298">
        <v>0.61043080381566572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0.44590717588832263</v>
      </c>
      <c r="F135" s="298">
        <v>0.24073256745401442</v>
      </c>
      <c r="G135" s="298">
        <v>0.20517460843430821</v>
      </c>
      <c r="H135" s="298">
        <v>1.018825639488093</v>
      </c>
      <c r="I135" s="298">
        <v>3.4392037675629351E-2</v>
      </c>
      <c r="J135" s="298">
        <v>0.17243679663870212</v>
      </c>
      <c r="K135" s="298">
        <v>0.30902833826932674</v>
      </c>
      <c r="L135" s="298">
        <v>0.20429904732076792</v>
      </c>
      <c r="M135" s="298">
        <v>-0.16496485138467562</v>
      </c>
      <c r="N135" s="298">
        <v>0.64642998629270443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0.14272282230536243</v>
      </c>
      <c r="F136" s="298">
        <v>0.22792887302761108</v>
      </c>
      <c r="G136" s="298">
        <v>-8.5206050722248655E-2</v>
      </c>
      <c r="H136" s="298">
        <v>-0.42310356909073521</v>
      </c>
      <c r="I136" s="298">
        <v>2.4796490786899241E-2</v>
      </c>
      <c r="J136" s="298">
        <v>0.17868795663357878</v>
      </c>
      <c r="K136" s="298">
        <v>0.27716978942164339</v>
      </c>
      <c r="L136" s="298">
        <v>0.20290429871256113</v>
      </c>
      <c r="M136" s="298">
        <v>-0.17499885149434566</v>
      </c>
      <c r="N136" s="298">
        <v>0.6308565975495678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0.17323612584454029</v>
      </c>
      <c r="F137" s="298">
        <v>0.2347187109810068</v>
      </c>
      <c r="G137" s="298">
        <v>-6.1482585136466511E-2</v>
      </c>
      <c r="H137" s="298">
        <v>-0.30530110230037255</v>
      </c>
      <c r="I137" s="298">
        <v>2.9474160240158576E-2</v>
      </c>
      <c r="J137" s="298">
        <v>0.1761888700997824</v>
      </c>
      <c r="K137" s="298">
        <v>0.2932485518622312</v>
      </c>
      <c r="L137" s="298">
        <v>0.20352890360475587</v>
      </c>
      <c r="M137" s="298">
        <v>-0.16944935506911948</v>
      </c>
      <c r="N137" s="298">
        <v>0.63888677703113306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</v>
      </c>
      <c r="F138" s="298">
        <v>0.20414310070001546</v>
      </c>
      <c r="G138" s="298">
        <v>-0.20414310070001546</v>
      </c>
      <c r="H138" s="298">
        <v>-1.0137035313722429</v>
      </c>
      <c r="I138" s="298">
        <v>2.3841554469036508E-2</v>
      </c>
      <c r="J138" s="298">
        <v>0.15679849857857964</v>
      </c>
      <c r="K138" s="298">
        <v>0.25148770282145128</v>
      </c>
      <c r="L138" s="298">
        <v>0.20278981286098052</v>
      </c>
      <c r="M138" s="298">
        <v>-0.19855727761015562</v>
      </c>
      <c r="N138" s="298">
        <v>0.60684347901018654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</v>
      </c>
      <c r="F139" s="298">
        <v>0.19395640381622092</v>
      </c>
      <c r="G139" s="298">
        <v>-0.19395640381622092</v>
      </c>
      <c r="H139" s="298">
        <v>-0.96311994285657987</v>
      </c>
      <c r="I139" s="298">
        <v>3.0815619691390485E-2</v>
      </c>
      <c r="J139" s="298">
        <v>0.13276269032286894</v>
      </c>
      <c r="K139" s="298">
        <v>0.25515011730957288</v>
      </c>
      <c r="L139" s="298">
        <v>0.20372749175714081</v>
      </c>
      <c r="M139" s="298">
        <v>-0.21060601894721898</v>
      </c>
      <c r="N139" s="298">
        <v>0.59851882657966082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0.18220036826691099</v>
      </c>
      <c r="F140" s="298">
        <v>0.20138254658353485</v>
      </c>
      <c r="G140" s="298">
        <v>-1.918217831662386E-2</v>
      </c>
      <c r="H140" s="298">
        <v>-9.5252016023543232E-2</v>
      </c>
      <c r="I140" s="298">
        <v>2.5455057408185253E-2</v>
      </c>
      <c r="J140" s="298">
        <v>0.15083384739808525</v>
      </c>
      <c r="K140" s="298">
        <v>0.25193124576898446</v>
      </c>
      <c r="L140" s="298">
        <v>0.2029858330730139</v>
      </c>
      <c r="M140" s="298">
        <v>-0.20170708901934051</v>
      </c>
      <c r="N140" s="298">
        <v>0.60447218218641019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0</v>
      </c>
      <c r="F141" s="298">
        <v>0.19548508733258543</v>
      </c>
      <c r="G141" s="298">
        <v>-0.19548508733258543</v>
      </c>
      <c r="H141" s="298">
        <v>-0.9707108527309547</v>
      </c>
      <c r="I141" s="298">
        <v>2.9615207244424492E-2</v>
      </c>
      <c r="J141" s="298">
        <v>0.13667515505438177</v>
      </c>
      <c r="K141" s="298">
        <v>0.2542950196107891</v>
      </c>
      <c r="L141" s="298">
        <v>0.20354937725481176</v>
      </c>
      <c r="M141" s="298">
        <v>-0.20872363532896812</v>
      </c>
      <c r="N141" s="298">
        <v>0.59969380999413902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0.31915736302381176</v>
      </c>
      <c r="F142" s="298">
        <v>0.20916952073922923</v>
      </c>
      <c r="G142" s="298">
        <v>0.10998784228458253</v>
      </c>
      <c r="H142" s="298">
        <v>0.54616131404673118</v>
      </c>
      <c r="I142" s="298">
        <v>2.1655362623288314E-2</v>
      </c>
      <c r="J142" s="298">
        <v>0.16616626235158807</v>
      </c>
      <c r="K142" s="298">
        <v>0.25217277912687042</v>
      </c>
      <c r="L142" s="298">
        <v>0.20254442280901633</v>
      </c>
      <c r="M142" s="298">
        <v>-0.19304356156052893</v>
      </c>
      <c r="N142" s="298">
        <v>0.61138260303898739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0.19711076853399848</v>
      </c>
      <c r="G143" s="298">
        <v>-0.19711076853399848</v>
      </c>
      <c r="H143" s="298">
        <v>-0.97878341932324675</v>
      </c>
      <c r="I143" s="298">
        <v>2.8387651335880743E-2</v>
      </c>
      <c r="J143" s="298">
        <v>0.14073851900619183</v>
      </c>
      <c r="K143" s="298">
        <v>0.25348301806180512</v>
      </c>
      <c r="L143" s="298">
        <v>0.20337440160713194</v>
      </c>
      <c r="M143" s="298">
        <v>-0.20675048716892616</v>
      </c>
      <c r="N143" s="298">
        <v>0.60097202423692309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0.19436282411657418</v>
      </c>
      <c r="G144" s="298">
        <v>-0.19436282411657418</v>
      </c>
      <c r="H144" s="298">
        <v>-0.96513808450465288</v>
      </c>
      <c r="I144" s="298">
        <v>3.0492418741124169E-2</v>
      </c>
      <c r="J144" s="298">
        <v>0.13381092365665934</v>
      </c>
      <c r="K144" s="298">
        <v>0.254914724576489</v>
      </c>
      <c r="L144" s="298">
        <v>0.20367885526331769</v>
      </c>
      <c r="M144" s="298">
        <v>-0.21010301620918831</v>
      </c>
      <c r="N144" s="298">
        <v>0.59882866444233662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0.20018559515003623</v>
      </c>
      <c r="G145" s="298">
        <v>-0.20018559515003623</v>
      </c>
      <c r="H145" s="298">
        <v>-0.99405193728122154</v>
      </c>
      <c r="I145" s="298">
        <v>2.6228567391853481E-2</v>
      </c>
      <c r="J145" s="298">
        <v>0.14810085843560369</v>
      </c>
      <c r="K145" s="298">
        <v>0.25227033186446873</v>
      </c>
      <c r="L145" s="298">
        <v>0.2030842835576413</v>
      </c>
      <c r="M145" s="298">
        <v>-0.20309954360383545</v>
      </c>
      <c r="N145" s="298">
        <v>0.60347073390390793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0.13890644234792487</v>
      </c>
      <c r="F146" s="298">
        <v>0.19726596483007608</v>
      </c>
      <c r="G146" s="298">
        <v>-5.8359522482151205E-2</v>
      </c>
      <c r="H146" s="298">
        <v>-0.2897930609777889</v>
      </c>
      <c r="I146" s="298">
        <v>2.8273340124504415E-2</v>
      </c>
      <c r="J146" s="298">
        <v>0.1411207147132206</v>
      </c>
      <c r="K146" s="298">
        <v>0.25341121494693153</v>
      </c>
      <c r="L146" s="298">
        <v>0.20335847718373429</v>
      </c>
      <c r="M146" s="298">
        <v>-0.20656366812397309</v>
      </c>
      <c r="N146" s="298">
        <v>0.60109559778412525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0.10132501462174491</v>
      </c>
      <c r="F147" s="298">
        <v>0.19909146126268903</v>
      </c>
      <c r="G147" s="298">
        <v>-9.7766446640944124E-2</v>
      </c>
      <c r="H147" s="298">
        <v>-0.4854741202117614</v>
      </c>
      <c r="I147" s="298">
        <v>2.6970107022940754E-2</v>
      </c>
      <c r="J147" s="298">
        <v>0.14553417380343411</v>
      </c>
      <c r="K147" s="298">
        <v>0.25264874872194393</v>
      </c>
      <c r="L147" s="298">
        <v>0.20318138485973644</v>
      </c>
      <c r="M147" s="298">
        <v>-0.2043865014330585</v>
      </c>
      <c r="N147" s="298">
        <v>0.6025694239584366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0.12385279743705002</v>
      </c>
      <c r="F148" s="298">
        <v>0.20029811246469251</v>
      </c>
      <c r="G148" s="298">
        <v>-7.6445315027642485E-2</v>
      </c>
      <c r="H148" s="298">
        <v>-0.37960080715271954</v>
      </c>
      <c r="I148" s="298">
        <v>2.6154125726473285E-2</v>
      </c>
      <c r="J148" s="298">
        <v>0.14836120214443488</v>
      </c>
      <c r="K148" s="298">
        <v>0.25223502278495014</v>
      </c>
      <c r="L148" s="298">
        <v>0.20307468274801668</v>
      </c>
      <c r="M148" s="298">
        <v>-0.20296796098400741</v>
      </c>
      <c r="N148" s="298">
        <v>0.60356418591339245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0.18339888473228252</v>
      </c>
      <c r="F149" s="298">
        <v>0.19751621885750123</v>
      </c>
      <c r="G149" s="298">
        <v>-1.4117334125218706E-2</v>
      </c>
      <c r="H149" s="298">
        <v>-7.0101763945113776E-2</v>
      </c>
      <c r="I149" s="298">
        <v>2.8090126634437464E-2</v>
      </c>
      <c r="J149" s="298">
        <v>0.14173479442163334</v>
      </c>
      <c r="K149" s="298">
        <v>0.25329764329336912</v>
      </c>
      <c r="L149" s="298">
        <v>0.20333308558872112</v>
      </c>
      <c r="M149" s="298">
        <v>-0.20626299142110169</v>
      </c>
      <c r="N149" s="298">
        <v>0.60129542913610412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0.03</v>
      </c>
      <c r="F150" s="298">
        <v>0.20523141472625972</v>
      </c>
      <c r="G150" s="298">
        <v>-0.17523141472625972</v>
      </c>
      <c r="H150" s="298">
        <v>-0.8701381692854343</v>
      </c>
      <c r="I150" s="298">
        <v>2.3279101233475121E-2</v>
      </c>
      <c r="J150" s="298">
        <v>0.15900373326048634</v>
      </c>
      <c r="K150" s="298">
        <v>0.2514590961920331</v>
      </c>
      <c r="L150" s="298">
        <v>0.20272445593694374</v>
      </c>
      <c r="M150" s="298">
        <v>-0.19733917768557907</v>
      </c>
      <c r="N150" s="298">
        <v>0.60780200713809851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0.21</v>
      </c>
      <c r="F151" s="298">
        <v>0.22307898877518559</v>
      </c>
      <c r="G151" s="298">
        <v>-1.3078988775185596E-2</v>
      </c>
      <c r="H151" s="298">
        <v>-6.4945702611161324E-2</v>
      </c>
      <c r="I151" s="298">
        <v>2.233744451385453E-2</v>
      </c>
      <c r="J151" s="298">
        <v>0.17872125093172564</v>
      </c>
      <c r="K151" s="298">
        <v>0.26743672661864554</v>
      </c>
      <c r="L151" s="298">
        <v>0.20261848362896459</v>
      </c>
      <c r="M151" s="298">
        <v>-0.17928116363519778</v>
      </c>
      <c r="N151" s="298">
        <v>0.62543914118556898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0.41601415879270842</v>
      </c>
      <c r="F152" s="298">
        <v>0.20480462491204629</v>
      </c>
      <c r="G152" s="298">
        <v>0.21120953388066213</v>
      </c>
      <c r="H152" s="298">
        <v>1.0487929771818949</v>
      </c>
      <c r="I152" s="298">
        <v>2.3494313021150834E-2</v>
      </c>
      <c r="J152" s="298">
        <v>0.1581495754878379</v>
      </c>
      <c r="K152" s="298">
        <v>0.25145967433625471</v>
      </c>
      <c r="L152" s="298">
        <v>0.20274928168806733</v>
      </c>
      <c r="M152" s="298">
        <v>-0.19781526652141621</v>
      </c>
      <c r="N152" s="298">
        <v>0.60742451634550876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0.26545404810946882</v>
      </c>
      <c r="F153" s="298">
        <v>0.19659862075694234</v>
      </c>
      <c r="G153" s="298">
        <v>6.8855427352526477E-2</v>
      </c>
      <c r="H153" s="298">
        <v>0.34191206865212331</v>
      </c>
      <c r="I153" s="298">
        <v>2.8768540249774991E-2</v>
      </c>
      <c r="J153" s="298">
        <v>0.1394700013328603</v>
      </c>
      <c r="K153" s="298">
        <v>0.25372724018102438</v>
      </c>
      <c r="L153" s="298">
        <v>0.20342791693569096</v>
      </c>
      <c r="M153" s="298">
        <v>-0.20736890578253009</v>
      </c>
      <c r="N153" s="298">
        <v>0.60056614729641478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0.38033285507154158</v>
      </c>
      <c r="F154" s="298">
        <v>0.20336905917332834</v>
      </c>
      <c r="G154" s="298">
        <v>0.17696379589821323</v>
      </c>
      <c r="H154" s="298">
        <v>0.87874057076591661</v>
      </c>
      <c r="I154" s="298">
        <v>2.426809089573646E-2</v>
      </c>
      <c r="J154" s="298">
        <v>0.15517744024186719</v>
      </c>
      <c r="K154" s="298">
        <v>0.25156067810478949</v>
      </c>
      <c r="L154" s="298">
        <v>0.20284040208108242</v>
      </c>
      <c r="M154" s="298">
        <v>-0.19943177930190739</v>
      </c>
      <c r="N154" s="298">
        <v>0.6061698976485641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0.28665586683267774</v>
      </c>
      <c r="F155" s="298">
        <v>0.22501894247615578</v>
      </c>
      <c r="G155" s="298">
        <v>6.163692435652196E-2</v>
      </c>
      <c r="H155" s="298">
        <v>0.30606749710804892</v>
      </c>
      <c r="I155" s="298">
        <v>2.3211652727459349E-2</v>
      </c>
      <c r="J155" s="298">
        <v>0.17892520037600343</v>
      </c>
      <c r="K155" s="298">
        <v>0.27111268457630811</v>
      </c>
      <c r="L155" s="298">
        <v>0.20271672181404185</v>
      </c>
      <c r="M155" s="298">
        <v>-0.17753629150039202</v>
      </c>
      <c r="N155" s="298">
        <v>0.62757417645270364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0.2182593520162342</v>
      </c>
      <c r="F156" s="298">
        <v>0.22676490080702896</v>
      </c>
      <c r="G156" s="298">
        <v>-8.5055487907947647E-3</v>
      </c>
      <c r="H156" s="298">
        <v>-4.2235592659864554E-2</v>
      </c>
      <c r="I156" s="298">
        <v>2.412626436677031E-2</v>
      </c>
      <c r="J156" s="298">
        <v>0.17885492125411118</v>
      </c>
      <c r="K156" s="298">
        <v>0.27467488035994675</v>
      </c>
      <c r="L156" s="298">
        <v>0.20282348264682459</v>
      </c>
      <c r="M156" s="298">
        <v>-0.1760023390249599</v>
      </c>
      <c r="N156" s="298">
        <v>0.62953214063901786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0.24531294292319172</v>
      </c>
      <c r="F157" s="298">
        <v>0.23064480820896938</v>
      </c>
      <c r="G157" s="298">
        <v>1.4668134714222347E-2</v>
      </c>
      <c r="H157" s="298">
        <v>7.2836847816380071E-2</v>
      </c>
      <c r="I157" s="298">
        <v>2.6525212272754898E-2</v>
      </c>
      <c r="J157" s="298">
        <v>0.17797099355182644</v>
      </c>
      <c r="K157" s="298">
        <v>0.28331862286611231</v>
      </c>
      <c r="L157" s="298">
        <v>0.20312280858339413</v>
      </c>
      <c r="M157" s="298">
        <v>-0.17271683361093998</v>
      </c>
      <c r="N157" s="298">
        <v>0.63400645002887868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0.15519306244979322</v>
      </c>
      <c r="F158" s="298">
        <v>0.23665866468197699</v>
      </c>
      <c r="G158" s="298">
        <v>-8.146560223218377E-2</v>
      </c>
      <c r="H158" s="298">
        <v>-0.40452980475438083</v>
      </c>
      <c r="I158" s="298">
        <v>3.0998142633726505E-2</v>
      </c>
      <c r="J158" s="298">
        <v>0.17510249679857443</v>
      </c>
      <c r="K158" s="298">
        <v>0.29821483256537956</v>
      </c>
      <c r="L158" s="298">
        <v>0.20375517987877587</v>
      </c>
      <c r="M158" s="298">
        <v>-0.16795874120364163</v>
      </c>
      <c r="N158" s="298">
        <v>0.64127607056759561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9.6000000000000002E-2</v>
      </c>
      <c r="F159" s="298">
        <v>0.19902356288315509</v>
      </c>
      <c r="G159" s="298">
        <v>-0.10302356288315509</v>
      </c>
      <c r="H159" s="298">
        <v>-0.51157912832268804</v>
      </c>
      <c r="I159" s="298">
        <v>2.7017146141137892E-2</v>
      </c>
      <c r="J159" s="298">
        <v>0.14537286505763908</v>
      </c>
      <c r="K159" s="298">
        <v>0.25267426070867111</v>
      </c>
      <c r="L159" s="298">
        <v>0.20318763413727486</v>
      </c>
      <c r="M159" s="298">
        <v>-0.20446680963926661</v>
      </c>
      <c r="N159" s="298">
        <v>0.60251393540557685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0.19979954436354316</v>
      </c>
      <c r="G160" s="298">
        <v>-0.19979954436354316</v>
      </c>
      <c r="H160" s="298">
        <v>-0.99213494354391119</v>
      </c>
      <c r="I160" s="298">
        <v>2.6486599962273389E-2</v>
      </c>
      <c r="J160" s="298">
        <v>0.14720240610261048</v>
      </c>
      <c r="K160" s="298">
        <v>0.25239668262447584</v>
      </c>
      <c r="L160" s="298">
        <v>0.20311776992240968</v>
      </c>
      <c r="M160" s="298">
        <v>-0.2035520916742414</v>
      </c>
      <c r="N160" s="298">
        <v>0.60315118040132776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</v>
      </c>
      <c r="F161" s="298">
        <v>0.20290347028509548</v>
      </c>
      <c r="G161" s="298">
        <v>-0.20290347028509548</v>
      </c>
      <c r="H161" s="298">
        <v>-1.0075479585172611</v>
      </c>
      <c r="I161" s="298">
        <v>2.4534716220364294E-2</v>
      </c>
      <c r="J161" s="298">
        <v>0.15418238630023787</v>
      </c>
      <c r="K161" s="298">
        <v>0.25162455426995312</v>
      </c>
      <c r="L161" s="298">
        <v>0.20287247418194829</v>
      </c>
      <c r="M161" s="298">
        <v>-0.19996105702622957</v>
      </c>
      <c r="N161" s="298">
        <v>0.60576799759642053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0.44</v>
      </c>
      <c r="F162" s="298">
        <v>0.21493118323111074</v>
      </c>
      <c r="G162" s="298">
        <v>0.22506881676888926</v>
      </c>
      <c r="H162" s="298">
        <v>1.1176133485679833</v>
      </c>
      <c r="I162" s="298">
        <v>2.0663435077585467E-2</v>
      </c>
      <c r="J162" s="298">
        <v>0.17389769636342584</v>
      </c>
      <c r="K162" s="298">
        <v>0.25596467009879564</v>
      </c>
      <c r="L162" s="298">
        <v>0.20244077165901403</v>
      </c>
      <c r="M162" s="298">
        <v>-0.18707606842691385</v>
      </c>
      <c r="N162" s="298">
        <v>0.61693843488913536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0.21687113693208093</v>
      </c>
      <c r="G163" s="298">
        <v>-0.21687113693208093</v>
      </c>
      <c r="H163" s="298">
        <v>-1.076906525897336</v>
      </c>
      <c r="I163" s="298">
        <v>2.0740284790061687E-2</v>
      </c>
      <c r="J163" s="298">
        <v>0.17568504176592878</v>
      </c>
      <c r="K163" s="298">
        <v>0.25805723209823306</v>
      </c>
      <c r="L163" s="298">
        <v>0.20244863025929399</v>
      </c>
      <c r="M163" s="298">
        <v>-0.1851517203486378</v>
      </c>
      <c r="N163" s="298">
        <v>0.61889399421279967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0.12</v>
      </c>
      <c r="F164" s="298">
        <v>0.1981699832547282</v>
      </c>
      <c r="G164" s="298">
        <v>-7.8169983254728209E-2</v>
      </c>
      <c r="H164" s="298">
        <v>-0.38816490883554544</v>
      </c>
      <c r="I164" s="298">
        <v>2.7618165504412158E-2</v>
      </c>
      <c r="J164" s="298">
        <v>0.14332578008716523</v>
      </c>
      <c r="K164" s="298">
        <v>0.25301418642229118</v>
      </c>
      <c r="L164" s="298">
        <v>0.2032684224037776</v>
      </c>
      <c r="M164" s="298">
        <v>-0.20548081875389249</v>
      </c>
      <c r="N164" s="298">
        <v>0.60182078526334892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0.22080703110421793</v>
      </c>
      <c r="F165" s="298">
        <v>0.19469746612999153</v>
      </c>
      <c r="G165" s="298">
        <v>2.6109564974226396E-2</v>
      </c>
      <c r="H165" s="298">
        <v>0.12965100523215634</v>
      </c>
      <c r="I165" s="298">
        <v>3.0228458558811032E-2</v>
      </c>
      <c r="J165" s="298">
        <v>0.13466973827902914</v>
      </c>
      <c r="K165" s="298">
        <v>0.25472519398095395</v>
      </c>
      <c r="L165" s="298">
        <v>0.20363950546869147</v>
      </c>
      <c r="M165" s="298">
        <v>-0.20969023330220812</v>
      </c>
      <c r="N165" s="298">
        <v>0.59908516556219116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0.35610119259579209</v>
      </c>
      <c r="F166" s="298">
        <v>0.20594919759561869</v>
      </c>
      <c r="G166" s="298">
        <v>0.1501519950001734</v>
      </c>
      <c r="H166" s="298">
        <v>0.74560250653747229</v>
      </c>
      <c r="I166" s="298">
        <v>2.2933364174382354E-2</v>
      </c>
      <c r="J166" s="298">
        <v>0.16040808140907831</v>
      </c>
      <c r="K166" s="298">
        <v>0.25149031378215908</v>
      </c>
      <c r="L166" s="298">
        <v>0.20268504550915023</v>
      </c>
      <c r="M166" s="298">
        <v>-0.19654313351720359</v>
      </c>
      <c r="N166" s="298">
        <v>0.60844152870844104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0.207825910545023</v>
      </c>
      <c r="F167" s="298">
        <v>0.20075012167701856</v>
      </c>
      <c r="G167" s="298">
        <v>7.0757888680044456E-3</v>
      </c>
      <c r="H167" s="298">
        <v>3.5135902894316957E-2</v>
      </c>
      <c r="I167" s="298">
        <v>2.5858634364224295E-2</v>
      </c>
      <c r="J167" s="298">
        <v>0.1493999986400385</v>
      </c>
      <c r="K167" s="298">
        <v>0.25210024471399861</v>
      </c>
      <c r="L167" s="298">
        <v>0.20303683767206901</v>
      </c>
      <c r="M167" s="298">
        <v>-0.20244079895120043</v>
      </c>
      <c r="N167" s="298">
        <v>0.6039410423052376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0.34436853308665177</v>
      </c>
      <c r="F168" s="298">
        <v>0.20294226935911489</v>
      </c>
      <c r="G168" s="298">
        <v>0.14142626372753689</v>
      </c>
      <c r="H168" s="298">
        <v>0.70227356436628974</v>
      </c>
      <c r="I168" s="298">
        <v>2.4512216754820838E-2</v>
      </c>
      <c r="J168" s="298">
        <v>0.15426586485375526</v>
      </c>
      <c r="K168" s="298">
        <v>0.25161867386447451</v>
      </c>
      <c r="L168" s="298">
        <v>0.20286975440150457</v>
      </c>
      <c r="M168" s="298">
        <v>-0.19991685700727044</v>
      </c>
      <c r="N168" s="298">
        <v>0.60580139572550018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0.19256083849608008</v>
      </c>
      <c r="F169" s="298">
        <v>0.19974134575251407</v>
      </c>
      <c r="G169" s="298">
        <v>-7.1805072564339878E-3</v>
      </c>
      <c r="H169" s="298">
        <v>-3.5655897935964867E-2</v>
      </c>
      <c r="I169" s="298">
        <v>2.6525846438616371E-2</v>
      </c>
      <c r="J169" s="298">
        <v>0.1470662717676528</v>
      </c>
      <c r="K169" s="298">
        <v>0.25241641973737533</v>
      </c>
      <c r="L169" s="298">
        <v>0.20312289139822848</v>
      </c>
      <c r="M169" s="298">
        <v>-0.20362046052124361</v>
      </c>
      <c r="N169" s="298">
        <v>0.60310315202627174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0.24429773034440966</v>
      </c>
      <c r="F170" s="298">
        <v>0.20234088371181413</v>
      </c>
      <c r="G170" s="298">
        <v>4.1956846632595524E-2</v>
      </c>
      <c r="H170" s="298">
        <v>0.20834308605513632</v>
      </c>
      <c r="I170" s="298">
        <v>2.4866555664494427E-2</v>
      </c>
      <c r="J170" s="298">
        <v>0.15296083235673141</v>
      </c>
      <c r="K170" s="298">
        <v>0.25172093506689686</v>
      </c>
      <c r="L170" s="298">
        <v>0.20291287310396761</v>
      </c>
      <c r="M170" s="298">
        <v>-0.2006038678521545</v>
      </c>
      <c r="N170" s="298">
        <v>0.60528563527578272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0.3676796836566863</v>
      </c>
      <c r="F171" s="298">
        <v>0.20309746565519252</v>
      </c>
      <c r="G171" s="298">
        <v>0.16458221800149378</v>
      </c>
      <c r="H171" s="298">
        <v>0.81725796765649861</v>
      </c>
      <c r="I171" s="298">
        <v>2.4422725974141402E-2</v>
      </c>
      <c r="J171" s="298">
        <v>0.15459877210447334</v>
      </c>
      <c r="K171" s="298">
        <v>0.25159615920591172</v>
      </c>
      <c r="L171" s="298">
        <v>0.20285896091792313</v>
      </c>
      <c r="M171" s="298">
        <v>-0.19974022699191366</v>
      </c>
      <c r="N171" s="298">
        <v>0.60593515830229872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5.7028041731021197E-2</v>
      </c>
      <c r="F172" s="298">
        <v>0.23025681746877533</v>
      </c>
      <c r="G172" s="298">
        <v>-0.17322877573775414</v>
      </c>
      <c r="H172" s="298">
        <v>-0.86019376162360006</v>
      </c>
      <c r="I172" s="298">
        <v>2.6265294227065784E-2</v>
      </c>
      <c r="J172" s="298">
        <v>0.17809914853834302</v>
      </c>
      <c r="K172" s="298">
        <v>0.28241448639920763</v>
      </c>
      <c r="L172" s="298">
        <v>0.20308903013586382</v>
      </c>
      <c r="M172" s="298">
        <v>-0.17303774704874256</v>
      </c>
      <c r="N172" s="298">
        <v>0.63355138198629324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0.1199115663148352</v>
      </c>
      <c r="F173" s="298">
        <v>0.27584572944157504</v>
      </c>
      <c r="G173" s="298">
        <v>-0.15593416312673986</v>
      </c>
      <c r="H173" s="298">
        <v>-0.77431473942111828</v>
      </c>
      <c r="I173" s="298">
        <v>6.8485818317968156E-2</v>
      </c>
      <c r="J173" s="298">
        <v>0.1398464671688002</v>
      </c>
      <c r="K173" s="298">
        <v>0.41184499171434985</v>
      </c>
      <c r="L173" s="298">
        <v>0.21271012150664859</v>
      </c>
      <c r="M173" s="298">
        <v>-0.14655441577603351</v>
      </c>
      <c r="N173" s="298">
        <v>0.69824587465918353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9.0727036006782003E-2</v>
      </c>
      <c r="F174" s="298">
        <v>0.27623372018176912</v>
      </c>
      <c r="G174" s="298">
        <v>-0.18550668417498711</v>
      </c>
      <c r="H174" s="298">
        <v>-0.92116157830714074</v>
      </c>
      <c r="I174" s="298">
        <v>6.888416115301435E-2</v>
      </c>
      <c r="J174" s="298">
        <v>0.13944342798442791</v>
      </c>
      <c r="K174" s="298">
        <v>0.41302401237911035</v>
      </c>
      <c r="L174" s="298">
        <v>0.21283870921062717</v>
      </c>
      <c r="M174" s="298">
        <v>-0.1464217747317027</v>
      </c>
      <c r="N174" s="298">
        <v>0.69888921509524093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0</v>
      </c>
      <c r="F175" s="298">
        <v>0.21357321564043161</v>
      </c>
      <c r="G175" s="298">
        <v>-0.21357321564043161</v>
      </c>
      <c r="H175" s="298">
        <v>-1.0605301974881518</v>
      </c>
      <c r="I175" s="298">
        <v>2.073500810983623E-2</v>
      </c>
      <c r="J175" s="298">
        <v>0.1723975989154449</v>
      </c>
      <c r="K175" s="298">
        <v>0.25474883236541834</v>
      </c>
      <c r="L175" s="298">
        <v>0.2024480897464988</v>
      </c>
      <c r="M175" s="298">
        <v>-0.18844856828899778</v>
      </c>
      <c r="N175" s="298">
        <v>0.61559499956986097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0.42112346572579779</v>
      </c>
      <c r="F176" s="298">
        <v>0.20090531797309619</v>
      </c>
      <c r="G176" s="298">
        <v>0.2202181477527016</v>
      </c>
      <c r="H176" s="298">
        <v>1.0935266158086285</v>
      </c>
      <c r="I176" s="298">
        <v>2.5758516372598895E-2</v>
      </c>
      <c r="J176" s="298">
        <v>0.14975400942553449</v>
      </c>
      <c r="K176" s="298">
        <v>0.25205662652065786</v>
      </c>
      <c r="L176" s="298">
        <v>0.20302411099770615</v>
      </c>
      <c r="M176" s="298">
        <v>-0.20226033000208243</v>
      </c>
      <c r="N176" s="298">
        <v>0.60407096594827481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0</v>
      </c>
      <c r="F177" s="298">
        <v>0.19974134575251407</v>
      </c>
      <c r="G177" s="298">
        <v>-0.19974134575251407</v>
      </c>
      <c r="H177" s="298">
        <v>-0.99184594951316085</v>
      </c>
      <c r="I177" s="298">
        <v>2.6525846438616371E-2</v>
      </c>
      <c r="J177" s="298">
        <v>0.1470662717676528</v>
      </c>
      <c r="K177" s="298">
        <v>0.25241641973737533</v>
      </c>
      <c r="L177" s="298">
        <v>0.20312289139822848</v>
      </c>
      <c r="M177" s="298">
        <v>-0.20362046052124361</v>
      </c>
      <c r="N177" s="298">
        <v>0.60310315202627174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9.1228083450832595E-2</v>
      </c>
      <c r="F178" s="298">
        <v>0.21182725730955843</v>
      </c>
      <c r="G178" s="298">
        <v>-0.12059917385872583</v>
      </c>
      <c r="H178" s="298">
        <v>-0.59885349052678616</v>
      </c>
      <c r="I178" s="298">
        <v>2.0976912735349657E-2</v>
      </c>
      <c r="J178" s="298">
        <v>0.17017126594032853</v>
      </c>
      <c r="K178" s="298">
        <v>0.25348324867878835</v>
      </c>
      <c r="L178" s="298">
        <v>0.20247300893847045</v>
      </c>
      <c r="M178" s="298">
        <v>-0.19024401119650031</v>
      </c>
      <c r="N178" s="298">
        <v>0.6138985258156171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0.27838913405789795</v>
      </c>
      <c r="F179" s="298">
        <v>0.20069192306598946</v>
      </c>
      <c r="G179" s="298">
        <v>7.7697210991908489E-2</v>
      </c>
      <c r="H179" s="298">
        <v>0.38581728645344276</v>
      </c>
      <c r="I179" s="298">
        <v>2.5896356723443276E-2</v>
      </c>
      <c r="J179" s="298">
        <v>0.14926689089963094</v>
      </c>
      <c r="K179" s="298">
        <v>0.25211695523234801</v>
      </c>
      <c r="L179" s="298">
        <v>0.20304164541354389</v>
      </c>
      <c r="M179" s="298">
        <v>-0.20250854478397326</v>
      </c>
      <c r="N179" s="298">
        <v>0.60389239091595215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0.18729944624338321</v>
      </c>
      <c r="F180" s="298">
        <v>0.19685081473806845</v>
      </c>
      <c r="G180" s="298">
        <v>-9.5513684946852417E-3</v>
      </c>
      <c r="H180" s="298">
        <v>-4.742876903162116E-2</v>
      </c>
      <c r="I180" s="298">
        <v>2.8580286465099122E-2</v>
      </c>
      <c r="J180" s="298">
        <v>0.14009603002115323</v>
      </c>
      <c r="K180" s="298">
        <v>0.25360559945498368</v>
      </c>
      <c r="L180" s="298">
        <v>0.20340137967850314</v>
      </c>
      <c r="M180" s="298">
        <v>-0.20706401406793265</v>
      </c>
      <c r="N180" s="298">
        <v>0.60076564354406958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0.16837008060492054</v>
      </c>
      <c r="F181" s="298">
        <v>0.1981311841807088</v>
      </c>
      <c r="G181" s="298">
        <v>-2.9761103575788261E-2</v>
      </c>
      <c r="H181" s="298">
        <v>-0.1477832740311138</v>
      </c>
      <c r="I181" s="298">
        <v>2.7645899842710132E-2</v>
      </c>
      <c r="J181" s="298">
        <v>0.14323190611383402</v>
      </c>
      <c r="K181" s="298">
        <v>0.25303046224758358</v>
      </c>
      <c r="L181" s="298">
        <v>0.20327219253701334</v>
      </c>
      <c r="M181" s="298">
        <v>-0.20552710456533174</v>
      </c>
      <c r="N181" s="298">
        <v>0.60178947292674934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0.49690977024362404</v>
      </c>
      <c r="F182" s="298">
        <v>0.23374873413052169</v>
      </c>
      <c r="G182" s="298">
        <v>0.26316103611310238</v>
      </c>
      <c r="H182" s="298">
        <v>1.3067660416280236</v>
      </c>
      <c r="I182" s="298">
        <v>2.8738788553888627E-2</v>
      </c>
      <c r="J182" s="298">
        <v>0.17667919567811066</v>
      </c>
      <c r="K182" s="298">
        <v>0.29081827258293269</v>
      </c>
      <c r="L182" s="298">
        <v>0.20342371161749209</v>
      </c>
      <c r="M182" s="298">
        <v>-0.17021044148044154</v>
      </c>
      <c r="N182" s="298">
        <v>0.63770790974148495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0.79444540636037597</v>
      </c>
      <c r="F183" s="298">
        <v>0.2310327989491634</v>
      </c>
      <c r="G183" s="298">
        <v>0.56341260741121257</v>
      </c>
      <c r="H183" s="298">
        <v>2.7977107616860355</v>
      </c>
      <c r="I183" s="298">
        <v>2.6789121304391383E-2</v>
      </c>
      <c r="J183" s="298">
        <v>0.17783491325817449</v>
      </c>
      <c r="K183" s="298">
        <v>0.28423068464015233</v>
      </c>
      <c r="L183" s="298">
        <v>0.20315744018113846</v>
      </c>
      <c r="M183" s="298">
        <v>-0.17239761436038037</v>
      </c>
      <c r="N183" s="298">
        <v>0.63446321225870717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0.20269166029570643</v>
      </c>
      <c r="F184" s="298">
        <v>0.22909284524819321</v>
      </c>
      <c r="G184" s="298">
        <v>-2.6401184952486778E-2</v>
      </c>
      <c r="H184" s="298">
        <v>-0.13109908846772769</v>
      </c>
      <c r="I184" s="298">
        <v>2.5510696544609027E-2</v>
      </c>
      <c r="J184" s="298">
        <v>0.17843365776468464</v>
      </c>
      <c r="K184" s="298">
        <v>0.27975203273170179</v>
      </c>
      <c r="L184" s="298">
        <v>0.20299281789975376</v>
      </c>
      <c r="M184" s="298">
        <v>-0.1740106608362951</v>
      </c>
      <c r="N184" s="298">
        <v>0.63219635133268148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5.0550582450053207E-2</v>
      </c>
      <c r="F185" s="298">
        <v>0.29524526645127708</v>
      </c>
      <c r="G185" s="298">
        <v>-0.24469468400122388</v>
      </c>
      <c r="H185" s="298">
        <v>-1.2150685692021377</v>
      </c>
      <c r="I185" s="298">
        <v>8.8621456349783287E-2</v>
      </c>
      <c r="J185" s="298">
        <v>0.11926061764191437</v>
      </c>
      <c r="K185" s="298">
        <v>0.47122991526063979</v>
      </c>
      <c r="L185" s="298">
        <v>0.22002056950714405</v>
      </c>
      <c r="M185" s="298">
        <v>-0.14167197966939565</v>
      </c>
      <c r="N185" s="298">
        <v>0.73216251257194975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0.18840261103012673</v>
      </c>
      <c r="F186" s="298">
        <v>0.22540693321634983</v>
      </c>
      <c r="G186" s="298">
        <v>-3.7004322186223099E-2</v>
      </c>
      <c r="H186" s="298">
        <v>-0.18375057470755732</v>
      </c>
      <c r="I186" s="298">
        <v>2.3404945800519442E-2</v>
      </c>
      <c r="J186" s="298">
        <v>0.17892934938101429</v>
      </c>
      <c r="K186" s="298">
        <v>0.27188451705168537</v>
      </c>
      <c r="L186" s="298">
        <v>0.20273894536723011</v>
      </c>
      <c r="M186" s="298">
        <v>-0.17719243233244045</v>
      </c>
      <c r="N186" s="298">
        <v>0.62800629876514014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0.42576128404547336</v>
      </c>
      <c r="F187" s="299">
        <v>0.21900508600314816</v>
      </c>
      <c r="G187" s="299">
        <v>0.2067561980423252</v>
      </c>
      <c r="H187" s="299">
        <v>1.0266792625854733</v>
      </c>
      <c r="I187" s="299">
        <v>2.1065013281547966E-2</v>
      </c>
      <c r="J187" s="299">
        <v>0.1771741444094328</v>
      </c>
      <c r="K187" s="299">
        <v>0.26083602759686353</v>
      </c>
      <c r="L187" s="299">
        <v>0.20248215542423301</v>
      </c>
      <c r="M187" s="299">
        <v>-0.18308434561093273</v>
      </c>
      <c r="N187" s="299">
        <v>0.62109451761722911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77F7E-944F-48D1-ABE9-A4F97C39FE0B}">
  <dimension ref="B1:N247"/>
  <sheetViews>
    <sheetView topLeftCell="A174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598</v>
      </c>
    </row>
    <row r="2" spans="2:9" x14ac:dyDescent="0.2">
      <c r="B2" t="s">
        <v>588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18</v>
      </c>
      <c r="C13" s="304">
        <v>95</v>
      </c>
      <c r="D13" s="304">
        <v>0</v>
      </c>
      <c r="E13" s="304">
        <v>95</v>
      </c>
      <c r="F13" s="306">
        <v>0</v>
      </c>
      <c r="G13" s="306">
        <v>1.4129038826418108</v>
      </c>
      <c r="H13" s="306">
        <v>0.33890972764368904</v>
      </c>
      <c r="I13" s="306">
        <v>0.30288239990161858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18</v>
      </c>
    </row>
    <row r="20" spans="2:4" x14ac:dyDescent="0.2">
      <c r="B20" s="295" t="s">
        <v>308</v>
      </c>
      <c r="C20" s="310">
        <v>1</v>
      </c>
      <c r="D20" s="306">
        <v>-3.78326670096054E-2</v>
      </c>
    </row>
    <row r="21" spans="2:4" ht="16" thickBot="1" x14ac:dyDescent="0.25">
      <c r="B21" s="308" t="s">
        <v>18</v>
      </c>
      <c r="C21" s="309">
        <v>-3.78326670096054E-2</v>
      </c>
      <c r="D21" s="311">
        <v>1</v>
      </c>
    </row>
    <row r="24" spans="2:4" x14ac:dyDescent="0.2">
      <c r="B24" s="290" t="s">
        <v>589</v>
      </c>
    </row>
    <row r="26" spans="2:4" x14ac:dyDescent="0.2">
      <c r="B26" t="s">
        <v>590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1.4313106930596842E-3</v>
      </c>
    </row>
    <row r="32" spans="2:4" x14ac:dyDescent="0.2">
      <c r="B32" s="292" t="s">
        <v>355</v>
      </c>
      <c r="C32" s="298">
        <v>-9.3059870414235451E-3</v>
      </c>
    </row>
    <row r="33" spans="2:7" x14ac:dyDescent="0.2">
      <c r="B33" s="292" t="s">
        <v>356</v>
      </c>
      <c r="C33" s="298">
        <v>9.259145846584492E-2</v>
      </c>
    </row>
    <row r="34" spans="2:7" x14ac:dyDescent="0.2">
      <c r="B34" s="292" t="s">
        <v>357</v>
      </c>
      <c r="C34" s="298">
        <v>0.30428844615897743</v>
      </c>
    </row>
    <row r="35" spans="2:7" x14ac:dyDescent="0.2">
      <c r="B35" s="292" t="s">
        <v>358</v>
      </c>
      <c r="C35" s="298">
        <v>175.91265157966197</v>
      </c>
    </row>
    <row r="36" spans="2:7" x14ac:dyDescent="0.2">
      <c r="B36" s="292" t="s">
        <v>359</v>
      </c>
      <c r="C36" s="298">
        <v>1.406902736082299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-224.07939921602809</v>
      </c>
    </row>
    <row r="39" spans="2:7" x14ac:dyDescent="0.2">
      <c r="B39" s="292" t="s">
        <v>362</v>
      </c>
      <c r="C39" s="298">
        <v>-218.97164543282702</v>
      </c>
    </row>
    <row r="40" spans="2:7" ht="16" thickBot="1" x14ac:dyDescent="0.25">
      <c r="B40" s="296" t="s">
        <v>363</v>
      </c>
      <c r="C40" s="299">
        <v>1.0415178802448732</v>
      </c>
    </row>
    <row r="43" spans="2:7" x14ac:dyDescent="0.2">
      <c r="B43" t="s">
        <v>591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1.2342690671838241E-2</v>
      </c>
      <c r="E46" s="297">
        <v>1.2342690671838241E-2</v>
      </c>
      <c r="F46" s="297">
        <v>0.13330269202305745</v>
      </c>
      <c r="G46" s="643">
        <v>0.7158609833976245</v>
      </c>
    </row>
    <row r="47" spans="2:7" x14ac:dyDescent="0.2">
      <c r="B47" s="292" t="s">
        <v>370</v>
      </c>
      <c r="C47">
        <v>93</v>
      </c>
      <c r="D47" s="298">
        <v>8.6110056373235775</v>
      </c>
      <c r="E47" s="298">
        <v>9.259145846584492E-2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8.6233483279954157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592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0.35473462676295475</v>
      </c>
      <c r="D55" s="297">
        <v>5.3416143642008147E-2</v>
      </c>
      <c r="E55" s="297">
        <v>6.6409628733284336</v>
      </c>
      <c r="F55" s="646">
        <v>2.0678557595536551E-9</v>
      </c>
      <c r="G55" s="297">
        <v>0.24866075180330155</v>
      </c>
      <c r="H55" s="297">
        <v>0.46080850172260795</v>
      </c>
    </row>
    <row r="56" spans="2:8" ht="16" thickBot="1" x14ac:dyDescent="0.25">
      <c r="B56" s="296" t="s">
        <v>308</v>
      </c>
      <c r="C56" s="299">
        <v>-1.1521383458688252E-2</v>
      </c>
      <c r="D56" s="299">
        <v>3.1556234244664264E-2</v>
      </c>
      <c r="E56" s="299">
        <v>-0.36510641191720661</v>
      </c>
      <c r="F56" s="675">
        <v>0.7158609833976245</v>
      </c>
      <c r="G56" s="299">
        <v>-7.4185810675662156E-2</v>
      </c>
      <c r="H56" s="299">
        <v>5.1143043758285656E-2</v>
      </c>
    </row>
    <row r="59" spans="2:8" x14ac:dyDescent="0.2">
      <c r="B59" t="s">
        <v>593</v>
      </c>
    </row>
    <row r="61" spans="2:8" x14ac:dyDescent="0.2">
      <c r="B61" t="s">
        <v>594</v>
      </c>
    </row>
    <row r="64" spans="2:8" x14ac:dyDescent="0.2">
      <c r="B64" t="s">
        <v>595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-3.7832667009605393E-2</v>
      </c>
      <c r="D67" s="315">
        <v>0.1036209328971865</v>
      </c>
      <c r="E67" s="315">
        <v>-0.36510641191720655</v>
      </c>
      <c r="F67" s="676">
        <v>0.7158609833976245</v>
      </c>
      <c r="G67" s="315">
        <v>-0.24360330356103799</v>
      </c>
      <c r="H67" s="315">
        <v>0.16793796954182721</v>
      </c>
    </row>
    <row r="87" spans="2:14" x14ac:dyDescent="0.2">
      <c r="F87" t="s">
        <v>337</v>
      </c>
    </row>
    <row r="90" spans="2:14" x14ac:dyDescent="0.2">
      <c r="B90" t="s">
        <v>596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18</v>
      </c>
      <c r="F92" s="294" t="s">
        <v>597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0.46816589615140047</v>
      </c>
      <c r="F93" s="297">
        <v>0.33998725593583379</v>
      </c>
      <c r="G93" s="297">
        <v>0.12817864021556669</v>
      </c>
      <c r="H93" s="297">
        <v>0.42124057562342981</v>
      </c>
      <c r="I93" s="297">
        <v>3.1358522557944905E-2</v>
      </c>
      <c r="J93" s="297">
        <v>0.27771544494506456</v>
      </c>
      <c r="K93" s="297">
        <v>0.40225906692660302</v>
      </c>
      <c r="L93" s="297">
        <v>0.30590000883109181</v>
      </c>
      <c r="M93" s="297">
        <v>-0.26746953660933048</v>
      </c>
      <c r="N93" s="297">
        <v>0.94744404848099806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0.35543132279195555</v>
      </c>
      <c r="F94" s="298">
        <v>0.33307442586062086</v>
      </c>
      <c r="G94" s="298">
        <v>2.2356896931334691E-2</v>
      </c>
      <c r="H94" s="298">
        <v>7.3472710559815954E-2</v>
      </c>
      <c r="I94" s="298">
        <v>3.5072585240153567E-2</v>
      </c>
      <c r="J94" s="298">
        <v>0.26342722245692779</v>
      </c>
      <c r="K94" s="298">
        <v>0.40272162926431393</v>
      </c>
      <c r="L94" s="298">
        <v>0.3063030275744475</v>
      </c>
      <c r="M94" s="298">
        <v>-0.27518268203631457</v>
      </c>
      <c r="N94" s="298">
        <v>0.94133153375755629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0.15716171358766393</v>
      </c>
      <c r="F95" s="298">
        <v>0.33837426225161743</v>
      </c>
      <c r="G95" s="298">
        <v>-0.1812125486639535</v>
      </c>
      <c r="H95" s="298">
        <v>-0.59552885083674145</v>
      </c>
      <c r="I95" s="298">
        <v>3.1253765363830281E-2</v>
      </c>
      <c r="J95" s="298">
        <v>0.27631047828698679</v>
      </c>
      <c r="K95" s="298">
        <v>0.40043804621624807</v>
      </c>
      <c r="L95" s="298">
        <v>0.305889287676542</v>
      </c>
      <c r="M95" s="298">
        <v>-0.26906124020538996</v>
      </c>
      <c r="N95" s="298">
        <v>0.94580976470862477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0.28831865546225377</v>
      </c>
      <c r="F96" s="298">
        <v>0.33837426225161743</v>
      </c>
      <c r="G96" s="298">
        <v>-5.005560678936366E-2</v>
      </c>
      <c r="H96" s="298">
        <v>-0.16450051725990211</v>
      </c>
      <c r="I96" s="298">
        <v>3.1253765363830281E-2</v>
      </c>
      <c r="J96" s="298">
        <v>0.27631047828698679</v>
      </c>
      <c r="K96" s="298">
        <v>0.40043804621624807</v>
      </c>
      <c r="L96" s="298">
        <v>0.305889287676542</v>
      </c>
      <c r="M96" s="298">
        <v>-0.26906124020538996</v>
      </c>
      <c r="N96" s="298">
        <v>0.94580976470862477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8.7022113269498463E-2</v>
      </c>
      <c r="F97" s="298">
        <v>0.34229153262757145</v>
      </c>
      <c r="G97" s="298">
        <v>-0.25526941935807301</v>
      </c>
      <c r="H97" s="298">
        <v>-0.83890605305699273</v>
      </c>
      <c r="I97" s="298">
        <v>3.2564415927505377E-2</v>
      </c>
      <c r="J97" s="298">
        <v>0.27762505639562152</v>
      </c>
      <c r="K97" s="298">
        <v>0.40695800885952138</v>
      </c>
      <c r="L97" s="298">
        <v>0.30602597871838344</v>
      </c>
      <c r="M97" s="298">
        <v>-0.26541541114832951</v>
      </c>
      <c r="N97" s="298">
        <v>0.94999847640347235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4.7230980911597047E-2</v>
      </c>
      <c r="F98" s="298">
        <v>0.33411135037190276</v>
      </c>
      <c r="G98" s="298">
        <v>-0.28688036946030571</v>
      </c>
      <c r="H98" s="298">
        <v>-0.9427908718900988</v>
      </c>
      <c r="I98" s="298">
        <v>3.3872847650467983E-2</v>
      </c>
      <c r="J98" s="298">
        <v>0.26684658805054612</v>
      </c>
      <c r="K98" s="298">
        <v>0.4013761126932594</v>
      </c>
      <c r="L98" s="298">
        <v>0.30616797395187617</v>
      </c>
      <c r="M98" s="298">
        <v>-0.27387756779629657</v>
      </c>
      <c r="N98" s="298">
        <v>0.94210026854010209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0.78573757539902123</v>
      </c>
      <c r="F99" s="298">
        <v>0.34229153262757145</v>
      </c>
      <c r="G99" s="298">
        <v>0.44344604277144978</v>
      </c>
      <c r="H99" s="298">
        <v>1.4573213290516085</v>
      </c>
      <c r="I99" s="298">
        <v>3.2564415927505377E-2</v>
      </c>
      <c r="J99" s="298">
        <v>0.27762505639562152</v>
      </c>
      <c r="K99" s="298">
        <v>0.40695800885952138</v>
      </c>
      <c r="L99" s="298">
        <v>0.30602597871838344</v>
      </c>
      <c r="M99" s="298">
        <v>-0.26541541114832951</v>
      </c>
      <c r="N99" s="298">
        <v>0.94999847640347235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1.1387985908127369</v>
      </c>
      <c r="F100" s="298">
        <v>0.33941118676289939</v>
      </c>
      <c r="G100" s="298">
        <v>0.79938740404983755</v>
      </c>
      <c r="H100" s="298">
        <v>2.6270711692819009</v>
      </c>
      <c r="I100" s="298">
        <v>3.1249533181998645E-2</v>
      </c>
      <c r="J100" s="298">
        <v>0.27735580707262864</v>
      </c>
      <c r="K100" s="298">
        <v>0.40146656645317014</v>
      </c>
      <c r="L100" s="298">
        <v>0.30588885528887411</v>
      </c>
      <c r="M100" s="298">
        <v>-0.26802345705789266</v>
      </c>
      <c r="N100" s="298">
        <v>0.94684583058369143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1.2217896437809643</v>
      </c>
      <c r="F101" s="298">
        <v>0.34056332510876819</v>
      </c>
      <c r="G101" s="298">
        <v>0.88122631867219614</v>
      </c>
      <c r="H101" s="298">
        <v>2.8960229341464836</v>
      </c>
      <c r="I101" s="298">
        <v>3.1546149203032142E-2</v>
      </c>
      <c r="J101" s="298">
        <v>0.27791892478576508</v>
      </c>
      <c r="K101" s="298">
        <v>0.4032077254317713</v>
      </c>
      <c r="L101" s="298">
        <v>0.30591929980860127</v>
      </c>
      <c r="M101" s="298">
        <v>-0.26693177549453495</v>
      </c>
      <c r="N101" s="298">
        <v>0.94805842571207133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0.22275780500000003</v>
      </c>
      <c r="F102" s="298">
        <v>0.3306549353342963</v>
      </c>
      <c r="G102" s="298">
        <v>-0.10789713033429627</v>
      </c>
      <c r="H102" s="298">
        <v>-0.35458832465142209</v>
      </c>
      <c r="I102" s="298">
        <v>3.8546418456365743E-2</v>
      </c>
      <c r="J102" s="298">
        <v>0.25410938762711455</v>
      </c>
      <c r="K102" s="298">
        <v>0.40720048304147805</v>
      </c>
      <c r="L102" s="298">
        <v>0.30672020611896139</v>
      </c>
      <c r="M102" s="298">
        <v>-0.27843060647324086</v>
      </c>
      <c r="N102" s="298">
        <v>0.9397404771418334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7.9235368571428599E-2</v>
      </c>
      <c r="F103" s="298">
        <v>0.32996365232677499</v>
      </c>
      <c r="G103" s="298">
        <v>-0.25072828375534639</v>
      </c>
      <c r="H103" s="298">
        <v>-0.82398226722138446</v>
      </c>
      <c r="I103" s="298">
        <v>3.9686608336454633E-2</v>
      </c>
      <c r="J103" s="298">
        <v>0.25115391348701405</v>
      </c>
      <c r="K103" s="298">
        <v>0.40877339116653594</v>
      </c>
      <c r="L103" s="298">
        <v>0.30686558188740565</v>
      </c>
      <c r="M103" s="298">
        <v>-0.2794105769455007</v>
      </c>
      <c r="N103" s="298">
        <v>0.93933788159905074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9.84731906614786E-3</v>
      </c>
      <c r="F104" s="298">
        <v>0.35074822808624861</v>
      </c>
      <c r="G104" s="298">
        <v>-0.34090090902010073</v>
      </c>
      <c r="H104" s="298">
        <v>-1.120321567654905</v>
      </c>
      <c r="I104" s="298">
        <v>4.5011267936181834E-2</v>
      </c>
      <c r="J104" s="298">
        <v>0.26136477055257584</v>
      </c>
      <c r="K104" s="298">
        <v>0.44013168561992139</v>
      </c>
      <c r="L104" s="298">
        <v>0.30759953300853315</v>
      </c>
      <c r="M104" s="298">
        <v>-0.26008348265400316</v>
      </c>
      <c r="N104" s="298">
        <v>0.96157993882650039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8.2139910266159716E-2</v>
      </c>
      <c r="F105" s="298">
        <v>0.33722212390574863</v>
      </c>
      <c r="G105" s="298">
        <v>-0.25508221363958894</v>
      </c>
      <c r="H105" s="298">
        <v>-0.83829082851972503</v>
      </c>
      <c r="I105" s="298">
        <v>3.1559656032963714E-2</v>
      </c>
      <c r="J105" s="298">
        <v>0.27455090169536134</v>
      </c>
      <c r="K105" s="298">
        <v>0.39989334611613592</v>
      </c>
      <c r="L105" s="298">
        <v>0.30592069291691254</v>
      </c>
      <c r="M105" s="298">
        <v>-0.27027574313456654</v>
      </c>
      <c r="N105" s="298">
        <v>0.94471999094606374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0.66459289633277507</v>
      </c>
      <c r="F106" s="298">
        <v>0.33653084089822732</v>
      </c>
      <c r="G106" s="298">
        <v>0.32806205543454775</v>
      </c>
      <c r="H106" s="298">
        <v>1.0781285309240747</v>
      </c>
      <c r="I106" s="298">
        <v>3.1892004537957749E-2</v>
      </c>
      <c r="J106" s="298">
        <v>0.27319964042362782</v>
      </c>
      <c r="K106" s="298">
        <v>0.39986204137282683</v>
      </c>
      <c r="L106" s="298">
        <v>0.30595515753014207</v>
      </c>
      <c r="M106" s="298">
        <v>-0.27103546603356982</v>
      </c>
      <c r="N106" s="298">
        <v>0.94409714783002441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0.47400003804745444</v>
      </c>
      <c r="F107" s="298">
        <v>0.33964161443207314</v>
      </c>
      <c r="G107" s="298">
        <v>0.13435842361538131</v>
      </c>
      <c r="H107" s="298">
        <v>0.4415495406131355</v>
      </c>
      <c r="I107" s="298">
        <v>3.1283626575426549E-2</v>
      </c>
      <c r="J107" s="298">
        <v>0.27751853201927607</v>
      </c>
      <c r="K107" s="298">
        <v>0.40176469684487021</v>
      </c>
      <c r="L107" s="298">
        <v>0.30589234014201083</v>
      </c>
      <c r="M107" s="298">
        <v>-0.26779994961640047</v>
      </c>
      <c r="N107" s="298">
        <v>0.94708317848054668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0.50234657128556082</v>
      </c>
      <c r="F108" s="298">
        <v>0.33088536300347005</v>
      </c>
      <c r="G108" s="298">
        <v>0.17146120828209077</v>
      </c>
      <c r="H108" s="298">
        <v>0.56348248001670687</v>
      </c>
      <c r="I108" s="298">
        <v>3.8179656198977847E-2</v>
      </c>
      <c r="J108" s="298">
        <v>0.25506813245244275</v>
      </c>
      <c r="K108" s="298">
        <v>0.40670259355449734</v>
      </c>
      <c r="L108" s="298">
        <v>0.30667432988973348</v>
      </c>
      <c r="M108" s="298">
        <v>-0.27810907770483106</v>
      </c>
      <c r="N108" s="298">
        <v>0.93987980371177116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0.33110040714743078</v>
      </c>
      <c r="F109" s="298">
        <v>0.34951544005616897</v>
      </c>
      <c r="G109" s="298">
        <v>-1.8415032908738194E-2</v>
      </c>
      <c r="H109" s="298">
        <v>-6.0518344160583548E-2</v>
      </c>
      <c r="I109" s="298">
        <v>4.2643280404211774E-2</v>
      </c>
      <c r="J109" s="298">
        <v>0.26483433645983046</v>
      </c>
      <c r="K109" s="298">
        <v>0.43419654365250748</v>
      </c>
      <c r="L109" s="298">
        <v>0.30726195311082227</v>
      </c>
      <c r="M109" s="298">
        <v>-0.26064590391072195</v>
      </c>
      <c r="N109" s="298">
        <v>0.95967678402305989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1.4129038826418108</v>
      </c>
      <c r="F110" s="298">
        <v>0.33503306104859787</v>
      </c>
      <c r="G110" s="298">
        <v>1.0778708215932129</v>
      </c>
      <c r="H110" s="298">
        <v>3.5422666722944598</v>
      </c>
      <c r="I110" s="298">
        <v>3.2975550323652958E-2</v>
      </c>
      <c r="J110" s="298">
        <v>0.26955015338683808</v>
      </c>
      <c r="K110" s="298">
        <v>0.40051596871035766</v>
      </c>
      <c r="L110" s="298">
        <v>0.30607000079229046</v>
      </c>
      <c r="M110" s="298">
        <v>-0.27276130184153891</v>
      </c>
      <c r="N110" s="298">
        <v>0.94282742393873464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0.20554597499891678</v>
      </c>
      <c r="F111" s="298">
        <v>0.34957535125015415</v>
      </c>
      <c r="G111" s="298">
        <v>-0.14402937625123738</v>
      </c>
      <c r="H111" s="298">
        <v>-0.47333172872422608</v>
      </c>
      <c r="I111" s="298">
        <v>4.2755227682510867E-2</v>
      </c>
      <c r="J111" s="298">
        <v>0.26467194254545828</v>
      </c>
      <c r="K111" s="298">
        <v>0.43447875995485002</v>
      </c>
      <c r="L111" s="298">
        <v>0.30727750968795009</v>
      </c>
      <c r="M111" s="298">
        <v>-0.26061688499582214</v>
      </c>
      <c r="N111" s="298">
        <v>0.95976758749613045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0.34854821991481211</v>
      </c>
      <c r="G112" s="298">
        <v>-0.34854821991481211</v>
      </c>
      <c r="H112" s="298">
        <v>-1.1454533496572883</v>
      </c>
      <c r="I112" s="298">
        <v>4.0884729281176729E-2</v>
      </c>
      <c r="J112" s="298">
        <v>0.26735925032921637</v>
      </c>
      <c r="K112" s="298">
        <v>0.42973718950040785</v>
      </c>
      <c r="L112" s="298">
        <v>0.30702283230118249</v>
      </c>
      <c r="M112" s="298">
        <v>-0.26113827751444829</v>
      </c>
      <c r="N112" s="298">
        <v>0.95823471734407251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0.10347170368735979</v>
      </c>
      <c r="F113" s="298">
        <v>0.35161233184565022</v>
      </c>
      <c r="G113" s="298">
        <v>-0.24814062815829041</v>
      </c>
      <c r="H113" s="298">
        <v>-0.81547831109120639</v>
      </c>
      <c r="I113" s="298">
        <v>4.674501316404759E-2</v>
      </c>
      <c r="J113" s="298">
        <v>0.25878599989286832</v>
      </c>
      <c r="K113" s="298">
        <v>0.44443866379843211</v>
      </c>
      <c r="L113" s="298">
        <v>0.30785801065028645</v>
      </c>
      <c r="M113" s="298">
        <v>-0.2597326642645631</v>
      </c>
      <c r="N113" s="298">
        <v>0.96295732795586353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0.28000000000000003</v>
      </c>
      <c r="F114" s="298">
        <v>0.34912486515691943</v>
      </c>
      <c r="G114" s="298">
        <v>-6.9124865156919402E-2</v>
      </c>
      <c r="H114" s="298">
        <v>-0.22716887883677542</v>
      </c>
      <c r="I114" s="298">
        <v>4.1921886693220001E-2</v>
      </c>
      <c r="J114" s="298">
        <v>0.26587630650072602</v>
      </c>
      <c r="K114" s="298">
        <v>0.43237342381311283</v>
      </c>
      <c r="L114" s="298">
        <v>0.3071626654555597</v>
      </c>
      <c r="M114" s="298">
        <v>-0.26083931320400888</v>
      </c>
      <c r="N114" s="298">
        <v>0.95908904351784774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0.67265777651771153</v>
      </c>
      <c r="F115" s="298">
        <v>0.34615580463961548</v>
      </c>
      <c r="G115" s="298">
        <v>0.32650197187809604</v>
      </c>
      <c r="H115" s="298">
        <v>1.07300154179207</v>
      </c>
      <c r="I115" s="298">
        <v>3.6993643887556833E-2</v>
      </c>
      <c r="J115" s="298">
        <v>0.27269375948844443</v>
      </c>
      <c r="K115" s="298">
        <v>0.41961784979078653</v>
      </c>
      <c r="L115" s="298">
        <v>0.30652893526374353</v>
      </c>
      <c r="M115" s="298">
        <v>-0.26254991115659865</v>
      </c>
      <c r="N115" s="298">
        <v>0.95486152043582961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0.89577912218069844</v>
      </c>
      <c r="F116" s="298">
        <v>0.34532050433886058</v>
      </c>
      <c r="G116" s="298">
        <v>0.55045861784183781</v>
      </c>
      <c r="H116" s="298">
        <v>1.8090026906714927</v>
      </c>
      <c r="I116" s="298">
        <v>3.5818336320923058E-2</v>
      </c>
      <c r="J116" s="298">
        <v>0.27419238708592514</v>
      </c>
      <c r="K116" s="298">
        <v>0.41644862159179602</v>
      </c>
      <c r="L116" s="298">
        <v>0.30638931391718555</v>
      </c>
      <c r="M116" s="298">
        <v>-0.26310795113403723</v>
      </c>
      <c r="N116" s="298">
        <v>0.95374895981175833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0.35180704322610207</v>
      </c>
      <c r="G117" s="298">
        <v>-0.35180704322610207</v>
      </c>
      <c r="H117" s="298">
        <v>-1.1561630014775461</v>
      </c>
      <c r="I117" s="298">
        <v>4.7143284960903468E-2</v>
      </c>
      <c r="J117" s="298">
        <v>0.25818982241652105</v>
      </c>
      <c r="K117" s="298">
        <v>0.44542426403568308</v>
      </c>
      <c r="L117" s="298">
        <v>0.3079187356799678</v>
      </c>
      <c r="M117" s="298">
        <v>-0.25965854075822864</v>
      </c>
      <c r="N117" s="298">
        <v>0.96327262721043283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0.39200763433196817</v>
      </c>
      <c r="F118" s="298">
        <v>0.34999472960805039</v>
      </c>
      <c r="G118" s="298">
        <v>4.2012904723917777E-2</v>
      </c>
      <c r="H118" s="298">
        <v>0.13806933932012611</v>
      </c>
      <c r="I118" s="298">
        <v>4.354811456371644E-2</v>
      </c>
      <c r="J118" s="298">
        <v>0.26351680469608552</v>
      </c>
      <c r="K118" s="298">
        <v>0.43647265452001527</v>
      </c>
      <c r="L118" s="298">
        <v>0.30738883640740677</v>
      </c>
      <c r="M118" s="298">
        <v>-0.26041857943940822</v>
      </c>
      <c r="N118" s="298">
        <v>0.96040803865550894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0.56663322174756303</v>
      </c>
      <c r="F119" s="298">
        <v>0.34930690301556672</v>
      </c>
      <c r="G119" s="298">
        <v>0.21732631873199632</v>
      </c>
      <c r="H119" s="298">
        <v>0.71421153670242477</v>
      </c>
      <c r="I119" s="298">
        <v>4.22562742368634E-2</v>
      </c>
      <c r="J119" s="298">
        <v>0.26539431696851162</v>
      </c>
      <c r="K119" s="298">
        <v>0.43321948906262181</v>
      </c>
      <c r="L119" s="298">
        <v>0.30720848161830744</v>
      </c>
      <c r="M119" s="298">
        <v>-0.26074825716447242</v>
      </c>
      <c r="N119" s="298">
        <v>0.95936206319560591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0.68387096825019955</v>
      </c>
      <c r="F120" s="298">
        <v>0.34125460811628949</v>
      </c>
      <c r="G120" s="298">
        <v>0.34261636013391006</v>
      </c>
      <c r="H120" s="298">
        <v>1.1259591498091517</v>
      </c>
      <c r="I120" s="298">
        <v>3.187310611844104E-2</v>
      </c>
      <c r="J120" s="298">
        <v>0.27796093615745454</v>
      </c>
      <c r="K120" s="298">
        <v>0.40454828007512444</v>
      </c>
      <c r="L120" s="298">
        <v>0.30595318818322897</v>
      </c>
      <c r="M120" s="298">
        <v>-0.26630778808283451</v>
      </c>
      <c r="N120" s="298">
        <v>0.94881700431541349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0.44750710726835397</v>
      </c>
      <c r="F121" s="298">
        <v>0.33722212390574863</v>
      </c>
      <c r="G121" s="298">
        <v>0.11028498336260534</v>
      </c>
      <c r="H121" s="298">
        <v>0.36243565851654536</v>
      </c>
      <c r="I121" s="298">
        <v>3.1559656032963714E-2</v>
      </c>
      <c r="J121" s="298">
        <v>0.27455090169536134</v>
      </c>
      <c r="K121" s="298">
        <v>0.39989334611613592</v>
      </c>
      <c r="L121" s="298">
        <v>0.30592069291691254</v>
      </c>
      <c r="M121" s="298">
        <v>-0.27027574313456654</v>
      </c>
      <c r="N121" s="298">
        <v>0.94471999094606374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0.08</v>
      </c>
      <c r="F122" s="298">
        <v>0.32800501713879804</v>
      </c>
      <c r="G122" s="298">
        <v>-0.24800501713879802</v>
      </c>
      <c r="H122" s="298">
        <v>-0.81503264507527906</v>
      </c>
      <c r="I122" s="298">
        <v>4.3205292119356815E-2</v>
      </c>
      <c r="J122" s="298">
        <v>0.24220786965884095</v>
      </c>
      <c r="K122" s="298">
        <v>0.41380216461875513</v>
      </c>
      <c r="L122" s="298">
        <v>0.30734045573754826</v>
      </c>
      <c r="M122" s="298">
        <v>-0.28231221748667623</v>
      </c>
      <c r="N122" s="298">
        <v>0.93832225176427231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0.19022354943219549</v>
      </c>
      <c r="F123" s="298">
        <v>0.33572434405611912</v>
      </c>
      <c r="G123" s="298">
        <v>-0.14550079462392362</v>
      </c>
      <c r="H123" s="298">
        <v>-0.47816733254441679</v>
      </c>
      <c r="I123" s="298">
        <v>3.2415496884518821E-2</v>
      </c>
      <c r="J123" s="298">
        <v>0.2713535915299225</v>
      </c>
      <c r="K123" s="298">
        <v>0.40009509658231573</v>
      </c>
      <c r="L123" s="298">
        <v>0.30601016797504488</v>
      </c>
      <c r="M123" s="298">
        <v>-0.27195120271697398</v>
      </c>
      <c r="N123" s="298">
        <v>0.94339989082921227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0.3350395739686633</v>
      </c>
      <c r="F124" s="298">
        <v>0.32765937563503733</v>
      </c>
      <c r="G124" s="298">
        <v>7.3801983336259647E-3</v>
      </c>
      <c r="H124" s="298">
        <v>2.4253955175708948E-2</v>
      </c>
      <c r="I124" s="298">
        <v>4.38650577020262E-2</v>
      </c>
      <c r="J124" s="298">
        <v>0.24055206446397251</v>
      </c>
      <c r="K124" s="298">
        <v>0.41476668680610218</v>
      </c>
      <c r="L124" s="298">
        <v>0.30743389818471062</v>
      </c>
      <c r="M124" s="298">
        <v>-0.28284341717154882</v>
      </c>
      <c r="N124" s="298">
        <v>0.93816216844162348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0.33282933054188152</v>
      </c>
      <c r="F125" s="298">
        <v>0.3213226147327588</v>
      </c>
      <c r="G125" s="298">
        <v>1.1506715809122714E-2</v>
      </c>
      <c r="H125" s="298">
        <v>3.7815158460242547E-2</v>
      </c>
      <c r="I125" s="298">
        <v>5.7401909553995815E-2</v>
      </c>
      <c r="J125" s="298">
        <v>0.20733379859352302</v>
      </c>
      <c r="K125" s="298">
        <v>0.43531143087199459</v>
      </c>
      <c r="L125" s="298">
        <v>0.30965535307223419</v>
      </c>
      <c r="M125" s="298">
        <v>-0.29359154721995895</v>
      </c>
      <c r="N125" s="298">
        <v>0.93623677668547656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1.2751109448291666</v>
      </c>
      <c r="F126" s="298">
        <v>0.33261357052227331</v>
      </c>
      <c r="G126" s="298">
        <v>0.9424973743068934</v>
      </c>
      <c r="H126" s="298">
        <v>3.0973814030864637</v>
      </c>
      <c r="I126" s="298">
        <v>3.566549075599984E-2</v>
      </c>
      <c r="J126" s="298">
        <v>0.26178897426947711</v>
      </c>
      <c r="K126" s="298">
        <v>0.4034381667750695</v>
      </c>
      <c r="L126" s="298">
        <v>0.30637148316498264</v>
      </c>
      <c r="M126" s="298">
        <v>-0.27577947661054886</v>
      </c>
      <c r="N126" s="298">
        <v>0.94100661765509552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1.164460487401644</v>
      </c>
      <c r="F127" s="298">
        <v>0.33526348871777162</v>
      </c>
      <c r="G127" s="298">
        <v>0.82919699868387231</v>
      </c>
      <c r="H127" s="298">
        <v>2.725036093715675</v>
      </c>
      <c r="I127" s="298">
        <v>3.2777778887321904E-2</v>
      </c>
      <c r="J127" s="298">
        <v>0.27017331593310384</v>
      </c>
      <c r="K127" s="298">
        <v>0.4003536615024394</v>
      </c>
      <c r="L127" s="298">
        <v>0.30604875633570394</v>
      </c>
      <c r="M127" s="298">
        <v>-0.2724886868919309</v>
      </c>
      <c r="N127" s="298">
        <v>0.94301566432747408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0.31271008085702617</v>
      </c>
      <c r="F128" s="298">
        <v>0.31855748270267364</v>
      </c>
      <c r="G128" s="298">
        <v>-5.8474018456474708E-3</v>
      </c>
      <c r="H128" s="298">
        <v>-1.9216641050486875E-2</v>
      </c>
      <c r="I128" s="298">
        <v>6.3890258095494382E-2</v>
      </c>
      <c r="J128" s="298">
        <v>0.1916840922576224</v>
      </c>
      <c r="K128" s="298">
        <v>0.44543087314772489</v>
      </c>
      <c r="L128" s="298">
        <v>0.31092350111458894</v>
      </c>
      <c r="M128" s="298">
        <v>-0.29887496993341117</v>
      </c>
      <c r="N128" s="298">
        <v>0.93598993533875841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0.24</v>
      </c>
      <c r="F129" s="298">
        <v>0.33053972149970945</v>
      </c>
      <c r="G129" s="298">
        <v>-9.0539721499709458E-2</v>
      </c>
      <c r="H129" s="298">
        <v>-0.29754570915389406</v>
      </c>
      <c r="I129" s="298">
        <v>3.8732353772520954E-2</v>
      </c>
      <c r="J129" s="298">
        <v>0.25362494310435574</v>
      </c>
      <c r="K129" s="298">
        <v>0.40745449989506316</v>
      </c>
      <c r="L129" s="298">
        <v>0.30674362861289334</v>
      </c>
      <c r="M129" s="298">
        <v>-0.27859233273877426</v>
      </c>
      <c r="N129" s="298">
        <v>0.93967177573819316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0.08</v>
      </c>
      <c r="F130" s="298">
        <v>0.31325764631167707</v>
      </c>
      <c r="G130" s="298">
        <v>-0.23325764631167706</v>
      </c>
      <c r="H130" s="298">
        <v>-0.76656754226484869</v>
      </c>
      <c r="I130" s="298">
        <v>7.6883034076831072E-2</v>
      </c>
      <c r="J130" s="298">
        <v>0.16058317774949948</v>
      </c>
      <c r="K130" s="298">
        <v>0.46593211487385466</v>
      </c>
      <c r="L130" s="298">
        <v>0.31385101464660597</v>
      </c>
      <c r="M130" s="298">
        <v>-0.30998826800780888</v>
      </c>
      <c r="N130" s="298">
        <v>0.93650356063116302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0.32362689142449647</v>
      </c>
      <c r="G131" s="298">
        <v>-0.32362689142449647</v>
      </c>
      <c r="H131" s="298">
        <v>-1.0635530054118965</v>
      </c>
      <c r="I131" s="298">
        <v>5.2218652914061976E-2</v>
      </c>
      <c r="J131" s="298">
        <v>0.21993099572506097</v>
      </c>
      <c r="K131" s="298">
        <v>0.42732278712393196</v>
      </c>
      <c r="L131" s="298">
        <v>0.30873653197832646</v>
      </c>
      <c r="M131" s="298">
        <v>-0.28946267393288011</v>
      </c>
      <c r="N131" s="298">
        <v>0.9367164567818731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0.10581364636015328</v>
      </c>
      <c r="F132" s="298">
        <v>0.33411135037190276</v>
      </c>
      <c r="G132" s="298">
        <v>-0.22829770401174948</v>
      </c>
      <c r="H132" s="298">
        <v>-0.75026740874832265</v>
      </c>
      <c r="I132" s="298">
        <v>3.3872847650467983E-2</v>
      </c>
      <c r="J132" s="298">
        <v>0.26684658805054612</v>
      </c>
      <c r="K132" s="298">
        <v>0.4013761126932594</v>
      </c>
      <c r="L132" s="298">
        <v>0.30616797395187617</v>
      </c>
      <c r="M132" s="298">
        <v>-0.27387756779629657</v>
      </c>
      <c r="N132" s="298">
        <v>0.94210026854010209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0.29247097004048594</v>
      </c>
      <c r="F133" s="298">
        <v>0.33376570886814211</v>
      </c>
      <c r="G133" s="298">
        <v>-4.1294738827656163E-2</v>
      </c>
      <c r="H133" s="298">
        <v>-0.13570919089738118</v>
      </c>
      <c r="I133" s="298">
        <v>3.4251270309119258E-2</v>
      </c>
      <c r="J133" s="298">
        <v>0.26574947414464622</v>
      </c>
      <c r="K133" s="298">
        <v>0.40178194359163799</v>
      </c>
      <c r="L133" s="298">
        <v>0.30621007165609898</v>
      </c>
      <c r="M133" s="298">
        <v>-0.27430680699748261</v>
      </c>
      <c r="N133" s="298">
        <v>0.94183822473376688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6.0952932800000005E-2</v>
      </c>
      <c r="F134" s="298">
        <v>0.3430980294696796</v>
      </c>
      <c r="G134" s="298">
        <v>-0.28214509666967957</v>
      </c>
      <c r="H134" s="298">
        <v>-0.92722908224478251</v>
      </c>
      <c r="I134" s="298">
        <v>3.3260204663694171E-2</v>
      </c>
      <c r="J134" s="298">
        <v>0.27704985470300458</v>
      </c>
      <c r="K134" s="298">
        <v>0.40914620423635462</v>
      </c>
      <c r="L134" s="298">
        <v>0.30610079986846772</v>
      </c>
      <c r="M134" s="298">
        <v>-0.26475749428181017</v>
      </c>
      <c r="N134" s="298">
        <v>0.95095355322116937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0.62461330287865391</v>
      </c>
      <c r="F135" s="298">
        <v>0.32374210525908337</v>
      </c>
      <c r="G135" s="298">
        <v>0.30087119761957054</v>
      </c>
      <c r="H135" s="298">
        <v>0.98876970656446961</v>
      </c>
      <c r="I135" s="298">
        <v>5.1966039950879062E-2</v>
      </c>
      <c r="J135" s="298">
        <v>0.22054784884026379</v>
      </c>
      <c r="K135" s="298">
        <v>0.42693636167790294</v>
      </c>
      <c r="L135" s="298">
        <v>0.30869390627937776</v>
      </c>
      <c r="M135" s="298">
        <v>-0.2892628139079832</v>
      </c>
      <c r="N135" s="298">
        <v>0.93674702442614999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0.17552803420345084</v>
      </c>
      <c r="F136" s="298">
        <v>0.3313462183418176</v>
      </c>
      <c r="G136" s="298">
        <v>-0.15581818413836676</v>
      </c>
      <c r="H136" s="298">
        <v>-0.51207394202854006</v>
      </c>
      <c r="I136" s="298">
        <v>3.7467260388200606E-2</v>
      </c>
      <c r="J136" s="298">
        <v>0.25694366468436403</v>
      </c>
      <c r="K136" s="298">
        <v>0.40574877199927117</v>
      </c>
      <c r="L136" s="298">
        <v>0.30658645447384353</v>
      </c>
      <c r="M136" s="298">
        <v>-0.27747371920617286</v>
      </c>
      <c r="N136" s="298">
        <v>0.94016615588980801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0.20218827249621352</v>
      </c>
      <c r="F137" s="298">
        <v>0.32731373413127673</v>
      </c>
      <c r="G137" s="298">
        <v>-0.12512546163506322</v>
      </c>
      <c r="H137" s="298">
        <v>-0.41120674548941177</v>
      </c>
      <c r="I137" s="298">
        <v>4.4535174187833676E-2</v>
      </c>
      <c r="J137" s="298">
        <v>0.23887570442687242</v>
      </c>
      <c r="K137" s="298">
        <v>0.41575176383568102</v>
      </c>
      <c r="L137" s="298">
        <v>0.30753022649129241</v>
      </c>
      <c r="M137" s="298">
        <v>-0.28338034760129238</v>
      </c>
      <c r="N137" s="298">
        <v>0.93800781586384585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0.19550672733256355</v>
      </c>
      <c r="F138" s="298">
        <v>0.34547258660051527</v>
      </c>
      <c r="G138" s="298">
        <v>-0.14996585926795172</v>
      </c>
      <c r="H138" s="298">
        <v>-0.49284112216867121</v>
      </c>
      <c r="I138" s="298">
        <v>3.602436074635227E-2</v>
      </c>
      <c r="J138" s="298">
        <v>0.27393534566976296</v>
      </c>
      <c r="K138" s="298">
        <v>0.41700982753126759</v>
      </c>
      <c r="L138" s="298">
        <v>0.30641346744721948</v>
      </c>
      <c r="M138" s="298">
        <v>-0.26300383299614682</v>
      </c>
      <c r="N138" s="298">
        <v>0.95394900619717737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0.12486474049188434</v>
      </c>
      <c r="F139" s="298">
        <v>0.35152246505467249</v>
      </c>
      <c r="G139" s="298">
        <v>-0.22665772456278815</v>
      </c>
      <c r="H139" s="298">
        <v>-0.74487785331280498</v>
      </c>
      <c r="I139" s="298">
        <v>4.6562106586916258E-2</v>
      </c>
      <c r="J139" s="298">
        <v>0.25905934931461383</v>
      </c>
      <c r="K139" s="298">
        <v>0.44398558079473116</v>
      </c>
      <c r="L139" s="298">
        <v>0.30783029128995132</v>
      </c>
      <c r="M139" s="298">
        <v>-0.25976748589949478</v>
      </c>
      <c r="N139" s="298">
        <v>0.96281241600883982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0.3254392201959137</v>
      </c>
      <c r="F140" s="298">
        <v>0.3471120794666866</v>
      </c>
      <c r="G140" s="298">
        <v>-2.1672859270772893E-2</v>
      </c>
      <c r="H140" s="298">
        <v>-7.1224719651201515E-2</v>
      </c>
      <c r="I140" s="298">
        <v>3.8462348253445515E-2</v>
      </c>
      <c r="J140" s="298">
        <v>0.27073347852099627</v>
      </c>
      <c r="K140" s="298">
        <v>0.42349068041237692</v>
      </c>
      <c r="L140" s="298">
        <v>0.30670965211257084</v>
      </c>
      <c r="M140" s="298">
        <v>-0.26195250417581167</v>
      </c>
      <c r="N140" s="298">
        <v>0.95617666310918481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0.10322855239655727</v>
      </c>
      <c r="F141" s="298">
        <v>0.35061458003812784</v>
      </c>
      <c r="G141" s="298">
        <v>-0.24738602764157058</v>
      </c>
      <c r="H141" s="298">
        <v>-0.81299842555416046</v>
      </c>
      <c r="I141" s="298">
        <v>4.4748294862094515E-2</v>
      </c>
      <c r="J141" s="298">
        <v>0.26175333491210179</v>
      </c>
      <c r="K141" s="298">
        <v>0.4394758251641539</v>
      </c>
      <c r="L141" s="298">
        <v>0.30756116198068617</v>
      </c>
      <c r="M141" s="298">
        <v>-0.26014093344540712</v>
      </c>
      <c r="N141" s="298">
        <v>0.96137009352166281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0.43351554212586396</v>
      </c>
      <c r="F142" s="298">
        <v>0.34248739614636914</v>
      </c>
      <c r="G142" s="298">
        <v>9.1028145979494823E-2</v>
      </c>
      <c r="H142" s="298">
        <v>0.29915084561553346</v>
      </c>
      <c r="I142" s="298">
        <v>3.2721045779442334E-2</v>
      </c>
      <c r="J142" s="298">
        <v>0.27750988407026206</v>
      </c>
      <c r="K142" s="298">
        <v>0.40746490822247622</v>
      </c>
      <c r="L142" s="298">
        <v>0.3060426854259799</v>
      </c>
      <c r="M142" s="298">
        <v>-0.2652527238397886</v>
      </c>
      <c r="N142" s="298">
        <v>0.95022751613252687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0.34964908810428974</v>
      </c>
      <c r="G143" s="298">
        <v>-0.34964908810428974</v>
      </c>
      <c r="H143" s="298">
        <v>-1.1490711938553637</v>
      </c>
      <c r="I143" s="298">
        <v>4.2893469626469553E-2</v>
      </c>
      <c r="J143" s="298">
        <v>0.26447115829646201</v>
      </c>
      <c r="K143" s="298">
        <v>0.43482701791211747</v>
      </c>
      <c r="L143" s="298">
        <v>0.30729677545077133</v>
      </c>
      <c r="M143" s="298">
        <v>-0.26058140612845171</v>
      </c>
      <c r="N143" s="298">
        <v>0.95987958233703119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0.35128109207121294</v>
      </c>
      <c r="G144" s="298">
        <v>-0.35128109207121294</v>
      </c>
      <c r="H144" s="298">
        <v>-1.154434539021846</v>
      </c>
      <c r="I144" s="298">
        <v>4.6073753042642163E-2</v>
      </c>
      <c r="J144" s="298">
        <v>0.25978774968541596</v>
      </c>
      <c r="K144" s="298">
        <v>0.44277443445700992</v>
      </c>
      <c r="L144" s="298">
        <v>0.30775680201301692</v>
      </c>
      <c r="M144" s="298">
        <v>-0.25986292374348308</v>
      </c>
      <c r="N144" s="298">
        <v>0.96242510788590896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0.34782294882608766</v>
      </c>
      <c r="G145" s="298">
        <v>-0.34782294882608766</v>
      </c>
      <c r="H145" s="298">
        <v>-1.1430698510464159</v>
      </c>
      <c r="I145" s="298">
        <v>3.9631114439759342E-2</v>
      </c>
      <c r="J145" s="298">
        <v>0.26912340986706934</v>
      </c>
      <c r="K145" s="298">
        <v>0.42652248778510599</v>
      </c>
      <c r="L145" s="298">
        <v>0.30685840985311486</v>
      </c>
      <c r="M145" s="298">
        <v>-0.26153703820748087</v>
      </c>
      <c r="N145" s="298">
        <v>0.95718293585965619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0.27970107563234675</v>
      </c>
      <c r="F146" s="298">
        <v>0.34955691703662023</v>
      </c>
      <c r="G146" s="298">
        <v>-6.9855841404273478E-2</v>
      </c>
      <c r="H146" s="298">
        <v>-0.22957112662692702</v>
      </c>
      <c r="I146" s="298">
        <v>4.2720746479523675E-2</v>
      </c>
      <c r="J146" s="298">
        <v>0.26472198116737711</v>
      </c>
      <c r="K146" s="298">
        <v>0.43439185290586335</v>
      </c>
      <c r="L146" s="298">
        <v>0.30727271379934251</v>
      </c>
      <c r="M146" s="298">
        <v>-0.26062579552505777</v>
      </c>
      <c r="N146" s="298">
        <v>0.95973962959829828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0.15854495256337475</v>
      </c>
      <c r="F147" s="298">
        <v>0.34847275485315771</v>
      </c>
      <c r="G147" s="298">
        <v>-0.18992780228978295</v>
      </c>
      <c r="H147" s="298">
        <v>-0.62417027227696309</v>
      </c>
      <c r="I147" s="298">
        <v>4.0751573729135723E-2</v>
      </c>
      <c r="J147" s="298">
        <v>0.2675482058043952</v>
      </c>
      <c r="K147" s="298">
        <v>0.42939730390192021</v>
      </c>
      <c r="L147" s="298">
        <v>0.30700512899175825</v>
      </c>
      <c r="M147" s="298">
        <v>-0.26117858731212812</v>
      </c>
      <c r="N147" s="298">
        <v>0.95812409701844348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0.291542463273746</v>
      </c>
      <c r="F148" s="298">
        <v>0.34775612480202728</v>
      </c>
      <c r="G148" s="298">
        <v>-5.6213661528281278E-2</v>
      </c>
      <c r="H148" s="298">
        <v>-0.18473807414597693</v>
      </c>
      <c r="I148" s="298">
        <v>3.9518633795441536E-2</v>
      </c>
      <c r="J148" s="298">
        <v>0.26927995011057404</v>
      </c>
      <c r="K148" s="298">
        <v>0.42623229949348052</v>
      </c>
      <c r="L148" s="298">
        <v>0.30684390312160859</v>
      </c>
      <c r="M148" s="298">
        <v>-0.2615750547377958</v>
      </c>
      <c r="N148" s="298">
        <v>0.95708730434185041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0.46081922253381996</v>
      </c>
      <c r="F149" s="298">
        <v>0.34940829119000316</v>
      </c>
      <c r="G149" s="298">
        <v>0.1114109313438168</v>
      </c>
      <c r="H149" s="298">
        <v>0.36613592382541349</v>
      </c>
      <c r="I149" s="298">
        <v>4.2443912648560948E-2</v>
      </c>
      <c r="J149" s="298">
        <v>0.26512309244455812</v>
      </c>
      <c r="K149" s="298">
        <v>0.43369348993544821</v>
      </c>
      <c r="L149" s="298">
        <v>0.30723434734216093</v>
      </c>
      <c r="M149" s="298">
        <v>-0.26069823319139362</v>
      </c>
      <c r="N149" s="298">
        <v>0.95951481557139995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8.5000000000000006E-2</v>
      </c>
      <c r="F150" s="298">
        <v>0.34482623698848286</v>
      </c>
      <c r="G150" s="298">
        <v>-0.25982623698848284</v>
      </c>
      <c r="H150" s="298">
        <v>-0.8538813756100847</v>
      </c>
      <c r="I150" s="298">
        <v>3.5174499287564796E-2</v>
      </c>
      <c r="J150" s="298">
        <v>0.27497665248453323</v>
      </c>
      <c r="K150" s="298">
        <v>0.41467582149243248</v>
      </c>
      <c r="L150" s="298">
        <v>0.30631471376017155</v>
      </c>
      <c r="M150" s="298">
        <v>-0.26345407735726617</v>
      </c>
      <c r="N150" s="298">
        <v>0.95310655133423183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0.36</v>
      </c>
      <c r="F151" s="298">
        <v>0.33422656420648966</v>
      </c>
      <c r="G151" s="298">
        <v>2.5773435793510324E-2</v>
      </c>
      <c r="H151" s="298">
        <v>8.4700671743694236E-2</v>
      </c>
      <c r="I151" s="298">
        <v>3.3751664991634352E-2</v>
      </c>
      <c r="J151" s="298">
        <v>0.26720244662891213</v>
      </c>
      <c r="K151" s="298">
        <v>0.4012506817840672</v>
      </c>
      <c r="L151" s="298">
        <v>0.30615459061649303</v>
      </c>
      <c r="M151" s="298">
        <v>-0.27373577731002374</v>
      </c>
      <c r="N151" s="298">
        <v>0.94218890572300307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0.61214116698217247</v>
      </c>
      <c r="F152" s="298">
        <v>0.345079707424574</v>
      </c>
      <c r="G152" s="298">
        <v>0.26706145955759847</v>
      </c>
      <c r="H152" s="298">
        <v>0.87765888888883581</v>
      </c>
      <c r="I152" s="298">
        <v>3.5499682240134688E-2</v>
      </c>
      <c r="J152" s="298">
        <v>0.27458437402341679</v>
      </c>
      <c r="K152" s="298">
        <v>0.41557504082573121</v>
      </c>
      <c r="L152" s="298">
        <v>0.3063522252326486</v>
      </c>
      <c r="M152" s="298">
        <v>-0.26327509727127868</v>
      </c>
      <c r="N152" s="298">
        <v>0.95343451212042662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0.29872600779134317</v>
      </c>
      <c r="F153" s="298">
        <v>0.34995325262759913</v>
      </c>
      <c r="G153" s="298">
        <v>-5.1227244836255958E-2</v>
      </c>
      <c r="H153" s="298">
        <v>-0.16835093636612136</v>
      </c>
      <c r="I153" s="298">
        <v>4.3468989131971288E-2</v>
      </c>
      <c r="J153" s="298">
        <v>0.2636324551415547</v>
      </c>
      <c r="K153" s="298">
        <v>0.43627405011364356</v>
      </c>
      <c r="L153" s="298">
        <v>0.30737763660032325</v>
      </c>
      <c r="M153" s="298">
        <v>-0.26043781582263259</v>
      </c>
      <c r="N153" s="298">
        <v>0.96034432107783085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0.76805617292143569</v>
      </c>
      <c r="F154" s="298">
        <v>0.34593228980051693</v>
      </c>
      <c r="G154" s="298">
        <v>0.42212388312091875</v>
      </c>
      <c r="H154" s="298">
        <v>1.3872491330163008</v>
      </c>
      <c r="I154" s="298">
        <v>3.6668853207062195E-2</v>
      </c>
      <c r="J154" s="298">
        <v>0.2731152145719547</v>
      </c>
      <c r="K154" s="298">
        <v>0.41874936502907917</v>
      </c>
      <c r="L154" s="298">
        <v>0.3064899072748824</v>
      </c>
      <c r="M154" s="298">
        <v>-0.26269592414460652</v>
      </c>
      <c r="N154" s="298">
        <v>0.95456050374564039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0.28058020915103066</v>
      </c>
      <c r="F155" s="298">
        <v>0.33307442586062086</v>
      </c>
      <c r="G155" s="298">
        <v>-5.2494216709590202E-2</v>
      </c>
      <c r="H155" s="298">
        <v>-0.17251465631450319</v>
      </c>
      <c r="I155" s="298">
        <v>3.5072585240153567E-2</v>
      </c>
      <c r="J155" s="298">
        <v>0.26342722245692779</v>
      </c>
      <c r="K155" s="298">
        <v>0.40272162926431393</v>
      </c>
      <c r="L155" s="298">
        <v>0.3063030275744475</v>
      </c>
      <c r="M155" s="298">
        <v>-0.27518268203631457</v>
      </c>
      <c r="N155" s="298">
        <v>0.94133153375755629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0.21087836858478345</v>
      </c>
      <c r="F156" s="298">
        <v>0.3320375013493389</v>
      </c>
      <c r="G156" s="298">
        <v>-0.12115913276455545</v>
      </c>
      <c r="H156" s="298">
        <v>-0.39817197890338263</v>
      </c>
      <c r="I156" s="298">
        <v>3.6454554678435849E-2</v>
      </c>
      <c r="J156" s="298">
        <v>0.25964598052773447</v>
      </c>
      <c r="K156" s="298">
        <v>0.40442902217094334</v>
      </c>
      <c r="L156" s="298">
        <v>0.3064643421715616</v>
      </c>
      <c r="M156" s="298">
        <v>-0.27653994536722609</v>
      </c>
      <c r="N156" s="298">
        <v>0.94061494806590384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0.26167686485607561</v>
      </c>
      <c r="F157" s="298">
        <v>0.32973322465760124</v>
      </c>
      <c r="G157" s="298">
        <v>-6.8056359801525634E-2</v>
      </c>
      <c r="H157" s="298">
        <v>-0.22365739041557023</v>
      </c>
      <c r="I157" s="298">
        <v>4.0079342017245112E-2</v>
      </c>
      <c r="J157" s="298">
        <v>0.25014359456197188</v>
      </c>
      <c r="K157" s="298">
        <v>0.4093228547532306</v>
      </c>
      <c r="L157" s="298">
        <v>0.30691662079851628</v>
      </c>
      <c r="M157" s="298">
        <v>-0.27974235777696022</v>
      </c>
      <c r="N157" s="298">
        <v>0.9392088070921627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0.21780664797122987</v>
      </c>
      <c r="F158" s="298">
        <v>0.32616159578540788</v>
      </c>
      <c r="G158" s="298">
        <v>-0.10835494781417801</v>
      </c>
      <c r="H158" s="298">
        <v>-0.35609287563145686</v>
      </c>
      <c r="I158" s="298">
        <v>4.6837897006862986E-2</v>
      </c>
      <c r="J158" s="298">
        <v>0.23315081492903977</v>
      </c>
      <c r="K158" s="298">
        <v>0.41917237664177598</v>
      </c>
      <c r="L158" s="298">
        <v>0.30787212777689121</v>
      </c>
      <c r="M158" s="298">
        <v>-0.28521143414043054</v>
      </c>
      <c r="N158" s="298">
        <v>0.93753462571124624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0.3</v>
      </c>
      <c r="F159" s="298">
        <v>0.34851307969526307</v>
      </c>
      <c r="G159" s="298">
        <v>-4.8513079695263084E-2</v>
      </c>
      <c r="H159" s="298">
        <v>-0.15943122490400807</v>
      </c>
      <c r="I159" s="298">
        <v>4.0822649386778972E-2</v>
      </c>
      <c r="J159" s="298">
        <v>0.26744738847659677</v>
      </c>
      <c r="K159" s="298">
        <v>0.42957877091392938</v>
      </c>
      <c r="L159" s="298">
        <v>0.30701457159034129</v>
      </c>
      <c r="M159" s="298">
        <v>-0.26115701359942106</v>
      </c>
      <c r="N159" s="298">
        <v>0.95818317298994726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0.34805222435691557</v>
      </c>
      <c r="G160" s="298">
        <v>-0.34805222435691557</v>
      </c>
      <c r="H160" s="298">
        <v>-1.1438233319416717</v>
      </c>
      <c r="I160" s="298">
        <v>4.0020999185453571E-2</v>
      </c>
      <c r="J160" s="298">
        <v>0.26857845156251192</v>
      </c>
      <c r="K160" s="298">
        <v>0.42752599715131923</v>
      </c>
      <c r="L160" s="298">
        <v>0.30690900742996613</v>
      </c>
      <c r="M160" s="298">
        <v>-0.26140823943656571</v>
      </c>
      <c r="N160" s="298">
        <v>0.95751268815039681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0.01</v>
      </c>
      <c r="F161" s="298">
        <v>0.34620880300352547</v>
      </c>
      <c r="G161" s="298">
        <v>-0.33620880300352546</v>
      </c>
      <c r="H161" s="298">
        <v>-1.104901639373685</v>
      </c>
      <c r="I161" s="298">
        <v>3.7071721522170621E-2</v>
      </c>
      <c r="J161" s="298">
        <v>0.27259171114387848</v>
      </c>
      <c r="K161" s="298">
        <v>0.41982589486317246</v>
      </c>
      <c r="L161" s="298">
        <v>0.30653836791250499</v>
      </c>
      <c r="M161" s="298">
        <v>-0.26251564416371326</v>
      </c>
      <c r="N161" s="298">
        <v>0.95493325017076414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0.31</v>
      </c>
      <c r="F162" s="298">
        <v>0.33906554525913873</v>
      </c>
      <c r="G162" s="298">
        <v>-2.9065545259138736E-2</v>
      </c>
      <c r="H162" s="298">
        <v>-9.5519713699393161E-2</v>
      </c>
      <c r="I162" s="298">
        <v>3.1222252746167134E-2</v>
      </c>
      <c r="J162" s="298">
        <v>0.27706433910783834</v>
      </c>
      <c r="K162" s="298">
        <v>0.40106675141043913</v>
      </c>
      <c r="L162" s="298">
        <v>0.30588606952980135</v>
      </c>
      <c r="M162" s="298">
        <v>-0.26836356659623223</v>
      </c>
      <c r="N162" s="298">
        <v>0.94649465711450964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0.33791340691326988</v>
      </c>
      <c r="G163" s="298">
        <v>-0.33791340691326988</v>
      </c>
      <c r="H163" s="298">
        <v>-1.1105035737595008</v>
      </c>
      <c r="I163" s="298">
        <v>3.1338371926612867E-2</v>
      </c>
      <c r="J163" s="298">
        <v>0.27568161108276001</v>
      </c>
      <c r="K163" s="298">
        <v>0.40014520274377974</v>
      </c>
      <c r="L163" s="298">
        <v>0.30589794379965296</v>
      </c>
      <c r="M163" s="298">
        <v>-0.26953928488871648</v>
      </c>
      <c r="N163" s="298">
        <v>0.94536609871525623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0.42</v>
      </c>
      <c r="F164" s="298">
        <v>0.34902002056744535</v>
      </c>
      <c r="G164" s="298">
        <v>7.097997943255463E-2</v>
      </c>
      <c r="H164" s="298">
        <v>0.23326544378707922</v>
      </c>
      <c r="I164" s="298">
        <v>4.1730783895636357E-2</v>
      </c>
      <c r="J164" s="298">
        <v>0.26615095419342011</v>
      </c>
      <c r="K164" s="298">
        <v>0.4318890869414706</v>
      </c>
      <c r="L164" s="298">
        <v>0.30713664188824691</v>
      </c>
      <c r="M164" s="298">
        <v>-0.26089248014629746</v>
      </c>
      <c r="N164" s="298">
        <v>0.95893252128118811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0.34663321723259949</v>
      </c>
      <c r="F165" s="298">
        <v>0.3510823482065506</v>
      </c>
      <c r="G165" s="298">
        <v>-4.4491309739511098E-3</v>
      </c>
      <c r="H165" s="298">
        <v>-1.4621425920413137E-2</v>
      </c>
      <c r="I165" s="298">
        <v>4.5674911732077841E-2</v>
      </c>
      <c r="J165" s="298">
        <v>0.26038102561890825</v>
      </c>
      <c r="K165" s="298">
        <v>0.44178367079419295</v>
      </c>
      <c r="L165" s="298">
        <v>0.3076973448497371</v>
      </c>
      <c r="M165" s="298">
        <v>-0.2599435974654285</v>
      </c>
      <c r="N165" s="298">
        <v>0.9621082938785297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0.47212360740792686</v>
      </c>
      <c r="F166" s="298">
        <v>0.34439994580051136</v>
      </c>
      <c r="G166" s="298">
        <v>0.1277236616074155</v>
      </c>
      <c r="H166" s="298">
        <v>0.41974535418504011</v>
      </c>
      <c r="I166" s="298">
        <v>3.465209389842306E-2</v>
      </c>
      <c r="J166" s="298">
        <v>0.2755877548661434</v>
      </c>
      <c r="K166" s="298">
        <v>0.41321213673487933</v>
      </c>
      <c r="L166" s="298">
        <v>0.30625516498075595</v>
      </c>
      <c r="M166" s="298">
        <v>-0.26376211647103209</v>
      </c>
      <c r="N166" s="298">
        <v>0.95256200807205482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0.37668283977339023</v>
      </c>
      <c r="F167" s="298">
        <v>0.34748767656743984</v>
      </c>
      <c r="G167" s="298">
        <v>2.9195163205950392E-2</v>
      </c>
      <c r="H167" s="298">
        <v>9.5945684348124061E-2</v>
      </c>
      <c r="I167" s="298">
        <v>3.9072149173605596E-2</v>
      </c>
      <c r="J167" s="298">
        <v>0.2698981318481059</v>
      </c>
      <c r="K167" s="298">
        <v>0.42507722128677378</v>
      </c>
      <c r="L167" s="298">
        <v>0.30678671957385867</v>
      </c>
      <c r="M167" s="298">
        <v>-0.26172994777951075</v>
      </c>
      <c r="N167" s="298">
        <v>0.95670530091439043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0.45783502725359165</v>
      </c>
      <c r="F168" s="298">
        <v>0.34618576023660808</v>
      </c>
      <c r="G168" s="298">
        <v>0.11164926701698358</v>
      </c>
      <c r="H168" s="298">
        <v>0.36691917956901887</v>
      </c>
      <c r="I168" s="298">
        <v>3.703772504495307E-2</v>
      </c>
      <c r="J168" s="298">
        <v>0.27263617864310108</v>
      </c>
      <c r="K168" s="298">
        <v>0.41973534183011507</v>
      </c>
      <c r="L168" s="298">
        <v>0.30653425835027065</v>
      </c>
      <c r="M168" s="298">
        <v>-0.26253052615448946</v>
      </c>
      <c r="N168" s="298">
        <v>0.95490204662770561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0.41382578356720823</v>
      </c>
      <c r="F169" s="298">
        <v>0.34808678850729163</v>
      </c>
      <c r="G169" s="298">
        <v>6.5738995059916594E-2</v>
      </c>
      <c r="H169" s="298">
        <v>0.21604170611713217</v>
      </c>
      <c r="I169" s="298">
        <v>4.0080300235795688E-2</v>
      </c>
      <c r="J169" s="298">
        <v>0.26849525557952603</v>
      </c>
      <c r="K169" s="298">
        <v>0.42767832143505724</v>
      </c>
      <c r="L169" s="298">
        <v>0.30691674593093882</v>
      </c>
      <c r="M169" s="298">
        <v>-0.26138904241546151</v>
      </c>
      <c r="N169" s="298">
        <v>0.95756261943004484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0.56089454177272535</v>
      </c>
      <c r="F170" s="298">
        <v>0.3465429231238274</v>
      </c>
      <c r="G170" s="298">
        <v>0.21435161864889796</v>
      </c>
      <c r="H170" s="298">
        <v>0.70443561480776229</v>
      </c>
      <c r="I170" s="298">
        <v>3.7573127748041425E-2</v>
      </c>
      <c r="J170" s="298">
        <v>0.27193013787112197</v>
      </c>
      <c r="K170" s="298">
        <v>0.42115570837653282</v>
      </c>
      <c r="L170" s="298">
        <v>0.30659941029724042</v>
      </c>
      <c r="M170" s="298">
        <v>-0.26230274212177085</v>
      </c>
      <c r="N170" s="298">
        <v>0.95538858836942564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0.45544445070836626</v>
      </c>
      <c r="F171" s="298">
        <v>0.34609358916893856</v>
      </c>
      <c r="G171" s="298">
        <v>0.10935086153942769</v>
      </c>
      <c r="H171" s="298">
        <v>0.35936580215174069</v>
      </c>
      <c r="I171" s="298">
        <v>3.6902505331370399E-2</v>
      </c>
      <c r="J171" s="298">
        <v>0.27281252712799936</v>
      </c>
      <c r="K171" s="298">
        <v>0.41937465120987777</v>
      </c>
      <c r="L171" s="298">
        <v>0.30651794949982414</v>
      </c>
      <c r="M171" s="298">
        <v>-0.26259031107735248</v>
      </c>
      <c r="N171" s="298">
        <v>0.95477748941522966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5.7954899654687198E-2</v>
      </c>
      <c r="F172" s="298">
        <v>0.32996365232677499</v>
      </c>
      <c r="G172" s="298">
        <v>-0.27200875267208779</v>
      </c>
      <c r="H172" s="298">
        <v>-0.89391745268558465</v>
      </c>
      <c r="I172" s="298">
        <v>3.9686608336454633E-2</v>
      </c>
      <c r="J172" s="298">
        <v>0.25115391348701405</v>
      </c>
      <c r="K172" s="298">
        <v>0.40877339116653594</v>
      </c>
      <c r="L172" s="298">
        <v>0.30686558188740565</v>
      </c>
      <c r="M172" s="298">
        <v>-0.2794105769455007</v>
      </c>
      <c r="N172" s="298">
        <v>0.93933788159905074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7.4252606663895201E-2</v>
      </c>
      <c r="F173" s="298">
        <v>0.30288840119885763</v>
      </c>
      <c r="G173" s="298">
        <v>-0.22863579453496241</v>
      </c>
      <c r="H173" s="298">
        <v>-0.75137849438920268</v>
      </c>
      <c r="I173" s="298">
        <v>0.10348141637743341</v>
      </c>
      <c r="J173" s="298">
        <v>9.7394816805481926E-2</v>
      </c>
      <c r="K173" s="298">
        <v>0.50838198559223335</v>
      </c>
      <c r="L173" s="298">
        <v>0.32140295891812304</v>
      </c>
      <c r="M173" s="298">
        <v>-0.33535417775684495</v>
      </c>
      <c r="N173" s="298">
        <v>0.9411309801545602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9.6281599195187598E-2</v>
      </c>
      <c r="F174" s="298">
        <v>0.30265797352968388</v>
      </c>
      <c r="G174" s="298">
        <v>-0.20637637433449629</v>
      </c>
      <c r="H174" s="298">
        <v>-0.67822612701723695</v>
      </c>
      <c r="I174" s="298">
        <v>0.10408330859084028</v>
      </c>
      <c r="J174" s="298">
        <v>9.596915048688423E-2</v>
      </c>
      <c r="K174" s="298">
        <v>0.5093467965724835</v>
      </c>
      <c r="L174" s="298">
        <v>0.32159725370882913</v>
      </c>
      <c r="M174" s="298">
        <v>-0.33597043637392082</v>
      </c>
      <c r="N174" s="298">
        <v>0.94128638343328852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5.3037522702604006E-2</v>
      </c>
      <c r="F175" s="298">
        <v>0.33987204210124689</v>
      </c>
      <c r="G175" s="298">
        <v>-0.28683451939864291</v>
      </c>
      <c r="H175" s="298">
        <v>-0.94264019228907692</v>
      </c>
      <c r="I175" s="298">
        <v>3.1330398913266277E-2</v>
      </c>
      <c r="J175" s="298">
        <v>0.27765607909510648</v>
      </c>
      <c r="K175" s="298">
        <v>0.40208800510738729</v>
      </c>
      <c r="L175" s="298">
        <v>0.30589712708998973</v>
      </c>
      <c r="M175" s="298">
        <v>-0.26757902787720844</v>
      </c>
      <c r="N175" s="298">
        <v>0.94732311207970221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0.48624822331883399</v>
      </c>
      <c r="F176" s="298">
        <v>0.34739550549977033</v>
      </c>
      <c r="G176" s="298">
        <v>0.13885271781906366</v>
      </c>
      <c r="H176" s="298">
        <v>0.45631938896069418</v>
      </c>
      <c r="I176" s="298">
        <v>3.8920871845938149E-2</v>
      </c>
      <c r="J176" s="298">
        <v>0.27010636757218776</v>
      </c>
      <c r="K176" s="298">
        <v>0.4246846434273529</v>
      </c>
      <c r="L176" s="298">
        <v>0.30676748969063339</v>
      </c>
      <c r="M176" s="298">
        <v>-0.26178393211018186</v>
      </c>
      <c r="N176" s="298">
        <v>0.95657494310972258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7.9045326846006125E-2</v>
      </c>
      <c r="F177" s="298">
        <v>0.34808678850729163</v>
      </c>
      <c r="G177" s="298">
        <v>-0.26904146166128551</v>
      </c>
      <c r="H177" s="298">
        <v>-0.88416587963620241</v>
      </c>
      <c r="I177" s="298">
        <v>4.0080300235795688E-2</v>
      </c>
      <c r="J177" s="298">
        <v>0.26849525557952603</v>
      </c>
      <c r="K177" s="298">
        <v>0.42767832143505724</v>
      </c>
      <c r="L177" s="298">
        <v>0.30691674593093882</v>
      </c>
      <c r="M177" s="298">
        <v>-0.26138904241546151</v>
      </c>
      <c r="N177" s="298">
        <v>0.95756261943004484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0.17505013231292918</v>
      </c>
      <c r="F178" s="298">
        <v>0.34090896661252884</v>
      </c>
      <c r="G178" s="298">
        <v>-0.16585883429959966</v>
      </c>
      <c r="H178" s="298">
        <v>-0.54507108762501499</v>
      </c>
      <c r="I178" s="298">
        <v>3.1695914488478645E-2</v>
      </c>
      <c r="J178" s="298">
        <v>0.27796716211396005</v>
      </c>
      <c r="K178" s="298">
        <v>0.40385077111109763</v>
      </c>
      <c r="L178" s="298">
        <v>0.30593477975069439</v>
      </c>
      <c r="M178" s="298">
        <v>-0.26661687408786877</v>
      </c>
      <c r="N178" s="298">
        <v>0.94843480731292651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0.57127309944168991</v>
      </c>
      <c r="F179" s="298">
        <v>0.3475222407178159</v>
      </c>
      <c r="G179" s="298">
        <v>0.22375085872387401</v>
      </c>
      <c r="H179" s="298">
        <v>0.73532485885768384</v>
      </c>
      <c r="I179" s="298">
        <v>3.9129147297552291E-2</v>
      </c>
      <c r="J179" s="298">
        <v>0.26981950902053431</v>
      </c>
      <c r="K179" s="298">
        <v>0.42522497241509749</v>
      </c>
      <c r="L179" s="298">
        <v>0.30679398402523878</v>
      </c>
      <c r="M179" s="298">
        <v>-0.26170980938986554</v>
      </c>
      <c r="N179" s="298">
        <v>0.95675429082549734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0.34728617277316615</v>
      </c>
      <c r="F180" s="298">
        <v>0.34980347464263617</v>
      </c>
      <c r="G180" s="298">
        <v>-2.5173018694700233E-3</v>
      </c>
      <c r="H180" s="298">
        <v>-8.2727487725736491E-3</v>
      </c>
      <c r="I180" s="298">
        <v>4.318453946406741E-2</v>
      </c>
      <c r="J180" s="298">
        <v>0.26404753782320528</v>
      </c>
      <c r="K180" s="298">
        <v>0.43555941146206706</v>
      </c>
      <c r="L180" s="298">
        <v>0.30733753905855449</v>
      </c>
      <c r="M180" s="298">
        <v>-0.26050796803640042</v>
      </c>
      <c r="N180" s="298">
        <v>0.96011491732167276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0.21224109444833675</v>
      </c>
      <c r="F181" s="298">
        <v>0.34904306333436275</v>
      </c>
      <c r="G181" s="298">
        <v>-0.136801968886026</v>
      </c>
      <c r="H181" s="298">
        <v>-0.44957989898358791</v>
      </c>
      <c r="I181" s="298">
        <v>4.1772690215511811E-2</v>
      </c>
      <c r="J181" s="298">
        <v>0.26609077931429626</v>
      </c>
      <c r="K181" s="298">
        <v>0.43199534735442924</v>
      </c>
      <c r="L181" s="298">
        <v>0.30714233852350287</v>
      </c>
      <c r="M181" s="298">
        <v>-0.26088074976800701</v>
      </c>
      <c r="N181" s="298">
        <v>0.95896687643673251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0.53264612579765602</v>
      </c>
      <c r="F182" s="298">
        <v>0.32788980330421114</v>
      </c>
      <c r="G182" s="298">
        <v>0.20475632249344489</v>
      </c>
      <c r="H182" s="298">
        <v>0.67290206078501136</v>
      </c>
      <c r="I182" s="298">
        <v>4.3424034604076803E-2</v>
      </c>
      <c r="J182" s="298">
        <v>0.24165827660122263</v>
      </c>
      <c r="K182" s="298">
        <v>0.41412133000719964</v>
      </c>
      <c r="L182" s="298">
        <v>0.30737128240475065</v>
      </c>
      <c r="M182" s="298">
        <v>-0.28248864697292386</v>
      </c>
      <c r="N182" s="298">
        <v>0.93826825358134613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0.81777019016766395</v>
      </c>
      <c r="F183" s="298">
        <v>0.32950279698842749</v>
      </c>
      <c r="G183" s="298">
        <v>0.48826739317923645</v>
      </c>
      <c r="H183" s="298">
        <v>1.6046202192118002</v>
      </c>
      <c r="I183" s="298">
        <v>4.0478106039626302E-2</v>
      </c>
      <c r="J183" s="298">
        <v>0.24912130057365775</v>
      </c>
      <c r="K183" s="298">
        <v>0.40988429340319721</v>
      </c>
      <c r="L183" s="298">
        <v>0.30696894881143949</v>
      </c>
      <c r="M183" s="298">
        <v>-0.28007669850913791</v>
      </c>
      <c r="N183" s="298">
        <v>0.93908229248599295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0.19313744296081761</v>
      </c>
      <c r="F184" s="298">
        <v>0.3306549353342963</v>
      </c>
      <c r="G184" s="298">
        <v>-0.13751749237347868</v>
      </c>
      <c r="H184" s="298">
        <v>-0.45193136351168522</v>
      </c>
      <c r="I184" s="298">
        <v>3.8546418456365743E-2</v>
      </c>
      <c r="J184" s="298">
        <v>0.25410938762711455</v>
      </c>
      <c r="K184" s="298">
        <v>0.40720048304147805</v>
      </c>
      <c r="L184" s="298">
        <v>0.30672020611896139</v>
      </c>
      <c r="M184" s="298">
        <v>-0.27843060647324086</v>
      </c>
      <c r="N184" s="298">
        <v>0.9397404771418334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0.17134183313668042</v>
      </c>
      <c r="F185" s="298">
        <v>0.29136701774016938</v>
      </c>
      <c r="G185" s="298">
        <v>-0.12002518460348896</v>
      </c>
      <c r="H185" s="298">
        <v>-0.3944454221596736</v>
      </c>
      <c r="I185" s="298">
        <v>0.13390617283608361</v>
      </c>
      <c r="J185" s="298">
        <v>2.5455896770178399E-2</v>
      </c>
      <c r="K185" s="298">
        <v>0.55727813871016041</v>
      </c>
      <c r="L185" s="298">
        <v>0.33244897591878969</v>
      </c>
      <c r="M185" s="298">
        <v>-0.3688107618167511</v>
      </c>
      <c r="N185" s="298">
        <v>0.95154479729708985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0.12711701820014193</v>
      </c>
      <c r="F186" s="298">
        <v>0.33284399819144705</v>
      </c>
      <c r="G186" s="298">
        <v>-0.20572697999130513</v>
      </c>
      <c r="H186" s="298">
        <v>-0.67609198636422019</v>
      </c>
      <c r="I186" s="298">
        <v>3.5364649224602702E-2</v>
      </c>
      <c r="J186" s="298">
        <v>0.26261681359752986</v>
      </c>
      <c r="K186" s="298">
        <v>0.40307118278536425</v>
      </c>
      <c r="L186" s="298">
        <v>0.30633660715073563</v>
      </c>
      <c r="M186" s="298">
        <v>-0.2754797920890063</v>
      </c>
      <c r="N186" s="298">
        <v>0.94116778847190041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0.56227811069204647</v>
      </c>
      <c r="F187" s="299">
        <v>0.33664605473281417</v>
      </c>
      <c r="G187" s="299">
        <v>0.2256320559592323</v>
      </c>
      <c r="H187" s="299">
        <v>0.74150714168539089</v>
      </c>
      <c r="I187" s="299">
        <v>3.1829033571058624E-2</v>
      </c>
      <c r="J187" s="299">
        <v>0.27343990211853403</v>
      </c>
      <c r="K187" s="299">
        <v>0.39985220734709431</v>
      </c>
      <c r="L187" s="299">
        <v>0.30594860000319091</v>
      </c>
      <c r="M187" s="299">
        <v>-0.27090723025006569</v>
      </c>
      <c r="N187" s="299">
        <v>0.94419933971569403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C6C0-3CBC-474A-B76E-6F8AD794C2C7}">
  <dimension ref="B1:N247"/>
  <sheetViews>
    <sheetView topLeftCell="A178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587</v>
      </c>
    </row>
    <row r="2" spans="2:9" x14ac:dyDescent="0.2">
      <c r="B2" t="s">
        <v>577</v>
      </c>
    </row>
    <row r="3" spans="2:9" x14ac:dyDescent="0.2">
      <c r="B3" t="s">
        <v>565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13</v>
      </c>
      <c r="C13" s="304">
        <v>95</v>
      </c>
      <c r="D13" s="304">
        <v>0</v>
      </c>
      <c r="E13" s="304">
        <v>95</v>
      </c>
      <c r="F13" s="306">
        <v>0</v>
      </c>
      <c r="G13" s="306">
        <v>1.6830041033879404</v>
      </c>
      <c r="H13" s="306">
        <v>0.28116687146619423</v>
      </c>
      <c r="I13" s="306">
        <v>0.29512810663049943</v>
      </c>
    </row>
    <row r="14" spans="2:9" ht="16" thickBot="1" x14ac:dyDescent="0.25">
      <c r="B14" s="296" t="s">
        <v>308</v>
      </c>
      <c r="C14" s="305">
        <v>95</v>
      </c>
      <c r="D14" s="305">
        <v>0</v>
      </c>
      <c r="E14" s="305">
        <v>95</v>
      </c>
      <c r="F14" s="299">
        <v>0.25409999999999999</v>
      </c>
      <c r="G14" s="299">
        <v>5.5</v>
      </c>
      <c r="H14" s="299">
        <v>1.3735242105263157</v>
      </c>
      <c r="I14" s="299">
        <v>0.99457231153147507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308</v>
      </c>
      <c r="D19" s="307" t="s">
        <v>13</v>
      </c>
    </row>
    <row r="20" spans="2:4" x14ac:dyDescent="0.2">
      <c r="B20" s="295" t="s">
        <v>308</v>
      </c>
      <c r="C20" s="310">
        <v>1</v>
      </c>
      <c r="D20" s="306">
        <v>0.27361155440113749</v>
      </c>
    </row>
    <row r="21" spans="2:4" ht="16" thickBot="1" x14ac:dyDescent="0.25">
      <c r="B21" s="308" t="s">
        <v>13</v>
      </c>
      <c r="C21" s="309">
        <v>0.27361155440113749</v>
      </c>
      <c r="D21" s="311">
        <v>1</v>
      </c>
    </row>
    <row r="24" spans="2:4" x14ac:dyDescent="0.2">
      <c r="B24" s="290" t="s">
        <v>578</v>
      </c>
    </row>
    <row r="26" spans="2:4" x14ac:dyDescent="0.2">
      <c r="B26" t="s">
        <v>579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7.4863282701806644E-2</v>
      </c>
    </row>
    <row r="32" spans="2:4" x14ac:dyDescent="0.2">
      <c r="B32" s="292" t="s">
        <v>355</v>
      </c>
      <c r="C32" s="298">
        <v>6.4915576064191655E-2</v>
      </c>
    </row>
    <row r="33" spans="2:7" x14ac:dyDescent="0.2">
      <c r="B33" s="292" t="s">
        <v>356</v>
      </c>
      <c r="C33" s="298">
        <v>8.1446413742694859E-2</v>
      </c>
    </row>
    <row r="34" spans="2:7" x14ac:dyDescent="0.2">
      <c r="B34" s="292" t="s">
        <v>357</v>
      </c>
      <c r="C34" s="298">
        <v>0.28538818080413714</v>
      </c>
    </row>
    <row r="35" spans="2:7" x14ac:dyDescent="0.2">
      <c r="B35" s="292" t="s">
        <v>358</v>
      </c>
      <c r="C35" s="298">
        <v>75.316419892793718</v>
      </c>
    </row>
    <row r="36" spans="2:7" x14ac:dyDescent="0.2">
      <c r="B36" s="292" t="s">
        <v>359</v>
      </c>
      <c r="C36" s="298">
        <v>1.16537053605415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-236.26330048442057</v>
      </c>
    </row>
    <row r="39" spans="2:7" x14ac:dyDescent="0.2">
      <c r="B39" s="292" t="s">
        <v>362</v>
      </c>
      <c r="C39" s="298">
        <v>-231.15554670121949</v>
      </c>
    </row>
    <row r="40" spans="2:7" ht="16" thickBot="1" x14ac:dyDescent="0.25">
      <c r="B40" s="296" t="s">
        <v>363</v>
      </c>
      <c r="C40" s="299">
        <v>0.96492754384865331</v>
      </c>
    </row>
    <row r="43" spans="2:7" x14ac:dyDescent="0.2">
      <c r="B43" t="s">
        <v>580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0.61293985831990216</v>
      </c>
      <c r="E46" s="297">
        <v>0.61293985831990216</v>
      </c>
      <c r="F46" s="297">
        <v>7.525682594893607</v>
      </c>
      <c r="G46" s="646">
        <v>7.2979618281341762E-3</v>
      </c>
    </row>
    <row r="47" spans="2:7" x14ac:dyDescent="0.2">
      <c r="B47" s="292" t="s">
        <v>370</v>
      </c>
      <c r="C47">
        <v>93</v>
      </c>
      <c r="D47" s="298">
        <v>7.5745164780706213</v>
      </c>
      <c r="E47" s="298">
        <v>8.1446413742694859E-2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8.1874563363905235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581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0.16964887469633663</v>
      </c>
      <c r="D55" s="297">
        <v>5.0098307221302388E-2</v>
      </c>
      <c r="E55" s="297">
        <v>3.386319500715584</v>
      </c>
      <c r="F55" s="646">
        <v>1.0394192373957215E-3</v>
      </c>
      <c r="G55" s="297">
        <v>7.0163565320623358E-2</v>
      </c>
      <c r="H55" s="297">
        <v>0.26913418407204992</v>
      </c>
    </row>
    <row r="56" spans="2:8" ht="16" thickBot="1" x14ac:dyDescent="0.25">
      <c r="B56" s="296" t="s">
        <v>308</v>
      </c>
      <c r="C56" s="299">
        <v>8.1191140218144012E-2</v>
      </c>
      <c r="D56" s="299">
        <v>2.9596182167918476E-2</v>
      </c>
      <c r="E56" s="299">
        <v>2.7432977590654644</v>
      </c>
      <c r="F56" s="645">
        <v>7.2979618281341363E-3</v>
      </c>
      <c r="G56" s="299">
        <v>2.2418987971384051E-2</v>
      </c>
      <c r="H56" s="299">
        <v>0.13996329246490397</v>
      </c>
    </row>
    <row r="59" spans="2:8" x14ac:dyDescent="0.2">
      <c r="B59" t="s">
        <v>582</v>
      </c>
    </row>
    <row r="61" spans="2:8" x14ac:dyDescent="0.2">
      <c r="B61" t="s">
        <v>583</v>
      </c>
    </row>
    <row r="64" spans="2:8" x14ac:dyDescent="0.2">
      <c r="B64" t="s">
        <v>584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308</v>
      </c>
      <c r="C67" s="315">
        <v>0.27361155440113744</v>
      </c>
      <c r="D67" s="315">
        <v>9.9738190466916843E-2</v>
      </c>
      <c r="E67" s="315">
        <v>2.7432977590654644</v>
      </c>
      <c r="F67" s="649">
        <v>7.2979618281341363E-3</v>
      </c>
      <c r="G67" s="315">
        <v>7.5551274812371588E-2</v>
      </c>
      <c r="H67" s="315">
        <v>0.47167183398990331</v>
      </c>
    </row>
    <row r="87" spans="2:14" x14ac:dyDescent="0.2">
      <c r="F87" t="s">
        <v>337</v>
      </c>
    </row>
    <row r="90" spans="2:14" x14ac:dyDescent="0.2">
      <c r="B90" t="s">
        <v>585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308</v>
      </c>
      <c r="E92" s="294" t="s">
        <v>13</v>
      </c>
      <c r="F92" s="294" t="s">
        <v>586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1.28</v>
      </c>
      <c r="E93" s="297">
        <v>0.20572332419609221</v>
      </c>
      <c r="F93" s="297">
        <v>0.27357353417556096</v>
      </c>
      <c r="G93" s="297">
        <v>-6.7850209979468751E-2</v>
      </c>
      <c r="H93" s="297">
        <v>-0.23774709165701077</v>
      </c>
      <c r="I93" s="297">
        <v>2.9410750945311103E-2</v>
      </c>
      <c r="J93" s="297">
        <v>0.21516961158709108</v>
      </c>
      <c r="K93" s="297">
        <v>0.33197745676403084</v>
      </c>
      <c r="L93" s="297">
        <v>0.28689964449936489</v>
      </c>
      <c r="M93" s="297">
        <v>-0.2961523004064297</v>
      </c>
      <c r="N93" s="297">
        <v>0.84329936875755163</v>
      </c>
    </row>
    <row r="94" spans="2:14" x14ac:dyDescent="0.2">
      <c r="B94" s="292" t="s">
        <v>383</v>
      </c>
      <c r="C94">
        <v>1</v>
      </c>
      <c r="D94" s="298">
        <v>1.88</v>
      </c>
      <c r="E94" s="298">
        <v>0.14075345668087061</v>
      </c>
      <c r="F94" s="298">
        <v>0.32228821830644738</v>
      </c>
      <c r="G94" s="298">
        <v>-0.18153476162557677</v>
      </c>
      <c r="H94" s="298">
        <v>-0.63609768671592148</v>
      </c>
      <c r="I94" s="298">
        <v>3.2894122087553837E-2</v>
      </c>
      <c r="J94" s="298">
        <v>0.25696701098367225</v>
      </c>
      <c r="K94" s="298">
        <v>0.38760942562922251</v>
      </c>
      <c r="L94" s="298">
        <v>0.28727763054335742</v>
      </c>
      <c r="M94" s="298">
        <v>-0.24818822164750098</v>
      </c>
      <c r="N94" s="298">
        <v>0.89276465826039575</v>
      </c>
    </row>
    <row r="95" spans="2:14" x14ac:dyDescent="0.2">
      <c r="B95" s="292" t="s">
        <v>384</v>
      </c>
      <c r="C95">
        <v>1</v>
      </c>
      <c r="D95" s="298">
        <v>1.42</v>
      </c>
      <c r="E95" s="298">
        <v>7.8385464199611163E-2</v>
      </c>
      <c r="F95" s="298">
        <v>0.28494029380610114</v>
      </c>
      <c r="G95" s="298">
        <v>-0.20655482960648996</v>
      </c>
      <c r="H95" s="298">
        <v>-0.72376798865489544</v>
      </c>
      <c r="I95" s="298">
        <v>2.9312500533795645E-2</v>
      </c>
      <c r="J95" s="298">
        <v>0.22673147706307886</v>
      </c>
      <c r="K95" s="298">
        <v>0.34314911054912345</v>
      </c>
      <c r="L95" s="298">
        <v>0.28688958926778541</v>
      </c>
      <c r="M95" s="298">
        <v>-0.28476557307877531</v>
      </c>
      <c r="N95" s="298">
        <v>0.85464616069097765</v>
      </c>
    </row>
    <row r="96" spans="2:14" x14ac:dyDescent="0.2">
      <c r="B96" s="292" t="s">
        <v>385</v>
      </c>
      <c r="C96">
        <v>1</v>
      </c>
      <c r="D96" s="298">
        <v>1.42</v>
      </c>
      <c r="E96" s="298">
        <v>0.17852752467917157</v>
      </c>
      <c r="F96" s="298">
        <v>0.28494029380610114</v>
      </c>
      <c r="G96" s="298">
        <v>-0.10641276912692957</v>
      </c>
      <c r="H96" s="298">
        <v>-0.37287027383926952</v>
      </c>
      <c r="I96" s="298">
        <v>2.9312500533795645E-2</v>
      </c>
      <c r="J96" s="298">
        <v>0.22673147706307886</v>
      </c>
      <c r="K96" s="298">
        <v>0.34314911054912345</v>
      </c>
      <c r="L96" s="298">
        <v>0.28688958926778541</v>
      </c>
      <c r="M96" s="298">
        <v>-0.28476557307877531</v>
      </c>
      <c r="N96" s="298">
        <v>0.85464616069097765</v>
      </c>
    </row>
    <row r="97" spans="2:14" x14ac:dyDescent="0.2">
      <c r="B97" s="292" t="s">
        <v>386</v>
      </c>
      <c r="C97">
        <v>1</v>
      </c>
      <c r="D97" s="298">
        <v>1.08</v>
      </c>
      <c r="E97" s="298">
        <v>0.1626846448764479</v>
      </c>
      <c r="F97" s="298">
        <v>0.25733530613193217</v>
      </c>
      <c r="G97" s="298">
        <v>-9.465066125548427E-2</v>
      </c>
      <c r="H97" s="298">
        <v>-0.3316558555045534</v>
      </c>
      <c r="I97" s="298">
        <v>3.0541742671506431E-2</v>
      </c>
      <c r="J97" s="298">
        <v>0.19668545812157356</v>
      </c>
      <c r="K97" s="298">
        <v>0.31798515414229078</v>
      </c>
      <c r="L97" s="298">
        <v>0.28701779002024835</v>
      </c>
      <c r="M97" s="298">
        <v>-0.3126251420397857</v>
      </c>
      <c r="N97" s="298">
        <v>0.8272957543036501</v>
      </c>
    </row>
    <row r="98" spans="2:14" x14ac:dyDescent="0.2">
      <c r="B98" s="292" t="s">
        <v>387</v>
      </c>
      <c r="C98">
        <v>1</v>
      </c>
      <c r="D98" s="298">
        <v>1.79</v>
      </c>
      <c r="E98" s="298">
        <v>0.11558367365250799</v>
      </c>
      <c r="F98" s="298">
        <v>0.31498101568681441</v>
      </c>
      <c r="G98" s="298">
        <v>-0.19939734203430642</v>
      </c>
      <c r="H98" s="298">
        <v>-0.69868815685521846</v>
      </c>
      <c r="I98" s="298">
        <v>3.1768903787336732E-2</v>
      </c>
      <c r="J98" s="298">
        <v>0.25189426890614541</v>
      </c>
      <c r="K98" s="298">
        <v>0.37806776246748341</v>
      </c>
      <c r="L98" s="298">
        <v>0.28715096550515706</v>
      </c>
      <c r="M98" s="298">
        <v>-0.25524389260446151</v>
      </c>
      <c r="N98" s="298">
        <v>0.88520592397809028</v>
      </c>
    </row>
    <row r="99" spans="2:14" x14ac:dyDescent="0.2">
      <c r="B99" s="292" t="s">
        <v>388</v>
      </c>
      <c r="C99">
        <v>1</v>
      </c>
      <c r="D99" s="298">
        <v>1.08</v>
      </c>
      <c r="E99" s="298">
        <v>0.25101821852172773</v>
      </c>
      <c r="F99" s="298">
        <v>0.25733530613193217</v>
      </c>
      <c r="G99" s="298">
        <v>-6.3170876102044415E-3</v>
      </c>
      <c r="H99" s="298">
        <v>-2.2135070879266298E-2</v>
      </c>
      <c r="I99" s="298">
        <v>3.0541742671506431E-2</v>
      </c>
      <c r="J99" s="298">
        <v>0.19668545812157356</v>
      </c>
      <c r="K99" s="298">
        <v>0.31798515414229078</v>
      </c>
      <c r="L99" s="298">
        <v>0.28701779002024835</v>
      </c>
      <c r="M99" s="298">
        <v>-0.3126251420397857</v>
      </c>
      <c r="N99" s="298">
        <v>0.8272957543036501</v>
      </c>
    </row>
    <row r="100" spans="2:14" x14ac:dyDescent="0.2">
      <c r="B100" s="292" t="s">
        <v>389</v>
      </c>
      <c r="C100">
        <v>1</v>
      </c>
      <c r="D100" s="298">
        <v>1.33</v>
      </c>
      <c r="E100" s="298">
        <v>1.0005302865932495</v>
      </c>
      <c r="F100" s="298">
        <v>0.27763309118646817</v>
      </c>
      <c r="G100" s="298">
        <v>0.72289719540678132</v>
      </c>
      <c r="H100" s="298">
        <v>2.5330313027325686</v>
      </c>
      <c r="I100" s="298">
        <v>2.9308531225433764E-2</v>
      </c>
      <c r="J100" s="298">
        <v>0.2194321567031926</v>
      </c>
      <c r="K100" s="298">
        <v>0.33583402566974374</v>
      </c>
      <c r="L100" s="298">
        <v>0.28688918373700861</v>
      </c>
      <c r="M100" s="298">
        <v>-0.29207197039465593</v>
      </c>
      <c r="N100" s="298">
        <v>0.84733815276759228</v>
      </c>
    </row>
    <row r="101" spans="2:14" x14ac:dyDescent="0.2">
      <c r="B101" s="292" t="s">
        <v>390</v>
      </c>
      <c r="C101">
        <v>1</v>
      </c>
      <c r="D101" s="298">
        <v>1.23</v>
      </c>
      <c r="E101" s="298">
        <v>0.9680490553111204</v>
      </c>
      <c r="F101" s="298">
        <v>0.26951397716465375</v>
      </c>
      <c r="G101" s="298">
        <v>0.69853507814646665</v>
      </c>
      <c r="H101" s="298">
        <v>2.4476664596908222</v>
      </c>
      <c r="I101" s="298">
        <v>2.9586723538381082E-2</v>
      </c>
      <c r="J101" s="298">
        <v>0.21076060788159037</v>
      </c>
      <c r="K101" s="298">
        <v>0.32826734644771716</v>
      </c>
      <c r="L101" s="298">
        <v>0.28691773725657227</v>
      </c>
      <c r="M101" s="298">
        <v>-0.30024778604742586</v>
      </c>
      <c r="N101" s="298">
        <v>0.83927574037673336</v>
      </c>
    </row>
    <row r="102" spans="2:14" x14ac:dyDescent="0.2">
      <c r="B102" s="292" t="s">
        <v>391</v>
      </c>
      <c r="C102">
        <v>1</v>
      </c>
      <c r="D102" s="298">
        <v>2.09</v>
      </c>
      <c r="E102" s="298">
        <v>0.16632206923076925</v>
      </c>
      <c r="F102" s="298">
        <v>0.33933835775225762</v>
      </c>
      <c r="G102" s="298">
        <v>-0.17301628852148837</v>
      </c>
      <c r="H102" s="298">
        <v>-0.60624896249725924</v>
      </c>
      <c r="I102" s="298">
        <v>3.6152185134330904E-2</v>
      </c>
      <c r="J102" s="298">
        <v>0.26754728291993973</v>
      </c>
      <c r="K102" s="298">
        <v>0.41112943258457552</v>
      </c>
      <c r="L102" s="298">
        <v>0.28766889688091379</v>
      </c>
      <c r="M102" s="298">
        <v>-0.2319150596047026</v>
      </c>
      <c r="N102" s="298">
        <v>0.91059177510921785</v>
      </c>
    </row>
    <row r="103" spans="2:14" x14ac:dyDescent="0.2">
      <c r="B103" s="292" t="s">
        <v>392</v>
      </c>
      <c r="C103">
        <v>1</v>
      </c>
      <c r="D103" s="298">
        <v>2.15</v>
      </c>
      <c r="E103" s="298">
        <v>0.11577932693877555</v>
      </c>
      <c r="F103" s="298">
        <v>0.34420982616534623</v>
      </c>
      <c r="G103" s="298">
        <v>-0.22843049922657069</v>
      </c>
      <c r="H103" s="298">
        <v>-0.80042032078176106</v>
      </c>
      <c r="I103" s="298">
        <v>3.7221554411269703E-2</v>
      </c>
      <c r="J103" s="298">
        <v>0.27029519588267764</v>
      </c>
      <c r="K103" s="298">
        <v>0.41812445644801483</v>
      </c>
      <c r="L103" s="298">
        <v>0.2878052429256388</v>
      </c>
      <c r="M103" s="298">
        <v>-0.22731434741460776</v>
      </c>
      <c r="N103" s="298">
        <v>0.91573399974530023</v>
      </c>
    </row>
    <row r="104" spans="2:14" x14ac:dyDescent="0.2">
      <c r="B104" s="292" t="s">
        <v>393</v>
      </c>
      <c r="C104">
        <v>1</v>
      </c>
      <c r="D104" s="298">
        <v>0.34599999999999997</v>
      </c>
      <c r="E104" s="298">
        <v>0</v>
      </c>
      <c r="F104" s="298">
        <v>0.19774100921181445</v>
      </c>
      <c r="G104" s="298">
        <v>-0.19774100921181445</v>
      </c>
      <c r="H104" s="298">
        <v>-0.69288436772202833</v>
      </c>
      <c r="I104" s="298">
        <v>4.2215483480050407E-2</v>
      </c>
      <c r="J104" s="298">
        <v>0.11390942552364715</v>
      </c>
      <c r="K104" s="298">
        <v>0.28157259289998177</v>
      </c>
      <c r="L104" s="298">
        <v>0.28849360614777803</v>
      </c>
      <c r="M104" s="298">
        <v>-0.37515011730359249</v>
      </c>
      <c r="N104" s="298">
        <v>0.77063213572722145</v>
      </c>
    </row>
    <row r="105" spans="2:14" x14ac:dyDescent="0.2">
      <c r="B105" s="292" t="s">
        <v>394</v>
      </c>
      <c r="C105">
        <v>1</v>
      </c>
      <c r="D105" s="298">
        <v>1.52</v>
      </c>
      <c r="E105" s="298">
        <v>7.0656443346007639E-2</v>
      </c>
      <c r="F105" s="298">
        <v>0.29305940782791551</v>
      </c>
      <c r="G105" s="298">
        <v>-0.22240296448190788</v>
      </c>
      <c r="H105" s="298">
        <v>-0.77929984295510746</v>
      </c>
      <c r="I105" s="298">
        <v>2.9599391418713903E-2</v>
      </c>
      <c r="J105" s="298">
        <v>0.2342808826451033</v>
      </c>
      <c r="K105" s="298">
        <v>0.35183793301072774</v>
      </c>
      <c r="L105" s="298">
        <v>0.2869190438347603</v>
      </c>
      <c r="M105" s="298">
        <v>-0.27670494998950046</v>
      </c>
      <c r="N105" s="298">
        <v>0.86282376564533148</v>
      </c>
    </row>
    <row r="106" spans="2:14" x14ac:dyDescent="0.2">
      <c r="B106" s="292" t="s">
        <v>395</v>
      </c>
      <c r="C106">
        <v>1</v>
      </c>
      <c r="D106" s="298">
        <v>1.58</v>
      </c>
      <c r="E106" s="298">
        <v>0.40993472393371361</v>
      </c>
      <c r="F106" s="298">
        <v>0.29793087624100417</v>
      </c>
      <c r="G106" s="298">
        <v>0.11200384769270944</v>
      </c>
      <c r="H106" s="298">
        <v>0.39246140949886799</v>
      </c>
      <c r="I106" s="298">
        <v>2.9911096764186237E-2</v>
      </c>
      <c r="J106" s="298">
        <v>0.23853336601761171</v>
      </c>
      <c r="K106" s="298">
        <v>0.35732838646439663</v>
      </c>
      <c r="L106" s="298">
        <v>0.28695136774779689</v>
      </c>
      <c r="M106" s="298">
        <v>-0.2718976704615666</v>
      </c>
      <c r="N106" s="298">
        <v>0.867759422943575</v>
      </c>
    </row>
    <row r="107" spans="2:14" x14ac:dyDescent="0.2">
      <c r="B107" s="292" t="s">
        <v>396</v>
      </c>
      <c r="C107">
        <v>1</v>
      </c>
      <c r="D107" s="298">
        <v>1.31</v>
      </c>
      <c r="E107" s="298">
        <v>0.20271635177217426</v>
      </c>
      <c r="F107" s="298">
        <v>0.27600926838210527</v>
      </c>
      <c r="G107" s="298">
        <v>-7.3292916609931008E-2</v>
      </c>
      <c r="H107" s="298">
        <v>-0.25681833215171646</v>
      </c>
      <c r="I107" s="298">
        <v>2.9340506976240764E-2</v>
      </c>
      <c r="J107" s="298">
        <v>0.21774483639486208</v>
      </c>
      <c r="K107" s="298">
        <v>0.33427370036934845</v>
      </c>
      <c r="L107" s="298">
        <v>0.28689245213549569</v>
      </c>
      <c r="M107" s="298">
        <v>-0.29370228359066453</v>
      </c>
      <c r="N107" s="298">
        <v>0.84572082035487506</v>
      </c>
    </row>
    <row r="108" spans="2:14" x14ac:dyDescent="0.2">
      <c r="B108" s="292" t="s">
        <v>397</v>
      </c>
      <c r="C108">
        <v>1</v>
      </c>
      <c r="D108" s="298">
        <v>2.0699999999999998</v>
      </c>
      <c r="E108" s="298">
        <v>0.36911171697097217</v>
      </c>
      <c r="F108" s="298">
        <v>0.33771453494789472</v>
      </c>
      <c r="G108" s="298">
        <v>3.1397182023077452E-2</v>
      </c>
      <c r="H108" s="298">
        <v>0.11001570539680283</v>
      </c>
      <c r="I108" s="298">
        <v>3.580820357753902E-2</v>
      </c>
      <c r="J108" s="298">
        <v>0.2666065393151556</v>
      </c>
      <c r="K108" s="298">
        <v>0.40882253058063384</v>
      </c>
      <c r="L108" s="298">
        <v>0.2876258701614744</v>
      </c>
      <c r="M108" s="298">
        <v>-0.23345343987153744</v>
      </c>
      <c r="N108" s="298">
        <v>0.90888250976732687</v>
      </c>
    </row>
    <row r="109" spans="2:14" x14ac:dyDescent="0.2">
      <c r="B109" s="292" t="s">
        <v>398</v>
      </c>
      <c r="C109">
        <v>1</v>
      </c>
      <c r="D109" s="298">
        <v>0.45300000000000001</v>
      </c>
      <c r="E109" s="298">
        <v>0.13529728049512285</v>
      </c>
      <c r="F109" s="298">
        <v>0.20642846121515587</v>
      </c>
      <c r="G109" s="298">
        <v>-7.1131180720033022E-2</v>
      </c>
      <c r="H109" s="298">
        <v>-0.24924361099891024</v>
      </c>
      <c r="I109" s="298">
        <v>3.9994578735074518E-2</v>
      </c>
      <c r="J109" s="298">
        <v>0.12700715419905079</v>
      </c>
      <c r="K109" s="298">
        <v>0.28584976823126096</v>
      </c>
      <c r="L109" s="298">
        <v>0.28817699434703481</v>
      </c>
      <c r="M109" s="298">
        <v>-0.36583393701189193</v>
      </c>
      <c r="N109" s="298">
        <v>0.77869085944220373</v>
      </c>
    </row>
    <row r="110" spans="2:14" x14ac:dyDescent="0.2">
      <c r="B110" s="292" t="s">
        <v>399</v>
      </c>
      <c r="C110">
        <v>1</v>
      </c>
      <c r="D110" s="298">
        <v>1.71</v>
      </c>
      <c r="E110" s="298">
        <v>1.0595707875089015</v>
      </c>
      <c r="F110" s="298">
        <v>0.3084857244693629</v>
      </c>
      <c r="G110" s="298">
        <v>0.7510850630395387</v>
      </c>
      <c r="H110" s="298">
        <v>2.631801572592142</v>
      </c>
      <c r="I110" s="298">
        <v>3.0927340280826318E-2</v>
      </c>
      <c r="J110" s="298">
        <v>0.24707015602680948</v>
      </c>
      <c r="K110" s="298">
        <v>0.36990129291191631</v>
      </c>
      <c r="L110" s="298">
        <v>0.28705907775149853</v>
      </c>
      <c r="M110" s="298">
        <v>-0.26155671295398181</v>
      </c>
      <c r="N110" s="298">
        <v>0.87852816189270766</v>
      </c>
    </row>
    <row r="111" spans="2:14" x14ac:dyDescent="0.2">
      <c r="B111" s="292" t="s">
        <v>400</v>
      </c>
      <c r="C111">
        <v>1</v>
      </c>
      <c r="D111" s="298">
        <v>0.44779999999999998</v>
      </c>
      <c r="E111" s="298">
        <v>0.11557233378988876</v>
      </c>
      <c r="F111" s="298">
        <v>0.2060062672860215</v>
      </c>
      <c r="G111" s="298">
        <v>-9.043393349613274E-2</v>
      </c>
      <c r="H111" s="298">
        <v>-0.31688044417718142</v>
      </c>
      <c r="I111" s="298">
        <v>4.0099572633144051E-2</v>
      </c>
      <c r="J111" s="298">
        <v>0.1263764631966347</v>
      </c>
      <c r="K111" s="298">
        <v>0.28563607137540831</v>
      </c>
      <c r="L111" s="298">
        <v>0.28819158465863581</v>
      </c>
      <c r="M111" s="298">
        <v>-0.3662851044082755</v>
      </c>
      <c r="N111" s="298">
        <v>0.77829763898031845</v>
      </c>
    </row>
    <row r="112" spans="2:14" x14ac:dyDescent="0.2">
      <c r="B112" s="292" t="s">
        <v>401</v>
      </c>
      <c r="C112">
        <v>1</v>
      </c>
      <c r="D112" s="298">
        <v>0.53695000000000004</v>
      </c>
      <c r="E112" s="298">
        <v>0</v>
      </c>
      <c r="F112" s="298">
        <v>0.21324445743646905</v>
      </c>
      <c r="G112" s="298">
        <v>-0.21324445743646905</v>
      </c>
      <c r="H112" s="298">
        <v>-0.74720844022205479</v>
      </c>
      <c r="I112" s="298">
        <v>3.8345256481176523E-2</v>
      </c>
      <c r="J112" s="298">
        <v>0.13709837754459542</v>
      </c>
      <c r="K112" s="298">
        <v>0.28939053732834269</v>
      </c>
      <c r="L112" s="298">
        <v>0.28795272604596411</v>
      </c>
      <c r="M112" s="298">
        <v>-0.35857258839141237</v>
      </c>
      <c r="N112" s="298">
        <v>0.78506150326435042</v>
      </c>
    </row>
    <row r="113" spans="2:14" x14ac:dyDescent="0.2">
      <c r="B113" s="292" t="s">
        <v>402</v>
      </c>
      <c r="C113">
        <v>1</v>
      </c>
      <c r="D113" s="298">
        <v>0.27100000000000002</v>
      </c>
      <c r="E113" s="298">
        <v>0</v>
      </c>
      <c r="F113" s="298">
        <v>0.19165167369545366</v>
      </c>
      <c r="G113" s="298">
        <v>-0.19165167369545366</v>
      </c>
      <c r="H113" s="298">
        <v>-0.67154734003152305</v>
      </c>
      <c r="I113" s="298">
        <v>4.3841540607109236E-2</v>
      </c>
      <c r="J113" s="298">
        <v>0.10459106281414308</v>
      </c>
      <c r="K113" s="298">
        <v>0.27871228457676422</v>
      </c>
      <c r="L113" s="298">
        <v>0.28873602897023376</v>
      </c>
      <c r="M113" s="298">
        <v>-0.38172085650062471</v>
      </c>
      <c r="N113" s="298">
        <v>0.76502420389153203</v>
      </c>
    </row>
    <row r="114" spans="2:14" x14ac:dyDescent="0.2">
      <c r="B114" s="292" t="s">
        <v>403</v>
      </c>
      <c r="C114">
        <v>1</v>
      </c>
      <c r="D114" s="298">
        <v>0.4869</v>
      </c>
      <c r="E114" s="298">
        <v>0.08</v>
      </c>
      <c r="F114" s="298">
        <v>0.20918084086855096</v>
      </c>
      <c r="G114" s="298">
        <v>-0.12918084086855097</v>
      </c>
      <c r="H114" s="298">
        <v>-0.45264958241984177</v>
      </c>
      <c r="I114" s="298">
        <v>3.931799294477499E-2</v>
      </c>
      <c r="J114" s="298">
        <v>0.13110309914238322</v>
      </c>
      <c r="K114" s="298">
        <v>0.2872585825947187</v>
      </c>
      <c r="L114" s="298">
        <v>0.28808387374495686</v>
      </c>
      <c r="M114" s="298">
        <v>-0.36289663829793761</v>
      </c>
      <c r="N114" s="298">
        <v>0.78125832003503948</v>
      </c>
    </row>
    <row r="115" spans="2:14" x14ac:dyDescent="0.2">
      <c r="B115" s="292" t="s">
        <v>404</v>
      </c>
      <c r="C115">
        <v>1</v>
      </c>
      <c r="D115" s="298">
        <v>0.74460000000000004</v>
      </c>
      <c r="E115" s="298">
        <v>0.64333600879574504</v>
      </c>
      <c r="F115" s="298">
        <v>0.23010379770276668</v>
      </c>
      <c r="G115" s="298">
        <v>0.41323221109297836</v>
      </c>
      <c r="H115" s="298">
        <v>1.4479653990176313</v>
      </c>
      <c r="I115" s="298">
        <v>3.4695858037508506E-2</v>
      </c>
      <c r="J115" s="298">
        <v>0.16120469986159958</v>
      </c>
      <c r="K115" s="298">
        <v>0.29900289554393378</v>
      </c>
      <c r="L115" s="298">
        <v>0.28748950643050225</v>
      </c>
      <c r="M115" s="298">
        <v>-0.34079338577229001</v>
      </c>
      <c r="N115" s="298">
        <v>0.80100098117782337</v>
      </c>
    </row>
    <row r="116" spans="2:14" x14ac:dyDescent="0.2">
      <c r="B116" s="292" t="s">
        <v>405</v>
      </c>
      <c r="C116">
        <v>1</v>
      </c>
      <c r="D116" s="298">
        <v>0.81710000000000005</v>
      </c>
      <c r="E116" s="298">
        <v>0.86684222061070848</v>
      </c>
      <c r="F116" s="298">
        <v>0.23599015536858209</v>
      </c>
      <c r="G116" s="298">
        <v>0.63085206524212634</v>
      </c>
      <c r="H116" s="298">
        <v>2.2105052264763629</v>
      </c>
      <c r="I116" s="298">
        <v>3.3593552338554329E-2</v>
      </c>
      <c r="J116" s="298">
        <v>0.16928001818436184</v>
      </c>
      <c r="K116" s="298">
        <v>0.30270029255280234</v>
      </c>
      <c r="L116" s="298">
        <v>0.28735855738331173</v>
      </c>
      <c r="M116" s="298">
        <v>-0.33464698925097686</v>
      </c>
      <c r="N116" s="298">
        <v>0.80662729998814098</v>
      </c>
    </row>
    <row r="117" spans="2:14" x14ac:dyDescent="0.2">
      <c r="B117" s="292" t="s">
        <v>406</v>
      </c>
      <c r="C117">
        <v>1</v>
      </c>
      <c r="D117" s="298">
        <v>0.25409999999999999</v>
      </c>
      <c r="E117" s="298">
        <v>0</v>
      </c>
      <c r="F117" s="298">
        <v>0.19027954342576703</v>
      </c>
      <c r="G117" s="298">
        <v>-0.19027954342576703</v>
      </c>
      <c r="H117" s="298">
        <v>-0.66673939645859581</v>
      </c>
      <c r="I117" s="298">
        <v>4.4215074551644584E-2</v>
      </c>
      <c r="J117" s="298">
        <v>0.10247716815967843</v>
      </c>
      <c r="K117" s="298">
        <v>0.27808191869185561</v>
      </c>
      <c r="L117" s="298">
        <v>0.2887929821867255</v>
      </c>
      <c r="M117" s="298">
        <v>-0.38320608457095351</v>
      </c>
      <c r="N117" s="298">
        <v>0.76376517142248757</v>
      </c>
    </row>
    <row r="118" spans="2:14" x14ac:dyDescent="0.2">
      <c r="B118" s="292" t="s">
        <v>407</v>
      </c>
      <c r="C118">
        <v>1</v>
      </c>
      <c r="D118" s="298">
        <v>0.41139999999999999</v>
      </c>
      <c r="E118" s="298">
        <v>0.14725678264968886</v>
      </c>
      <c r="F118" s="298">
        <v>0.20305090978208107</v>
      </c>
      <c r="G118" s="298">
        <v>-5.5794127132392207E-2</v>
      </c>
      <c r="H118" s="298">
        <v>-0.19550258519880298</v>
      </c>
      <c r="I118" s="298">
        <v>4.0843210939057586E-2</v>
      </c>
      <c r="J118" s="298">
        <v>0.12194438739559416</v>
      </c>
      <c r="K118" s="298">
        <v>0.28415743216856798</v>
      </c>
      <c r="L118" s="298">
        <v>0.28829599654262844</v>
      </c>
      <c r="M118" s="298">
        <v>-0.36944780322088777</v>
      </c>
      <c r="N118" s="298">
        <v>0.77554962278504991</v>
      </c>
    </row>
    <row r="119" spans="2:14" x14ac:dyDescent="0.2">
      <c r="B119" s="292" t="s">
        <v>408</v>
      </c>
      <c r="C119">
        <v>1</v>
      </c>
      <c r="D119" s="298">
        <v>0.47110000000000002</v>
      </c>
      <c r="E119" s="298">
        <v>0.36954234341850234</v>
      </c>
      <c r="F119" s="298">
        <v>0.20789802085310427</v>
      </c>
      <c r="G119" s="298">
        <v>0.16164432256539807</v>
      </c>
      <c r="H119" s="298">
        <v>0.56640160118030647</v>
      </c>
      <c r="I119" s="298">
        <v>3.9631610678108498E-2</v>
      </c>
      <c r="J119" s="298">
        <v>0.12919749646307185</v>
      </c>
      <c r="K119" s="298">
        <v>0.28659854524313666</v>
      </c>
      <c r="L119" s="298">
        <v>0.28812684412882467</v>
      </c>
      <c r="M119" s="298">
        <v>-0.36426478897963199</v>
      </c>
      <c r="N119" s="298">
        <v>0.78006083068584053</v>
      </c>
    </row>
    <row r="120" spans="2:14" x14ac:dyDescent="0.2">
      <c r="B120" s="292" t="s">
        <v>409</v>
      </c>
      <c r="C120">
        <v>1</v>
      </c>
      <c r="D120" s="298">
        <v>1.17</v>
      </c>
      <c r="E120" s="298">
        <v>0.40076202089832874</v>
      </c>
      <c r="F120" s="298">
        <v>0.26464250875156514</v>
      </c>
      <c r="G120" s="298">
        <v>0.1361195121467636</v>
      </c>
      <c r="H120" s="298">
        <v>0.47696268206770231</v>
      </c>
      <c r="I120" s="298">
        <v>2.9893372182020764E-2</v>
      </c>
      <c r="J120" s="298">
        <v>0.20528019603559541</v>
      </c>
      <c r="K120" s="298">
        <v>0.32400482146753484</v>
      </c>
      <c r="L120" s="298">
        <v>0.28694952072290986</v>
      </c>
      <c r="M120" s="298">
        <v>-0.30518237012563376</v>
      </c>
      <c r="N120" s="298">
        <v>0.83446738762876405</v>
      </c>
    </row>
    <row r="121" spans="2:14" x14ac:dyDescent="0.2">
      <c r="B121" s="292" t="s">
        <v>410</v>
      </c>
      <c r="C121">
        <v>1</v>
      </c>
      <c r="D121" s="298">
        <v>1.52</v>
      </c>
      <c r="E121" s="298">
        <v>0.18531376053759754</v>
      </c>
      <c r="F121" s="298">
        <v>0.29305940782791551</v>
      </c>
      <c r="G121" s="298">
        <v>-0.10774564729031796</v>
      </c>
      <c r="H121" s="298">
        <v>-0.37754067805724639</v>
      </c>
      <c r="I121" s="298">
        <v>2.9599391418713903E-2</v>
      </c>
      <c r="J121" s="298">
        <v>0.2342808826451033</v>
      </c>
      <c r="K121" s="298">
        <v>0.35183793301072774</v>
      </c>
      <c r="L121" s="298">
        <v>0.2869190438347603</v>
      </c>
      <c r="M121" s="298">
        <v>-0.27670494998950046</v>
      </c>
      <c r="N121" s="298">
        <v>0.86282376564533148</v>
      </c>
    </row>
    <row r="122" spans="2:14" x14ac:dyDescent="0.2">
      <c r="B122" s="292" t="s">
        <v>411</v>
      </c>
      <c r="C122">
        <v>1</v>
      </c>
      <c r="D122" s="298">
        <v>2.3199999999999998</v>
      </c>
      <c r="E122" s="298">
        <v>0</v>
      </c>
      <c r="F122" s="298">
        <v>0.35801232000243072</v>
      </c>
      <c r="G122" s="298">
        <v>-0.35801232000243072</v>
      </c>
      <c r="H122" s="298">
        <v>-1.2544749365361272</v>
      </c>
      <c r="I122" s="298">
        <v>4.0521682221915614E-2</v>
      </c>
      <c r="J122" s="298">
        <v>0.2775442899258086</v>
      </c>
      <c r="K122" s="298">
        <v>0.43848035007905284</v>
      </c>
      <c r="L122" s="298">
        <v>0.28825062094085552</v>
      </c>
      <c r="M122" s="298">
        <v>-0.21439628604821043</v>
      </c>
      <c r="N122" s="298">
        <v>0.93042092605307181</v>
      </c>
    </row>
    <row r="123" spans="2:14" x14ac:dyDescent="0.2">
      <c r="B123" s="292" t="s">
        <v>412</v>
      </c>
      <c r="C123">
        <v>1</v>
      </c>
      <c r="D123" s="298">
        <v>1.65</v>
      </c>
      <c r="E123" s="298">
        <v>9.1889203140287756E-2</v>
      </c>
      <c r="F123" s="298">
        <v>0.30361425605627423</v>
      </c>
      <c r="G123" s="298">
        <v>-0.21172505291598648</v>
      </c>
      <c r="H123" s="298">
        <v>-0.74188444777008511</v>
      </c>
      <c r="I123" s="298">
        <v>3.040207343561693E-2</v>
      </c>
      <c r="J123" s="298">
        <v>0.24324176346795329</v>
      </c>
      <c r="K123" s="298">
        <v>0.36398674864459518</v>
      </c>
      <c r="L123" s="298">
        <v>0.28700296132945996</v>
      </c>
      <c r="M123" s="298">
        <v>-0.26631674527437166</v>
      </c>
      <c r="N123" s="298">
        <v>0.87354525738692013</v>
      </c>
    </row>
    <row r="124" spans="2:14" x14ac:dyDescent="0.2">
      <c r="B124" s="292" t="s">
        <v>413</v>
      </c>
      <c r="C124">
        <v>1</v>
      </c>
      <c r="D124" s="298">
        <v>2.35</v>
      </c>
      <c r="E124" s="298">
        <v>0.26634694815268667</v>
      </c>
      <c r="F124" s="298">
        <v>0.36044805420897508</v>
      </c>
      <c r="G124" s="298">
        <v>-9.4101106056288408E-2</v>
      </c>
      <c r="H124" s="298">
        <v>-0.32973021444385014</v>
      </c>
      <c r="I124" s="298">
        <v>4.1140467791239616E-2</v>
      </c>
      <c r="J124" s="298">
        <v>0.27875123862609841</v>
      </c>
      <c r="K124" s="298">
        <v>0.44214486979185175</v>
      </c>
      <c r="L124" s="298">
        <v>0.28833825939818825</v>
      </c>
      <c r="M124" s="298">
        <v>-0.21213458444924382</v>
      </c>
      <c r="N124" s="298">
        <v>0.93303069286719398</v>
      </c>
    </row>
    <row r="125" spans="2:14" x14ac:dyDescent="0.2">
      <c r="B125" s="292" t="s">
        <v>414</v>
      </c>
      <c r="C125">
        <v>1</v>
      </c>
      <c r="D125" s="298">
        <v>2.9</v>
      </c>
      <c r="E125" s="298">
        <v>0.27311297049328376</v>
      </c>
      <c r="F125" s="298">
        <v>0.40510318132895429</v>
      </c>
      <c r="G125" s="298">
        <v>-0.13199021083567053</v>
      </c>
      <c r="H125" s="298">
        <v>-0.46249361295818991</v>
      </c>
      <c r="I125" s="298">
        <v>5.3836505293203586E-2</v>
      </c>
      <c r="J125" s="298">
        <v>0.29819455143967583</v>
      </c>
      <c r="K125" s="298">
        <v>0.5120118112182328</v>
      </c>
      <c r="L125" s="298">
        <v>0.29042173307946495</v>
      </c>
      <c r="M125" s="298">
        <v>-0.17161682314568549</v>
      </c>
      <c r="N125" s="298">
        <v>0.98182318580359407</v>
      </c>
    </row>
    <row r="126" spans="2:14" x14ac:dyDescent="0.2">
      <c r="B126" s="292" t="s">
        <v>415</v>
      </c>
      <c r="C126">
        <v>1</v>
      </c>
      <c r="D126" s="298">
        <v>1.92</v>
      </c>
      <c r="E126" s="298">
        <v>0.61329167284221142</v>
      </c>
      <c r="F126" s="298">
        <v>0.32553586391517314</v>
      </c>
      <c r="G126" s="298">
        <v>0.28775580892703828</v>
      </c>
      <c r="H126" s="298">
        <v>1.0082961674033939</v>
      </c>
      <c r="I126" s="298">
        <v>3.345020046874779E-2</v>
      </c>
      <c r="J126" s="298">
        <v>0.25911039513410461</v>
      </c>
      <c r="K126" s="298">
        <v>0.39196133269624167</v>
      </c>
      <c r="L126" s="298">
        <v>0.28734183415245035</v>
      </c>
      <c r="M126" s="298">
        <v>-0.24506807168219952</v>
      </c>
      <c r="N126" s="298">
        <v>0.89613979951254574</v>
      </c>
    </row>
    <row r="127" spans="2:14" x14ac:dyDescent="0.2">
      <c r="B127" s="292" t="s">
        <v>416</v>
      </c>
      <c r="C127">
        <v>1</v>
      </c>
      <c r="D127" s="298">
        <v>1.69</v>
      </c>
      <c r="E127" s="298">
        <v>0.25959863051664411</v>
      </c>
      <c r="F127" s="298">
        <v>0.30686190166500005</v>
      </c>
      <c r="G127" s="298">
        <v>-4.7263271148355934E-2</v>
      </c>
      <c r="H127" s="298">
        <v>-0.16561047137685381</v>
      </c>
      <c r="I127" s="298">
        <v>3.0741853019834318E-2</v>
      </c>
      <c r="J127" s="298">
        <v>0.24581467416186256</v>
      </c>
      <c r="K127" s="298">
        <v>0.36790912916813756</v>
      </c>
      <c r="L127" s="298">
        <v>0.28703915285164139</v>
      </c>
      <c r="M127" s="298">
        <v>-0.26314096885605764</v>
      </c>
      <c r="N127" s="298">
        <v>0.87686477218605774</v>
      </c>
    </row>
    <row r="128" spans="2:14" x14ac:dyDescent="0.2">
      <c r="B128" s="292" t="s">
        <v>417</v>
      </c>
      <c r="C128">
        <v>1</v>
      </c>
      <c r="D128" s="298">
        <v>3.14</v>
      </c>
      <c r="E128" s="298">
        <v>0.18097506548856726</v>
      </c>
      <c r="F128" s="298">
        <v>0.42458905498130883</v>
      </c>
      <c r="G128" s="298">
        <v>-0.24361398949274157</v>
      </c>
      <c r="H128" s="298">
        <v>-0.853623260803273</v>
      </c>
      <c r="I128" s="298">
        <v>5.9921843103611344E-2</v>
      </c>
      <c r="J128" s="298">
        <v>0.30559615022721581</v>
      </c>
      <c r="K128" s="298">
        <v>0.54358195973540191</v>
      </c>
      <c r="L128" s="298">
        <v>0.29161111265455691</v>
      </c>
      <c r="M128" s="298">
        <v>-0.15449282161149436</v>
      </c>
      <c r="N128" s="298">
        <v>1.0036709315741121</v>
      </c>
    </row>
    <row r="129" spans="2:14" x14ac:dyDescent="0.2">
      <c r="B129" s="292" t="s">
        <v>418</v>
      </c>
      <c r="C129">
        <v>1</v>
      </c>
      <c r="D129" s="298">
        <v>2.1</v>
      </c>
      <c r="E129" s="298">
        <v>0</v>
      </c>
      <c r="F129" s="298">
        <v>0.34015026915443908</v>
      </c>
      <c r="G129" s="298">
        <v>-0.34015026915443908</v>
      </c>
      <c r="H129" s="298">
        <v>-1.1918863219773119</v>
      </c>
      <c r="I129" s="298">
        <v>3.6326571451966681E-2</v>
      </c>
      <c r="J129" s="298">
        <v>0.26801289765616298</v>
      </c>
      <c r="K129" s="298">
        <v>0.41228764065271517</v>
      </c>
      <c r="L129" s="298">
        <v>0.28769086453370341</v>
      </c>
      <c r="M129" s="298">
        <v>-0.23114677160728775</v>
      </c>
      <c r="N129" s="298">
        <v>0.91144730991616596</v>
      </c>
    </row>
    <row r="130" spans="2:14" x14ac:dyDescent="0.2">
      <c r="B130" s="292" t="s">
        <v>419</v>
      </c>
      <c r="C130">
        <v>1</v>
      </c>
      <c r="D130" s="298">
        <v>3.6</v>
      </c>
      <c r="E130" s="298">
        <v>0</v>
      </c>
      <c r="F130" s="298">
        <v>0.46193697948165513</v>
      </c>
      <c r="G130" s="298">
        <v>-0.46193697948165513</v>
      </c>
      <c r="H130" s="298">
        <v>-1.6186268757874176</v>
      </c>
      <c r="I130" s="298">
        <v>7.210759891430718E-2</v>
      </c>
      <c r="J130" s="298">
        <v>0.31874557872950804</v>
      </c>
      <c r="K130" s="298">
        <v>0.60512838023380222</v>
      </c>
      <c r="L130" s="298">
        <v>0.29435678956647399</v>
      </c>
      <c r="M130" s="298">
        <v>-0.12259726730444021</v>
      </c>
      <c r="N130" s="298">
        <v>1.0464712262677505</v>
      </c>
    </row>
    <row r="131" spans="2:14" x14ac:dyDescent="0.2">
      <c r="B131" s="292" t="s">
        <v>420</v>
      </c>
      <c r="C131">
        <v>1</v>
      </c>
      <c r="D131" s="298">
        <v>2.7</v>
      </c>
      <c r="E131" s="298">
        <v>0</v>
      </c>
      <c r="F131" s="298">
        <v>0.38886495328532544</v>
      </c>
      <c r="G131" s="298">
        <v>-0.38886495328532544</v>
      </c>
      <c r="H131" s="298">
        <v>-1.3625825435013539</v>
      </c>
      <c r="I131" s="298">
        <v>4.8975196223522886E-2</v>
      </c>
      <c r="J131" s="298">
        <v>0.29160991976671435</v>
      </c>
      <c r="K131" s="298">
        <v>0.48611998680393653</v>
      </c>
      <c r="L131" s="298">
        <v>0.28955998271140199</v>
      </c>
      <c r="M131" s="298">
        <v>-0.18614378574490176</v>
      </c>
      <c r="N131" s="298">
        <v>0.96387369231555264</v>
      </c>
    </row>
    <row r="132" spans="2:14" x14ac:dyDescent="0.2">
      <c r="B132" s="292" t="s">
        <v>421</v>
      </c>
      <c r="C132">
        <v>1</v>
      </c>
      <c r="D132" s="298">
        <v>1.79</v>
      </c>
      <c r="E132" s="298">
        <v>0.12287202911877397</v>
      </c>
      <c r="F132" s="298">
        <v>0.31498101568681441</v>
      </c>
      <c r="G132" s="298">
        <v>-0.19210898656804043</v>
      </c>
      <c r="H132" s="298">
        <v>-0.67314976403975701</v>
      </c>
      <c r="I132" s="298">
        <v>3.1768903787336732E-2</v>
      </c>
      <c r="J132" s="298">
        <v>0.25189426890614541</v>
      </c>
      <c r="K132" s="298">
        <v>0.37806776246748341</v>
      </c>
      <c r="L132" s="298">
        <v>0.28715096550515706</v>
      </c>
      <c r="M132" s="298">
        <v>-0.25524389260446151</v>
      </c>
      <c r="N132" s="298">
        <v>0.88520592397809028</v>
      </c>
    </row>
    <row r="133" spans="2:14" x14ac:dyDescent="0.2">
      <c r="B133" s="292" t="s">
        <v>422</v>
      </c>
      <c r="C133">
        <v>1</v>
      </c>
      <c r="D133" s="298">
        <v>1.82</v>
      </c>
      <c r="E133" s="298">
        <v>0.19423694696356283</v>
      </c>
      <c r="F133" s="298">
        <v>0.31741674989335877</v>
      </c>
      <c r="G133" s="298">
        <v>-0.12317980292979594</v>
      </c>
      <c r="H133" s="298">
        <v>-0.43162194938386272</v>
      </c>
      <c r="I133" s="298">
        <v>3.2123821482999512E-2</v>
      </c>
      <c r="J133" s="298">
        <v>0.25362520690869922</v>
      </c>
      <c r="K133" s="298">
        <v>0.38120829287801833</v>
      </c>
      <c r="L133" s="298">
        <v>0.2871904483950789</v>
      </c>
      <c r="M133" s="298">
        <v>-0.25288656359235961</v>
      </c>
      <c r="N133" s="298">
        <v>0.88772006337907716</v>
      </c>
    </row>
    <row r="134" spans="2:14" x14ac:dyDescent="0.2">
      <c r="B134" s="292" t="s">
        <v>423</v>
      </c>
      <c r="C134">
        <v>1</v>
      </c>
      <c r="D134" s="298">
        <v>1.01</v>
      </c>
      <c r="E134" s="298">
        <v>6.3245648799999998E-2</v>
      </c>
      <c r="F134" s="298">
        <v>0.25165192631666211</v>
      </c>
      <c r="G134" s="298">
        <v>-0.18840627751666211</v>
      </c>
      <c r="H134" s="298">
        <v>-0.66017547393094733</v>
      </c>
      <c r="I134" s="298">
        <v>3.1194313888558766E-2</v>
      </c>
      <c r="J134" s="298">
        <v>0.18970620119949116</v>
      </c>
      <c r="K134" s="298">
        <v>0.31359765143383306</v>
      </c>
      <c r="L134" s="298">
        <v>0.28708796380495089</v>
      </c>
      <c r="M134" s="298">
        <v>-0.31844787308403755</v>
      </c>
      <c r="N134" s="298">
        <v>0.82175172571736177</v>
      </c>
    </row>
    <row r="135" spans="2:14" x14ac:dyDescent="0.2">
      <c r="B135" s="292" t="s">
        <v>424</v>
      </c>
      <c r="C135">
        <v>1</v>
      </c>
      <c r="D135" s="298">
        <v>2.69</v>
      </c>
      <c r="E135" s="298">
        <v>0.26469567669922839</v>
      </c>
      <c r="F135" s="298">
        <v>0.38805304188314405</v>
      </c>
      <c r="G135" s="298">
        <v>-0.12335736518391566</v>
      </c>
      <c r="H135" s="298">
        <v>-0.43224412740686075</v>
      </c>
      <c r="I135" s="298">
        <v>4.8738273806913458E-2</v>
      </c>
      <c r="J135" s="298">
        <v>0.29126848932929517</v>
      </c>
      <c r="K135" s="298">
        <v>0.48483759443699292</v>
      </c>
      <c r="L135" s="298">
        <v>0.28952000462208571</v>
      </c>
      <c r="M135" s="298">
        <v>-0.18687630858478488</v>
      </c>
      <c r="N135" s="298">
        <v>0.96298239235107297</v>
      </c>
    </row>
    <row r="136" spans="2:14" x14ac:dyDescent="0.2">
      <c r="B136" s="292" t="s">
        <v>425</v>
      </c>
      <c r="C136">
        <v>1</v>
      </c>
      <c r="D136" s="298">
        <v>2.0299999999999998</v>
      </c>
      <c r="E136" s="298">
        <v>0.1722424192324595</v>
      </c>
      <c r="F136" s="298">
        <v>0.33446688933916896</v>
      </c>
      <c r="G136" s="298">
        <v>-0.16222447010670946</v>
      </c>
      <c r="H136" s="298">
        <v>-0.56843443778789371</v>
      </c>
      <c r="I136" s="298">
        <v>3.5140056800963791E-2</v>
      </c>
      <c r="J136" s="298">
        <v>0.26468570078760223</v>
      </c>
      <c r="K136" s="298">
        <v>0.40424807789073569</v>
      </c>
      <c r="L136" s="298">
        <v>0.28754345295045375</v>
      </c>
      <c r="M136" s="298">
        <v>-0.23653742123308502</v>
      </c>
      <c r="N136" s="298">
        <v>0.90547119991142289</v>
      </c>
    </row>
    <row r="137" spans="2:14" x14ac:dyDescent="0.2">
      <c r="B137" s="292" t="s">
        <v>426</v>
      </c>
      <c r="C137">
        <v>1</v>
      </c>
      <c r="D137" s="298">
        <v>2.38</v>
      </c>
      <c r="E137" s="298">
        <v>0.1602401828625547</v>
      </c>
      <c r="F137" s="298">
        <v>0.36288378841551938</v>
      </c>
      <c r="G137" s="298">
        <v>-0.20264360555296468</v>
      </c>
      <c r="H137" s="298">
        <v>-0.71006306211412329</v>
      </c>
      <c r="I137" s="298">
        <v>4.1768961338153783E-2</v>
      </c>
      <c r="J137" s="298">
        <v>0.27993890920687592</v>
      </c>
      <c r="K137" s="298">
        <v>0.44582866762416284</v>
      </c>
      <c r="L137" s="298">
        <v>0.28842860446558183</v>
      </c>
      <c r="M137" s="298">
        <v>-0.20987825764144685</v>
      </c>
      <c r="N137" s="298">
        <v>0.93564583447248562</v>
      </c>
    </row>
    <row r="138" spans="2:14" x14ac:dyDescent="0.2">
      <c r="B138" s="292" t="s">
        <v>427</v>
      </c>
      <c r="C138">
        <v>1</v>
      </c>
      <c r="D138" s="298">
        <v>0.80389999999999995</v>
      </c>
      <c r="E138" s="298">
        <v>0.22268589375690703</v>
      </c>
      <c r="F138" s="298">
        <v>0.2349184323177026</v>
      </c>
      <c r="G138" s="298">
        <v>-1.2232538560795564E-2</v>
      </c>
      <c r="H138" s="298">
        <v>-4.2862807164361146E-2</v>
      </c>
      <c r="I138" s="298">
        <v>3.378677997081133E-2</v>
      </c>
      <c r="J138" s="298">
        <v>0.16782458335076467</v>
      </c>
      <c r="K138" s="298">
        <v>0.30201228128464053</v>
      </c>
      <c r="L138" s="298">
        <v>0.28738121066536498</v>
      </c>
      <c r="M138" s="298">
        <v>-0.33576369723045851</v>
      </c>
      <c r="N138" s="298">
        <v>0.80560056186586371</v>
      </c>
    </row>
    <row r="139" spans="2:14" x14ac:dyDescent="0.2">
      <c r="B139" s="292" t="s">
        <v>428</v>
      </c>
      <c r="C139">
        <v>1</v>
      </c>
      <c r="D139" s="298">
        <v>0.27879999999999999</v>
      </c>
      <c r="E139" s="298">
        <v>0</v>
      </c>
      <c r="F139" s="298">
        <v>0.19228496458915517</v>
      </c>
      <c r="G139" s="298">
        <v>-0.19228496458915517</v>
      </c>
      <c r="H139" s="298">
        <v>-0.6737663909113355</v>
      </c>
      <c r="I139" s="298">
        <v>4.3669994904459226E-2</v>
      </c>
      <c r="J139" s="298">
        <v>0.1055650094754102</v>
      </c>
      <c r="K139" s="298">
        <v>0.27900491970290014</v>
      </c>
      <c r="L139" s="298">
        <v>0.28871003134226275</v>
      </c>
      <c r="M139" s="298">
        <v>-0.38103593947012976</v>
      </c>
      <c r="N139" s="298">
        <v>0.76560586864844016</v>
      </c>
    </row>
    <row r="140" spans="2:14" x14ac:dyDescent="0.2">
      <c r="B140" s="292" t="s">
        <v>429</v>
      </c>
      <c r="C140">
        <v>1</v>
      </c>
      <c r="D140" s="298">
        <v>0.66159999999999997</v>
      </c>
      <c r="E140" s="298">
        <v>0.34299229691397082</v>
      </c>
      <c r="F140" s="298">
        <v>0.22336493306466071</v>
      </c>
      <c r="G140" s="298">
        <v>0.11962736384931011</v>
      </c>
      <c r="H140" s="298">
        <v>0.41917420515536613</v>
      </c>
      <c r="I140" s="298">
        <v>3.6073336783123036E-2</v>
      </c>
      <c r="J140" s="298">
        <v>0.15173043543122955</v>
      </c>
      <c r="K140" s="298">
        <v>0.29499943069809187</v>
      </c>
      <c r="L140" s="298">
        <v>0.28765899841542153</v>
      </c>
      <c r="M140" s="298">
        <v>-0.34786882790156576</v>
      </c>
      <c r="N140" s="298">
        <v>0.79459869403088712</v>
      </c>
    </row>
    <row r="141" spans="2:14" x14ac:dyDescent="0.2">
      <c r="B141" s="292" t="s">
        <v>430</v>
      </c>
      <c r="C141">
        <v>1</v>
      </c>
      <c r="D141" s="298">
        <v>0.35759999999999997</v>
      </c>
      <c r="E141" s="298">
        <v>4.7984418626952421E-2</v>
      </c>
      <c r="F141" s="298">
        <v>0.19868282643834492</v>
      </c>
      <c r="G141" s="298">
        <v>-0.15069840781139249</v>
      </c>
      <c r="H141" s="298">
        <v>-0.52804712299847245</v>
      </c>
      <c r="I141" s="298">
        <v>4.1968844450006391E-2</v>
      </c>
      <c r="J141" s="298">
        <v>0.1153410189835275</v>
      </c>
      <c r="K141" s="298">
        <v>0.28202463389316235</v>
      </c>
      <c r="L141" s="298">
        <v>0.28845761845921786</v>
      </c>
      <c r="M141" s="298">
        <v>-0.37413683565982525</v>
      </c>
      <c r="N141" s="298">
        <v>0.77150248853651504</v>
      </c>
    </row>
    <row r="142" spans="2:14" x14ac:dyDescent="0.2">
      <c r="B142" s="292" t="s">
        <v>431</v>
      </c>
      <c r="C142">
        <v>1</v>
      </c>
      <c r="D142" s="298">
        <v>1.0629999999999999</v>
      </c>
      <c r="E142" s="298">
        <v>0.35150478618917075</v>
      </c>
      <c r="F142" s="298">
        <v>0.25595505674822372</v>
      </c>
      <c r="G142" s="298">
        <v>9.5549729440947029E-2</v>
      </c>
      <c r="H142" s="298">
        <v>0.33480618984190913</v>
      </c>
      <c r="I142" s="298">
        <v>3.068864377494351E-2</v>
      </c>
      <c r="J142" s="298">
        <v>0.19501349226013037</v>
      </c>
      <c r="K142" s="298">
        <v>0.31689662123631707</v>
      </c>
      <c r="L142" s="298">
        <v>0.28703345902427513</v>
      </c>
      <c r="M142" s="298">
        <v>-0.31403650696011953</v>
      </c>
      <c r="N142" s="298">
        <v>0.82594662045656697</v>
      </c>
    </row>
    <row r="143" spans="2:14" x14ac:dyDescent="0.2">
      <c r="B143" s="292" t="s">
        <v>432</v>
      </c>
      <c r="C143">
        <v>1</v>
      </c>
      <c r="D143" s="298">
        <v>0.44140000000000001</v>
      </c>
      <c r="E143" s="298">
        <v>0</v>
      </c>
      <c r="F143" s="298">
        <v>0.2054866439886254</v>
      </c>
      <c r="G143" s="298">
        <v>-0.2054866439886254</v>
      </c>
      <c r="H143" s="298">
        <v>-0.72002506694435109</v>
      </c>
      <c r="I143" s="298">
        <v>4.0229227956555785E-2</v>
      </c>
      <c r="J143" s="298">
        <v>0.12559937012276801</v>
      </c>
      <c r="K143" s="298">
        <v>0.28537391785448279</v>
      </c>
      <c r="L143" s="298">
        <v>0.28820965376731467</v>
      </c>
      <c r="M143" s="298">
        <v>-0.36684060937446972</v>
      </c>
      <c r="N143" s="298">
        <v>0.77781389735172046</v>
      </c>
    </row>
    <row r="144" spans="2:14" x14ac:dyDescent="0.2">
      <c r="B144" s="292" t="s">
        <v>433</v>
      </c>
      <c r="C144">
        <v>1</v>
      </c>
      <c r="D144" s="298">
        <v>0.29975000000000002</v>
      </c>
      <c r="E144" s="298">
        <v>0</v>
      </c>
      <c r="F144" s="298">
        <v>0.19398591897672529</v>
      </c>
      <c r="G144" s="298">
        <v>-0.19398591897672529</v>
      </c>
      <c r="H144" s="298">
        <v>-0.67972653397955007</v>
      </c>
      <c r="I144" s="298">
        <v>4.3211974459224117E-2</v>
      </c>
      <c r="J144" s="298">
        <v>0.10817550169413566</v>
      </c>
      <c r="K144" s="298">
        <v>0.27979633625931494</v>
      </c>
      <c r="L144" s="298">
        <v>0.28864110670408588</v>
      </c>
      <c r="M144" s="298">
        <v>-0.37919811441101486</v>
      </c>
      <c r="N144" s="298">
        <v>0.7671699523644655</v>
      </c>
    </row>
    <row r="145" spans="2:14" x14ac:dyDescent="0.2">
      <c r="B145" s="292" t="s">
        <v>434</v>
      </c>
      <c r="C145">
        <v>1</v>
      </c>
      <c r="D145" s="298">
        <v>0.59989999999999999</v>
      </c>
      <c r="E145" s="298">
        <v>0</v>
      </c>
      <c r="F145" s="298">
        <v>0.21835543971320123</v>
      </c>
      <c r="G145" s="298">
        <v>-0.21835543971320123</v>
      </c>
      <c r="H145" s="298">
        <v>-0.76511731879695222</v>
      </c>
      <c r="I145" s="298">
        <v>3.7169507406450704E-2</v>
      </c>
      <c r="J145" s="298">
        <v>0.14454416446713347</v>
      </c>
      <c r="K145" s="298">
        <v>0.29216671495926899</v>
      </c>
      <c r="L145" s="298">
        <v>0.28779851636784554</v>
      </c>
      <c r="M145" s="298">
        <v>-0.35315537625608262</v>
      </c>
      <c r="N145" s="298">
        <v>0.78986625568248514</v>
      </c>
    </row>
    <row r="146" spans="2:14" x14ac:dyDescent="0.2">
      <c r="B146" s="292" t="s">
        <v>435</v>
      </c>
      <c r="C146">
        <v>1</v>
      </c>
      <c r="D146" s="298">
        <v>0.44940000000000002</v>
      </c>
      <c r="E146" s="298">
        <v>0.20420636429767489</v>
      </c>
      <c r="F146" s="298">
        <v>0.20613617311037055</v>
      </c>
      <c r="G146" s="298">
        <v>-1.9298088126956658E-3</v>
      </c>
      <c r="H146" s="298">
        <v>-6.7620488250706504E-3</v>
      </c>
      <c r="I146" s="298">
        <v>4.0067233160789223E-2</v>
      </c>
      <c r="J146" s="298">
        <v>0.12657058880386096</v>
      </c>
      <c r="K146" s="298">
        <v>0.28570175741688014</v>
      </c>
      <c r="L146" s="298">
        <v>0.28818708665701159</v>
      </c>
      <c r="M146" s="298">
        <v>-0.36614626644414006</v>
      </c>
      <c r="N146" s="298">
        <v>0.77841861266488122</v>
      </c>
    </row>
    <row r="147" spans="2:14" x14ac:dyDescent="0.2">
      <c r="B147" s="292" t="s">
        <v>436</v>
      </c>
      <c r="C147">
        <v>1</v>
      </c>
      <c r="D147" s="298">
        <v>0.54349999999999998</v>
      </c>
      <c r="E147" s="298">
        <v>9.0684424360076704E-2</v>
      </c>
      <c r="F147" s="298">
        <v>0.21377625940489792</v>
      </c>
      <c r="G147" s="298">
        <v>-0.12309183504482121</v>
      </c>
      <c r="H147" s="298">
        <v>-0.43131370997210128</v>
      </c>
      <c r="I147" s="298">
        <v>3.8220371618669778E-2</v>
      </c>
      <c r="J147" s="298">
        <v>0.13787817609957451</v>
      </c>
      <c r="K147" s="298">
        <v>0.2896743427102213</v>
      </c>
      <c r="L147" s="298">
        <v>0.28793612234202931</v>
      </c>
      <c r="M147" s="298">
        <v>-0.35800781475758486</v>
      </c>
      <c r="N147" s="298">
        <v>0.78556033356738064</v>
      </c>
    </row>
    <row r="148" spans="2:14" x14ac:dyDescent="0.2">
      <c r="B148" s="292" t="s">
        <v>437</v>
      </c>
      <c r="C148">
        <v>1</v>
      </c>
      <c r="D148" s="298">
        <v>0.60570000000000002</v>
      </c>
      <c r="E148" s="298">
        <v>0.23858735381419705</v>
      </c>
      <c r="F148" s="298">
        <v>0.21882634832646647</v>
      </c>
      <c r="G148" s="298">
        <v>1.9761005487730576E-2</v>
      </c>
      <c r="H148" s="298">
        <v>6.9242550381904633E-2</v>
      </c>
      <c r="I148" s="298">
        <v>3.7064013271320889E-2</v>
      </c>
      <c r="J148" s="298">
        <v>0.14522456352534235</v>
      </c>
      <c r="K148" s="298">
        <v>0.29242813312759058</v>
      </c>
      <c r="L148" s="298">
        <v>0.28778491069281503</v>
      </c>
      <c r="M148" s="298">
        <v>-0.35265744946865646</v>
      </c>
      <c r="N148" s="298">
        <v>0.79031014612158934</v>
      </c>
    </row>
    <row r="149" spans="2:14" x14ac:dyDescent="0.2">
      <c r="B149" s="292" t="s">
        <v>438</v>
      </c>
      <c r="C149">
        <v>1</v>
      </c>
      <c r="D149" s="298">
        <v>0.46229999999999999</v>
      </c>
      <c r="E149" s="298">
        <v>0.28704473904203071</v>
      </c>
      <c r="F149" s="298">
        <v>0.20718353881918461</v>
      </c>
      <c r="G149" s="298">
        <v>7.9861200222846096E-2</v>
      </c>
      <c r="H149" s="298">
        <v>0.27983359366117233</v>
      </c>
      <c r="I149" s="298">
        <v>3.9807594306929428E-2</v>
      </c>
      <c r="J149" s="298">
        <v>0.12813354581974445</v>
      </c>
      <c r="K149" s="298">
        <v>0.28623353181862476</v>
      </c>
      <c r="L149" s="298">
        <v>0.28815110325521909</v>
      </c>
      <c r="M149" s="298">
        <v>-0.36502744483076022</v>
      </c>
      <c r="N149" s="298">
        <v>0.77939452246912944</v>
      </c>
    </row>
    <row r="150" spans="2:14" x14ac:dyDescent="0.2">
      <c r="B150" s="292" t="s">
        <v>439</v>
      </c>
      <c r="C150">
        <v>1</v>
      </c>
      <c r="D150" s="298">
        <v>0.86</v>
      </c>
      <c r="E150" s="298">
        <v>0</v>
      </c>
      <c r="F150" s="298">
        <v>0.23947325528394048</v>
      </c>
      <c r="G150" s="298">
        <v>-0.23947325528394048</v>
      </c>
      <c r="H150" s="298">
        <v>-0.83911413082762443</v>
      </c>
      <c r="I150" s="298">
        <v>3.298970594870998E-2</v>
      </c>
      <c r="J150" s="298">
        <v>0.17396223735625926</v>
      </c>
      <c r="K150" s="298">
        <v>0.30498427321162169</v>
      </c>
      <c r="L150" s="298">
        <v>0.28728859086513897</v>
      </c>
      <c r="M150" s="298">
        <v>-0.33102494969688756</v>
      </c>
      <c r="N150" s="298">
        <v>0.80997146026476852</v>
      </c>
    </row>
    <row r="151" spans="2:14" x14ac:dyDescent="0.2">
      <c r="B151" s="292" t="s">
        <v>440</v>
      </c>
      <c r="C151">
        <v>1</v>
      </c>
      <c r="D151" s="298">
        <v>1.78</v>
      </c>
      <c r="E151" s="298">
        <v>0.23</v>
      </c>
      <c r="F151" s="298">
        <v>0.31416910428463296</v>
      </c>
      <c r="G151" s="298">
        <v>-8.4169104284632951E-2</v>
      </c>
      <c r="H151" s="298">
        <v>-0.29492848669300181</v>
      </c>
      <c r="I151" s="298">
        <v>3.1655248145835736E-2</v>
      </c>
      <c r="J151" s="298">
        <v>0.25130805508306731</v>
      </c>
      <c r="K151" s="298">
        <v>0.37703015348619862</v>
      </c>
      <c r="L151" s="298">
        <v>0.28713841344875696</v>
      </c>
      <c r="M151" s="298">
        <v>-0.25603087811026992</v>
      </c>
      <c r="N151" s="298">
        <v>0.88436908667953584</v>
      </c>
    </row>
    <row r="152" spans="2:14" x14ac:dyDescent="0.2">
      <c r="B152" s="292" t="s">
        <v>441</v>
      </c>
      <c r="C152">
        <v>1</v>
      </c>
      <c r="D152" s="298">
        <v>0.83799999999999997</v>
      </c>
      <c r="E152" s="298">
        <v>0.46078827279393769</v>
      </c>
      <c r="F152" s="298">
        <v>0.23768705019914133</v>
      </c>
      <c r="G152" s="298">
        <v>0.22310122259479637</v>
      </c>
      <c r="H152" s="298">
        <v>0.78174653892871437</v>
      </c>
      <c r="I152" s="298">
        <v>3.3294690815647558E-2</v>
      </c>
      <c r="J152" s="298">
        <v>0.17157039276934749</v>
      </c>
      <c r="K152" s="298">
        <v>0.30380370762893516</v>
      </c>
      <c r="L152" s="298">
        <v>0.28732377238788376</v>
      </c>
      <c r="M152" s="298">
        <v>-0.33288101831338474</v>
      </c>
      <c r="N152" s="298">
        <v>0.80825511871166733</v>
      </c>
    </row>
    <row r="153" spans="2:14" x14ac:dyDescent="0.2">
      <c r="B153" s="292" t="s">
        <v>442</v>
      </c>
      <c r="C153">
        <v>1</v>
      </c>
      <c r="D153" s="298">
        <v>0.41499999999999998</v>
      </c>
      <c r="E153" s="298">
        <v>0.20364671612625271</v>
      </c>
      <c r="F153" s="298">
        <v>0.20334319788686639</v>
      </c>
      <c r="G153" s="298">
        <v>3.0351823938631894E-4</v>
      </c>
      <c r="H153" s="298">
        <v>1.0635277134851794E-3</v>
      </c>
      <c r="I153" s="298">
        <v>4.0769000224499953E-2</v>
      </c>
      <c r="J153" s="298">
        <v>0.12238404327199193</v>
      </c>
      <c r="K153" s="298">
        <v>0.28430235250174085</v>
      </c>
      <c r="L153" s="298">
        <v>0.28828549238905543</v>
      </c>
      <c r="M153" s="298">
        <v>-0.36913465594887895</v>
      </c>
      <c r="N153" s="298">
        <v>0.77582105172261173</v>
      </c>
    </row>
    <row r="154" spans="2:14" x14ac:dyDescent="0.2">
      <c r="B154" s="292" t="s">
        <v>443</v>
      </c>
      <c r="C154">
        <v>1</v>
      </c>
      <c r="D154" s="298">
        <v>0.76400000000000001</v>
      </c>
      <c r="E154" s="298">
        <v>0.53603231689390263</v>
      </c>
      <c r="F154" s="298">
        <v>0.23167890582299866</v>
      </c>
      <c r="G154" s="298">
        <v>0.30435341107090397</v>
      </c>
      <c r="H154" s="298">
        <v>1.0664541545250001</v>
      </c>
      <c r="I154" s="298">
        <v>3.4391241077454504E-2</v>
      </c>
      <c r="J154" s="298">
        <v>0.16338471689378728</v>
      </c>
      <c r="K154" s="298">
        <v>0.29997309475221001</v>
      </c>
      <c r="L154" s="298">
        <v>0.28745290258674111</v>
      </c>
      <c r="M154" s="298">
        <v>-0.33914558967270514</v>
      </c>
      <c r="N154" s="298">
        <v>0.80250340131870246</v>
      </c>
    </row>
    <row r="155" spans="2:14" x14ac:dyDescent="0.2">
      <c r="B155" s="292" t="s">
        <v>444</v>
      </c>
      <c r="C155">
        <v>1</v>
      </c>
      <c r="D155" s="298">
        <v>1.88</v>
      </c>
      <c r="E155" s="298">
        <v>0.66676874901700978</v>
      </c>
      <c r="F155" s="298">
        <v>0.32228821830644738</v>
      </c>
      <c r="G155" s="298">
        <v>0.34448053071056239</v>
      </c>
      <c r="H155" s="298">
        <v>1.2070595556547612</v>
      </c>
      <c r="I155" s="298">
        <v>3.2894122087553837E-2</v>
      </c>
      <c r="J155" s="298">
        <v>0.25696701098367225</v>
      </c>
      <c r="K155" s="298">
        <v>0.38760942562922251</v>
      </c>
      <c r="L155" s="298">
        <v>0.28727763054335742</v>
      </c>
      <c r="M155" s="298">
        <v>-0.24818822164750098</v>
      </c>
      <c r="N155" s="298">
        <v>0.89276465826039575</v>
      </c>
    </row>
    <row r="156" spans="2:14" x14ac:dyDescent="0.2">
      <c r="B156" s="292" t="s">
        <v>445</v>
      </c>
      <c r="C156">
        <v>1</v>
      </c>
      <c r="D156" s="298">
        <v>1.97</v>
      </c>
      <c r="E156" s="298">
        <v>0.55557480201542953</v>
      </c>
      <c r="F156" s="298">
        <v>0.3295954209260803</v>
      </c>
      <c r="G156" s="298">
        <v>0.22597938108934923</v>
      </c>
      <c r="H156" s="298">
        <v>0.79183160442246781</v>
      </c>
      <c r="I156" s="298">
        <v>3.419025327129336E-2</v>
      </c>
      <c r="J156" s="298">
        <v>0.26170035394700508</v>
      </c>
      <c r="K156" s="298">
        <v>0.39749048790515551</v>
      </c>
      <c r="L156" s="298">
        <v>0.28742892540843912</v>
      </c>
      <c r="M156" s="298">
        <v>-0.24118146064544854</v>
      </c>
      <c r="N156" s="298">
        <v>0.90037230249760913</v>
      </c>
    </row>
    <row r="157" spans="2:14" x14ac:dyDescent="0.2">
      <c r="B157" s="292" t="s">
        <v>446</v>
      </c>
      <c r="C157">
        <v>1</v>
      </c>
      <c r="D157" s="298">
        <v>2.17</v>
      </c>
      <c r="E157" s="298">
        <v>0.62685164870465171</v>
      </c>
      <c r="F157" s="298">
        <v>0.34583364896970914</v>
      </c>
      <c r="G157" s="298">
        <v>0.28101799973494257</v>
      </c>
      <c r="H157" s="298">
        <v>0.98468688837470164</v>
      </c>
      <c r="I157" s="298">
        <v>3.7589894228690017E-2</v>
      </c>
      <c r="J157" s="298">
        <v>0.2711875688093115</v>
      </c>
      <c r="K157" s="298">
        <v>0.42047972913010678</v>
      </c>
      <c r="L157" s="298">
        <v>0.28785311165735028</v>
      </c>
      <c r="M157" s="298">
        <v>-0.22578558242452795</v>
      </c>
      <c r="N157" s="298">
        <v>0.91745288036394623</v>
      </c>
    </row>
    <row r="158" spans="2:14" x14ac:dyDescent="0.2">
      <c r="B158" s="292" t="s">
        <v>447</v>
      </c>
      <c r="C158">
        <v>1</v>
      </c>
      <c r="D158" s="298">
        <v>2.48</v>
      </c>
      <c r="E158" s="298">
        <v>0.49189555019527043</v>
      </c>
      <c r="F158" s="298">
        <v>0.3710029024373338</v>
      </c>
      <c r="G158" s="298">
        <v>0.12089264775793662</v>
      </c>
      <c r="H158" s="298">
        <v>0.42360775914860205</v>
      </c>
      <c r="I158" s="298">
        <v>4.3928655156681505E-2</v>
      </c>
      <c r="J158" s="298">
        <v>0.28376929932542672</v>
      </c>
      <c r="K158" s="298">
        <v>0.45823650554924089</v>
      </c>
      <c r="L158" s="298">
        <v>0.28874926923988831</v>
      </c>
      <c r="M158" s="298">
        <v>-0.202395920310247</v>
      </c>
      <c r="N158" s="298">
        <v>0.94440172518491461</v>
      </c>
    </row>
    <row r="159" spans="2:14" x14ac:dyDescent="0.2">
      <c r="B159" s="292" t="s">
        <v>448</v>
      </c>
      <c r="C159">
        <v>1</v>
      </c>
      <c r="D159" s="298">
        <v>0.54</v>
      </c>
      <c r="E159" s="298">
        <v>0</v>
      </c>
      <c r="F159" s="298">
        <v>0.21349209041413442</v>
      </c>
      <c r="G159" s="298">
        <v>-0.21349209041413442</v>
      </c>
      <c r="H159" s="298">
        <v>-0.74807614601480199</v>
      </c>
      <c r="I159" s="298">
        <v>3.8287032554667547E-2</v>
      </c>
      <c r="J159" s="298">
        <v>0.13746163170116066</v>
      </c>
      <c r="K159" s="298">
        <v>0.28952254912710818</v>
      </c>
      <c r="L159" s="298">
        <v>0.28794497843257666</v>
      </c>
      <c r="M159" s="298">
        <v>-0.35830957018902532</v>
      </c>
      <c r="N159" s="298">
        <v>0.78529375101729415</v>
      </c>
    </row>
    <row r="160" spans="2:14" x14ac:dyDescent="0.2">
      <c r="B160" s="292" t="s">
        <v>449</v>
      </c>
      <c r="C160">
        <v>1</v>
      </c>
      <c r="D160" s="298">
        <v>0.57999999999999996</v>
      </c>
      <c r="E160" s="298">
        <v>0</v>
      </c>
      <c r="F160" s="298">
        <v>0.21673973602286015</v>
      </c>
      <c r="G160" s="298">
        <v>-0.21673973602286015</v>
      </c>
      <c r="H160" s="298">
        <v>-0.75945589411640479</v>
      </c>
      <c r="I160" s="298">
        <v>3.7535175244653232E-2</v>
      </c>
      <c r="J160" s="298">
        <v>0.14220231692024193</v>
      </c>
      <c r="K160" s="298">
        <v>0.29127715512547836</v>
      </c>
      <c r="L160" s="298">
        <v>0.28784597117788829</v>
      </c>
      <c r="M160" s="298">
        <v>-0.35486531579430614</v>
      </c>
      <c r="N160" s="298">
        <v>0.78834478784002637</v>
      </c>
    </row>
    <row r="161" spans="2:14" x14ac:dyDescent="0.2">
      <c r="B161" s="292" t="s">
        <v>450</v>
      </c>
      <c r="C161">
        <v>1</v>
      </c>
      <c r="D161" s="298">
        <v>0.74</v>
      </c>
      <c r="E161" s="298">
        <v>0</v>
      </c>
      <c r="F161" s="298">
        <v>0.22973031845776321</v>
      </c>
      <c r="G161" s="298">
        <v>-0.22973031845776321</v>
      </c>
      <c r="H161" s="298">
        <v>-0.80497488652281601</v>
      </c>
      <c r="I161" s="298">
        <v>3.4769086036748005E-2</v>
      </c>
      <c r="J161" s="298">
        <v>0.1606858043228454</v>
      </c>
      <c r="K161" s="298">
        <v>0.29877483259268101</v>
      </c>
      <c r="L161" s="298">
        <v>0.28749835318924116</v>
      </c>
      <c r="M161" s="298">
        <v>-0.34118443292684836</v>
      </c>
      <c r="N161" s="298">
        <v>0.80064506984237482</v>
      </c>
    </row>
    <row r="162" spans="2:14" x14ac:dyDescent="0.2">
      <c r="B162" s="292" t="s">
        <v>451</v>
      </c>
      <c r="C162">
        <v>1</v>
      </c>
      <c r="D162" s="298">
        <v>1.36</v>
      </c>
      <c r="E162" s="298">
        <v>0</v>
      </c>
      <c r="F162" s="298">
        <v>0.28006882539301248</v>
      </c>
      <c r="G162" s="298">
        <v>-0.28006882539301248</v>
      </c>
      <c r="H162" s="298">
        <v>-0.98136098209765965</v>
      </c>
      <c r="I162" s="298">
        <v>2.9282945259052937E-2</v>
      </c>
      <c r="J162" s="298">
        <v>0.22191869956819776</v>
      </c>
      <c r="K162" s="298">
        <v>0.33821895121782719</v>
      </c>
      <c r="L162" s="298">
        <v>0.28688657100976261</v>
      </c>
      <c r="M162" s="298">
        <v>-0.28963104782960614</v>
      </c>
      <c r="N162" s="298">
        <v>0.84976869861563109</v>
      </c>
    </row>
    <row r="163" spans="2:14" x14ac:dyDescent="0.2">
      <c r="B163" s="292" t="s">
        <v>452</v>
      </c>
      <c r="C163">
        <v>1</v>
      </c>
      <c r="D163" s="298">
        <v>1.46</v>
      </c>
      <c r="E163" s="298">
        <v>0</v>
      </c>
      <c r="F163" s="298">
        <v>0.2881879394148269</v>
      </c>
      <c r="G163" s="298">
        <v>-0.2881879394148269</v>
      </c>
      <c r="H163" s="298">
        <v>-1.0098103523516668</v>
      </c>
      <c r="I163" s="298">
        <v>2.9391851929950853E-2</v>
      </c>
      <c r="J163" s="298">
        <v>0.22982154652534875</v>
      </c>
      <c r="K163" s="298">
        <v>0.34655433230430505</v>
      </c>
      <c r="L163" s="298">
        <v>0.28689770773320411</v>
      </c>
      <c r="M163" s="298">
        <v>-0.28153404913340774</v>
      </c>
      <c r="N163" s="298">
        <v>0.85790992796306154</v>
      </c>
    </row>
    <row r="164" spans="2:14" x14ac:dyDescent="0.2">
      <c r="B164" s="292" t="s">
        <v>453</v>
      </c>
      <c r="C164">
        <v>1</v>
      </c>
      <c r="D164" s="298">
        <v>0.496</v>
      </c>
      <c r="E164" s="298">
        <v>5.3999999999999999E-2</v>
      </c>
      <c r="F164" s="298">
        <v>0.20991968024453606</v>
      </c>
      <c r="G164" s="298">
        <v>-0.15591968024453606</v>
      </c>
      <c r="H164" s="298">
        <v>-0.54634245820973315</v>
      </c>
      <c r="I164" s="298">
        <v>3.9138760113435464E-2</v>
      </c>
      <c r="J164" s="298">
        <v>0.13219785940003267</v>
      </c>
      <c r="K164" s="298">
        <v>0.28764150108903941</v>
      </c>
      <c r="L164" s="298">
        <v>0.28805946657923237</v>
      </c>
      <c r="M164" s="298">
        <v>-0.36210933112797367</v>
      </c>
      <c r="N164" s="298">
        <v>0.78194869161704572</v>
      </c>
    </row>
    <row r="165" spans="2:14" x14ac:dyDescent="0.2">
      <c r="B165" s="292" t="s">
        <v>454</v>
      </c>
      <c r="C165">
        <v>1</v>
      </c>
      <c r="D165" s="298">
        <v>0.317</v>
      </c>
      <c r="E165" s="298">
        <v>0.18027002805919179</v>
      </c>
      <c r="F165" s="298">
        <v>0.19538646614548827</v>
      </c>
      <c r="G165" s="298">
        <v>-1.511643808629648E-2</v>
      </c>
      <c r="H165" s="298">
        <v>-5.2967989226824157E-2</v>
      </c>
      <c r="I165" s="298">
        <v>4.2837906375179861E-2</v>
      </c>
      <c r="J165" s="298">
        <v>0.11031887394288255</v>
      </c>
      <c r="K165" s="298">
        <v>0.280454058348094</v>
      </c>
      <c r="L165" s="298">
        <v>0.28858534260302193</v>
      </c>
      <c r="M165" s="298">
        <v>-0.37768683078918375</v>
      </c>
      <c r="N165" s="298">
        <v>0.76845976308016029</v>
      </c>
    </row>
    <row r="166" spans="2:14" x14ac:dyDescent="0.2">
      <c r="B166" s="292" t="s">
        <v>455</v>
      </c>
      <c r="C166">
        <v>1</v>
      </c>
      <c r="D166" s="298">
        <v>0.89700000000000002</v>
      </c>
      <c r="E166" s="298">
        <v>0.48422628070911466</v>
      </c>
      <c r="F166" s="298">
        <v>0.24247732747201181</v>
      </c>
      <c r="G166" s="298">
        <v>0.24174895323710285</v>
      </c>
      <c r="H166" s="298">
        <v>0.84708817497601963</v>
      </c>
      <c r="I166" s="298">
        <v>3.2499748720522796E-2</v>
      </c>
      <c r="J166" s="298">
        <v>0.17793926749701655</v>
      </c>
      <c r="K166" s="298">
        <v>0.30701538744700707</v>
      </c>
      <c r="L166" s="298">
        <v>0.28723274083849143</v>
      </c>
      <c r="M166" s="298">
        <v>-0.32790997042456826</v>
      </c>
      <c r="N166" s="298">
        <v>0.81286462536859183</v>
      </c>
    </row>
    <row r="167" spans="2:14" x14ac:dyDescent="0.2">
      <c r="B167" s="292" t="s">
        <v>456</v>
      </c>
      <c r="C167">
        <v>1</v>
      </c>
      <c r="D167" s="298">
        <v>0.629</v>
      </c>
      <c r="E167" s="298">
        <v>0.36079159928761834</v>
      </c>
      <c r="F167" s="298">
        <v>0.22071810189354921</v>
      </c>
      <c r="G167" s="298">
        <v>0.14007349739406913</v>
      </c>
      <c r="H167" s="298">
        <v>0.49081744380368031</v>
      </c>
      <c r="I167" s="298">
        <v>3.664526114454375E-2</v>
      </c>
      <c r="J167" s="298">
        <v>0.14794787582554025</v>
      </c>
      <c r="K167" s="298">
        <v>0.29348832796155816</v>
      </c>
      <c r="L167" s="298">
        <v>0.2877312789862212</v>
      </c>
      <c r="M167" s="298">
        <v>-0.35065919396131318</v>
      </c>
      <c r="N167" s="298">
        <v>0.79209539774841164</v>
      </c>
    </row>
    <row r="168" spans="2:14" x14ac:dyDescent="0.2">
      <c r="B168" s="292" t="s">
        <v>457</v>
      </c>
      <c r="C168">
        <v>1</v>
      </c>
      <c r="D168" s="298">
        <v>0.74199999999999999</v>
      </c>
      <c r="E168" s="298">
        <v>0.45979342113632538</v>
      </c>
      <c r="F168" s="298">
        <v>0.22989270073819948</v>
      </c>
      <c r="G168" s="298">
        <v>0.2299007203981259</v>
      </c>
      <c r="H168" s="298">
        <v>0.80557197481106457</v>
      </c>
      <c r="I168" s="298">
        <v>3.4737201182395705E-2</v>
      </c>
      <c r="J168" s="298">
        <v>0.16091150360490461</v>
      </c>
      <c r="K168" s="298">
        <v>0.29887389787149432</v>
      </c>
      <c r="L168" s="298">
        <v>0.28749449888420664</v>
      </c>
      <c r="M168" s="298">
        <v>-0.34101439676048151</v>
      </c>
      <c r="N168" s="298">
        <v>0.80079979823688041</v>
      </c>
    </row>
    <row r="169" spans="2:14" x14ac:dyDescent="0.2">
      <c r="B169" s="292" t="s">
        <v>458</v>
      </c>
      <c r="C169">
        <v>1</v>
      </c>
      <c r="D169" s="298">
        <v>0.57699999999999996</v>
      </c>
      <c r="E169" s="298">
        <v>0.2710929722976298</v>
      </c>
      <c r="F169" s="298">
        <v>0.21649616260220572</v>
      </c>
      <c r="G169" s="298">
        <v>5.4596809695424076E-2</v>
      </c>
      <c r="H169" s="298">
        <v>0.1913071856780714</v>
      </c>
      <c r="I169" s="298">
        <v>3.7590792929420892E-2</v>
      </c>
      <c r="J169" s="298">
        <v>0.14184829780026617</v>
      </c>
      <c r="K169" s="298">
        <v>0.29114402740414524</v>
      </c>
      <c r="L169" s="298">
        <v>0.28785322901742383</v>
      </c>
      <c r="M169" s="298">
        <v>-0.35512330184587837</v>
      </c>
      <c r="N169" s="298">
        <v>0.78811562705028981</v>
      </c>
    </row>
    <row r="170" spans="2:14" x14ac:dyDescent="0.2">
      <c r="B170" s="292" t="s">
        <v>459</v>
      </c>
      <c r="C170">
        <v>1</v>
      </c>
      <c r="D170" s="298">
        <v>0.71099999999999997</v>
      </c>
      <c r="E170" s="298">
        <v>0.35364031638200916</v>
      </c>
      <c r="F170" s="298">
        <v>0.22737577539143702</v>
      </c>
      <c r="G170" s="298">
        <v>0.12626454099057213</v>
      </c>
      <c r="H170" s="298">
        <v>0.44243086954336036</v>
      </c>
      <c r="I170" s="298">
        <v>3.5239348422492274E-2</v>
      </c>
      <c r="J170" s="298">
        <v>0.1573974133576897</v>
      </c>
      <c r="K170" s="298">
        <v>0.29735413742518435</v>
      </c>
      <c r="L170" s="298">
        <v>0.2875556040489155</v>
      </c>
      <c r="M170" s="298">
        <v>-0.34365266485418866</v>
      </c>
      <c r="N170" s="298">
        <v>0.79840421563706276</v>
      </c>
    </row>
    <row r="171" spans="2:14" x14ac:dyDescent="0.2">
      <c r="B171" s="292" t="s">
        <v>460</v>
      </c>
      <c r="C171">
        <v>1</v>
      </c>
      <c r="D171" s="298">
        <v>0.75</v>
      </c>
      <c r="E171" s="298">
        <v>0.31875832438859858</v>
      </c>
      <c r="F171" s="298">
        <v>0.23054222985994466</v>
      </c>
      <c r="G171" s="298">
        <v>8.8216094528653921E-2</v>
      </c>
      <c r="H171" s="298">
        <v>0.30910913787700595</v>
      </c>
      <c r="I171" s="298">
        <v>3.4610380369593463E-2</v>
      </c>
      <c r="J171" s="298">
        <v>0.1618128737268093</v>
      </c>
      <c r="K171" s="298">
        <v>0.29927158599308001</v>
      </c>
      <c r="L171" s="298">
        <v>0.28747920302523239</v>
      </c>
      <c r="M171" s="298">
        <v>-0.34033449309423325</v>
      </c>
      <c r="N171" s="298">
        <v>0.80141895281412256</v>
      </c>
    </row>
    <row r="172" spans="2:14" x14ac:dyDescent="0.2">
      <c r="B172" s="292" t="s">
        <v>461</v>
      </c>
      <c r="C172">
        <v>1</v>
      </c>
      <c r="D172" s="298">
        <v>2.15</v>
      </c>
      <c r="E172" s="298">
        <v>0.28089281194527305</v>
      </c>
      <c r="F172" s="298">
        <v>0.34420982616534623</v>
      </c>
      <c r="G172" s="298">
        <v>-6.3317014220073187E-2</v>
      </c>
      <c r="H172" s="298">
        <v>-0.22186277666322793</v>
      </c>
      <c r="I172" s="298">
        <v>3.7221554411269703E-2</v>
      </c>
      <c r="J172" s="298">
        <v>0.27029519588267764</v>
      </c>
      <c r="K172" s="298">
        <v>0.41812445644801483</v>
      </c>
      <c r="L172" s="298">
        <v>0.2878052429256388</v>
      </c>
      <c r="M172" s="298">
        <v>-0.22731434741460776</v>
      </c>
      <c r="N172" s="298">
        <v>0.91573399974530023</v>
      </c>
    </row>
    <row r="173" spans="2:14" x14ac:dyDescent="0.2">
      <c r="B173" s="292" t="s">
        <v>462</v>
      </c>
      <c r="C173">
        <v>1</v>
      </c>
      <c r="D173" s="298">
        <v>4.5</v>
      </c>
      <c r="E173" s="298">
        <v>0.73292747940468761</v>
      </c>
      <c r="F173" s="298">
        <v>0.53500900567798471</v>
      </c>
      <c r="G173" s="298">
        <v>0.1979184737267029</v>
      </c>
      <c r="H173" s="298">
        <v>0.69350620326682344</v>
      </c>
      <c r="I173" s="298">
        <v>9.7053876148691445E-2</v>
      </c>
      <c r="J173" s="298">
        <v>0.34227924233262513</v>
      </c>
      <c r="K173" s="298">
        <v>0.72773876902334433</v>
      </c>
      <c r="L173" s="298">
        <v>0.30143965999546313</v>
      </c>
      <c r="M173" s="298">
        <v>-6.3590418056773235E-2</v>
      </c>
      <c r="N173" s="298">
        <v>1.1336084294127426</v>
      </c>
    </row>
    <row r="174" spans="2:14" x14ac:dyDescent="0.2">
      <c r="B174" s="292" t="s">
        <v>463</v>
      </c>
      <c r="C174">
        <v>1</v>
      </c>
      <c r="D174" s="298">
        <v>4.5199999999999996</v>
      </c>
      <c r="E174" s="298">
        <v>0.3347789020270856</v>
      </c>
      <c r="F174" s="298">
        <v>0.5366328284823475</v>
      </c>
      <c r="G174" s="298">
        <v>-0.2018539264552619</v>
      </c>
      <c r="H174" s="298">
        <v>-0.70729602706916206</v>
      </c>
      <c r="I174" s="298">
        <v>9.7618383036786091E-2</v>
      </c>
      <c r="J174" s="298">
        <v>0.34278206633439889</v>
      </c>
      <c r="K174" s="298">
        <v>0.73048359063029611</v>
      </c>
      <c r="L174" s="298">
        <v>0.30162188655568672</v>
      </c>
      <c r="M174" s="298">
        <v>-6.2328461086324394E-2</v>
      </c>
      <c r="N174" s="298">
        <v>1.1355941180510194</v>
      </c>
    </row>
    <row r="175" spans="2:14" x14ac:dyDescent="0.2">
      <c r="B175" s="292" t="s">
        <v>464</v>
      </c>
      <c r="C175">
        <v>1</v>
      </c>
      <c r="D175" s="298">
        <v>1.29</v>
      </c>
      <c r="E175" s="298">
        <v>0.24542061988469799</v>
      </c>
      <c r="F175" s="298">
        <v>0.27438544557774242</v>
      </c>
      <c r="G175" s="298">
        <v>-2.8964825693044427E-2</v>
      </c>
      <c r="H175" s="298">
        <v>-0.10149273039770026</v>
      </c>
      <c r="I175" s="298">
        <v>2.9384374144306238E-2</v>
      </c>
      <c r="J175" s="298">
        <v>0.21603390208856463</v>
      </c>
      <c r="K175" s="298">
        <v>0.33273698906692023</v>
      </c>
      <c r="L175" s="298">
        <v>0.2868969417518204</v>
      </c>
      <c r="M175" s="298">
        <v>-0.29533502188327071</v>
      </c>
      <c r="N175" s="298">
        <v>0.8441059130387556</v>
      </c>
    </row>
    <row r="176" spans="2:14" x14ac:dyDescent="0.2">
      <c r="B176" s="292" t="s">
        <v>465</v>
      </c>
      <c r="C176">
        <v>1</v>
      </c>
      <c r="D176" s="298">
        <v>0.63700000000000001</v>
      </c>
      <c r="E176" s="298">
        <v>0.31591679571702003</v>
      </c>
      <c r="F176" s="298">
        <v>0.22136763101529436</v>
      </c>
      <c r="G176" s="298">
        <v>9.4549164701725669E-2</v>
      </c>
      <c r="H176" s="298">
        <v>0.33130021164616863</v>
      </c>
      <c r="I176" s="298">
        <v>3.6503380104087262E-2</v>
      </c>
      <c r="J176" s="298">
        <v>0.14887915257484519</v>
      </c>
      <c r="K176" s="298">
        <v>0.29385610945574353</v>
      </c>
      <c r="L176" s="298">
        <v>0.28771324352854932</v>
      </c>
      <c r="M176" s="298">
        <v>-0.3499738499950007</v>
      </c>
      <c r="N176" s="298">
        <v>0.79270911202558936</v>
      </c>
    </row>
    <row r="177" spans="2:14" x14ac:dyDescent="0.2">
      <c r="B177" s="292" t="s">
        <v>466</v>
      </c>
      <c r="C177">
        <v>1</v>
      </c>
      <c r="D177" s="298">
        <v>0.57699999999999996</v>
      </c>
      <c r="E177" s="298">
        <v>3.6568765366970485E-2</v>
      </c>
      <c r="F177" s="298">
        <v>0.21649616260220572</v>
      </c>
      <c r="G177" s="298">
        <v>-0.17992739723523524</v>
      </c>
      <c r="H177" s="298">
        <v>-0.63046548293715088</v>
      </c>
      <c r="I177" s="298">
        <v>3.7590792929420892E-2</v>
      </c>
      <c r="J177" s="298">
        <v>0.14184829780026617</v>
      </c>
      <c r="K177" s="298">
        <v>0.29114402740414524</v>
      </c>
      <c r="L177" s="298">
        <v>0.28785322901742383</v>
      </c>
      <c r="M177" s="298">
        <v>-0.35512330184587837</v>
      </c>
      <c r="N177" s="298">
        <v>0.78811562705028981</v>
      </c>
    </row>
    <row r="178" spans="2:14" x14ac:dyDescent="0.2">
      <c r="B178" s="292" t="s">
        <v>467</v>
      </c>
      <c r="C178">
        <v>1</v>
      </c>
      <c r="D178" s="298">
        <v>1.2</v>
      </c>
      <c r="E178" s="298">
        <v>0.24939314522752046</v>
      </c>
      <c r="F178" s="298">
        <v>0.26707824295810945</v>
      </c>
      <c r="G178" s="298">
        <v>-1.7685097730588989E-2</v>
      </c>
      <c r="H178" s="298">
        <v>-6.1968570950477905E-2</v>
      </c>
      <c r="I178" s="298">
        <v>2.9727186454080682E-2</v>
      </c>
      <c r="J178" s="298">
        <v>0.20804594216220151</v>
      </c>
      <c r="K178" s="298">
        <v>0.32611054375401738</v>
      </c>
      <c r="L178" s="298">
        <v>0.28693225569316971</v>
      </c>
      <c r="M178" s="298">
        <v>-0.30271235099170679</v>
      </c>
      <c r="N178" s="298">
        <v>0.83686883690792568</v>
      </c>
    </row>
    <row r="179" spans="2:14" x14ac:dyDescent="0.2">
      <c r="B179" s="292" t="s">
        <v>468</v>
      </c>
      <c r="C179">
        <v>1</v>
      </c>
      <c r="D179" s="298">
        <v>0.626</v>
      </c>
      <c r="E179" s="298">
        <v>0.36864796376870174</v>
      </c>
      <c r="F179" s="298">
        <v>0.22047452847289478</v>
      </c>
      <c r="G179" s="298">
        <v>0.14817343529580695</v>
      </c>
      <c r="H179" s="298">
        <v>0.51919962094540584</v>
      </c>
      <c r="I179" s="298">
        <v>3.6698718944561233E-2</v>
      </c>
      <c r="J179" s="298">
        <v>0.14759814580862018</v>
      </c>
      <c r="K179" s="298">
        <v>0.29335091113716938</v>
      </c>
      <c r="L179" s="298">
        <v>0.28773809222080199</v>
      </c>
      <c r="M179" s="298">
        <v>-0.35091629711555977</v>
      </c>
      <c r="N179" s="298">
        <v>0.79186535406134939</v>
      </c>
    </row>
    <row r="180" spans="2:14" x14ac:dyDescent="0.2">
      <c r="B180" s="292" t="s">
        <v>469</v>
      </c>
      <c r="C180">
        <v>1</v>
      </c>
      <c r="D180" s="298">
        <v>0.42799999999999999</v>
      </c>
      <c r="E180" s="298">
        <v>0.23658853040506231</v>
      </c>
      <c r="F180" s="298">
        <v>0.20439868270970227</v>
      </c>
      <c r="G180" s="298">
        <v>3.2189847695360041E-2</v>
      </c>
      <c r="H180" s="298">
        <v>0.11279320539715007</v>
      </c>
      <c r="I180" s="298">
        <v>4.0502218576106322E-2</v>
      </c>
      <c r="J180" s="298">
        <v>0.12396930357624203</v>
      </c>
      <c r="K180" s="298">
        <v>0.28482806184316251</v>
      </c>
      <c r="L180" s="298">
        <v>0.28824788542551627</v>
      </c>
      <c r="M180" s="298">
        <v>-0.36800449114961498</v>
      </c>
      <c r="N180" s="298">
        <v>0.77680185656901957</v>
      </c>
    </row>
    <row r="181" spans="2:14" x14ac:dyDescent="0.2">
      <c r="B181" s="292" t="s">
        <v>487</v>
      </c>
      <c r="C181">
        <v>1</v>
      </c>
      <c r="D181" s="298">
        <v>0.49399999999999999</v>
      </c>
      <c r="E181" s="298">
        <v>0.20314535065370287</v>
      </c>
      <c r="F181" s="298">
        <v>0.20975729796409978</v>
      </c>
      <c r="G181" s="298">
        <v>-6.6119473103969095E-3</v>
      </c>
      <c r="H181" s="298">
        <v>-2.3168259077045349E-2</v>
      </c>
      <c r="I181" s="298">
        <v>3.9178063506464078E-2</v>
      </c>
      <c r="J181" s="298">
        <v>0.13195742837041025</v>
      </c>
      <c r="K181" s="298">
        <v>0.28755716755778932</v>
      </c>
      <c r="L181" s="298">
        <v>0.28806480937943701</v>
      </c>
      <c r="M181" s="298">
        <v>-0.36228232315075004</v>
      </c>
      <c r="N181" s="298">
        <v>0.78179691907894966</v>
      </c>
    </row>
    <row r="182" spans="2:14" x14ac:dyDescent="0.2">
      <c r="B182" s="292" t="s">
        <v>488</v>
      </c>
      <c r="C182">
        <v>1</v>
      </c>
      <c r="D182" s="298">
        <v>2.33</v>
      </c>
      <c r="E182" s="298">
        <v>1.2353740179945203</v>
      </c>
      <c r="F182" s="298">
        <v>0.35882423140461217</v>
      </c>
      <c r="G182" s="298">
        <v>0.87654978658990812</v>
      </c>
      <c r="H182" s="298">
        <v>3.0714298823450128</v>
      </c>
      <c r="I182" s="298">
        <v>4.0726837956767931E-2</v>
      </c>
      <c r="J182" s="298">
        <v>0.27794880269749689</v>
      </c>
      <c r="K182" s="298">
        <v>0.43969966011172745</v>
      </c>
      <c r="L182" s="298">
        <v>0.28827953287157188</v>
      </c>
      <c r="M182" s="298">
        <v>-0.21364178801050171</v>
      </c>
      <c r="N182" s="298">
        <v>0.93129025081972605</v>
      </c>
    </row>
    <row r="183" spans="2:14" x14ac:dyDescent="0.2">
      <c r="B183" s="292" t="s">
        <v>489</v>
      </c>
      <c r="C183">
        <v>1</v>
      </c>
      <c r="D183" s="298">
        <v>2.19</v>
      </c>
      <c r="E183" s="298">
        <v>1.6830041033879404</v>
      </c>
      <c r="F183" s="298">
        <v>0.34745747177407205</v>
      </c>
      <c r="G183" s="298">
        <v>1.3355466316138682</v>
      </c>
      <c r="H183" s="298">
        <v>4.6797545289041187</v>
      </c>
      <c r="I183" s="298">
        <v>3.7963889825151309E-2</v>
      </c>
      <c r="J183" s="298">
        <v>0.27206871047966424</v>
      </c>
      <c r="K183" s="298">
        <v>0.42284623306847985</v>
      </c>
      <c r="L183" s="298">
        <v>0.28790218942090573</v>
      </c>
      <c r="M183" s="298">
        <v>-0.22425921833207751</v>
      </c>
      <c r="N183" s="298">
        <v>0.91917416188022161</v>
      </c>
    </row>
    <row r="184" spans="2:14" x14ac:dyDescent="0.2">
      <c r="B184" s="292" t="s">
        <v>490</v>
      </c>
      <c r="C184">
        <v>1</v>
      </c>
      <c r="D184" s="298">
        <v>2.09</v>
      </c>
      <c r="E184" s="298">
        <v>0.39524141268949359</v>
      </c>
      <c r="F184" s="298">
        <v>0.33933835775225762</v>
      </c>
      <c r="G184" s="298">
        <v>5.5903054937235963E-2</v>
      </c>
      <c r="H184" s="298">
        <v>0.19588426815615892</v>
      </c>
      <c r="I184" s="298">
        <v>3.6152185134330904E-2</v>
      </c>
      <c r="J184" s="298">
        <v>0.26754728291993973</v>
      </c>
      <c r="K184" s="298">
        <v>0.41112943258457552</v>
      </c>
      <c r="L184" s="298">
        <v>0.28766889688091379</v>
      </c>
      <c r="M184" s="298">
        <v>-0.2319150596047026</v>
      </c>
      <c r="N184" s="298">
        <v>0.91059177510921785</v>
      </c>
    </row>
    <row r="185" spans="2:14" x14ac:dyDescent="0.2">
      <c r="B185" s="292" t="s">
        <v>491</v>
      </c>
      <c r="C185">
        <v>1</v>
      </c>
      <c r="D185" s="298">
        <v>5.5</v>
      </c>
      <c r="E185" s="298">
        <v>0.64042228113316402</v>
      </c>
      <c r="F185" s="298">
        <v>0.6162001458961287</v>
      </c>
      <c r="G185" s="298">
        <v>2.4222135237035314E-2</v>
      </c>
      <c r="H185" s="298">
        <v>8.4874346123181066E-2</v>
      </c>
      <c r="I185" s="298">
        <v>0.12558885999952976</v>
      </c>
      <c r="J185" s="298">
        <v>0.36680555984744762</v>
      </c>
      <c r="K185" s="298">
        <v>0.86559473194480985</v>
      </c>
      <c r="L185" s="298">
        <v>0.31179957584749268</v>
      </c>
      <c r="M185" s="298">
        <v>-2.9720175340588462E-3</v>
      </c>
      <c r="N185" s="298">
        <v>1.2353723093263163</v>
      </c>
    </row>
    <row r="186" spans="2:14" x14ac:dyDescent="0.2">
      <c r="B186" s="292" t="s">
        <v>492</v>
      </c>
      <c r="C186">
        <v>1</v>
      </c>
      <c r="D186" s="298">
        <v>1.9</v>
      </c>
      <c r="E186" s="298">
        <v>0.28490479523815826</v>
      </c>
      <c r="F186" s="298">
        <v>0.32391204111081023</v>
      </c>
      <c r="G186" s="298">
        <v>-3.9007245872651974E-2</v>
      </c>
      <c r="H186" s="298">
        <v>-0.13668136417822704</v>
      </c>
      <c r="I186" s="298">
        <v>3.3168045104521753E-2</v>
      </c>
      <c r="J186" s="298">
        <v>0.25804687696394912</v>
      </c>
      <c r="K186" s="298">
        <v>0.38977720525767134</v>
      </c>
      <c r="L186" s="298">
        <v>0.28730912439174366</v>
      </c>
      <c r="M186" s="298">
        <v>-0.24662693938440433</v>
      </c>
      <c r="N186" s="298">
        <v>0.89445102160602485</v>
      </c>
    </row>
    <row r="187" spans="2:14" ht="16" thickBot="1" x14ac:dyDescent="0.25">
      <c r="B187" s="296" t="s">
        <v>493</v>
      </c>
      <c r="C187" s="305">
        <v>1</v>
      </c>
      <c r="D187" s="299">
        <v>1.57</v>
      </c>
      <c r="E187" s="299">
        <v>0.32578732551858108</v>
      </c>
      <c r="F187" s="299">
        <v>0.29711896483882272</v>
      </c>
      <c r="G187" s="299">
        <v>2.8668360679758365E-2</v>
      </c>
      <c r="H187" s="299">
        <v>0.10045391718388491</v>
      </c>
      <c r="I187" s="299">
        <v>2.9852037112353676E-2</v>
      </c>
      <c r="J187" s="299">
        <v>0.23783873537919401</v>
      </c>
      <c r="K187" s="299">
        <v>0.35639919429845146</v>
      </c>
      <c r="L187" s="299">
        <v>0.2869452175284547</v>
      </c>
      <c r="M187" s="299">
        <v>-0.27269736874701966</v>
      </c>
      <c r="N187" s="299">
        <v>0.8669352984246651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5068-9F17-4F06-9350-8CDC83FFCB44}">
  <dimension ref="B1:N247"/>
  <sheetViews>
    <sheetView topLeftCell="A177" zoomScaleNormal="100" workbookViewId="0">
      <selection activeCell="E188" sqref="E188"/>
    </sheetView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544</v>
      </c>
    </row>
    <row r="2" spans="2:9" x14ac:dyDescent="0.2">
      <c r="B2" t="s">
        <v>542</v>
      </c>
    </row>
    <row r="3" spans="2:9" x14ac:dyDescent="0.2">
      <c r="B3" t="s">
        <v>541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308</v>
      </c>
      <c r="C13" s="304">
        <v>95</v>
      </c>
      <c r="D13" s="304">
        <v>0</v>
      </c>
      <c r="E13" s="304">
        <v>95</v>
      </c>
      <c r="F13" s="306">
        <v>0.25409999999999999</v>
      </c>
      <c r="G13" s="306">
        <v>5.5</v>
      </c>
      <c r="H13" s="306">
        <v>1.3735242105263157</v>
      </c>
      <c r="I13" s="306">
        <v>0.99457231153147507</v>
      </c>
    </row>
    <row r="14" spans="2:9" ht="16" thickBot="1" x14ac:dyDescent="0.25">
      <c r="B14" s="296" t="s">
        <v>309</v>
      </c>
      <c r="C14" s="305">
        <v>95</v>
      </c>
      <c r="D14" s="305">
        <v>0</v>
      </c>
      <c r="E14" s="305">
        <v>95</v>
      </c>
      <c r="F14" s="299">
        <v>13.4</v>
      </c>
      <c r="G14" s="299">
        <v>97.8</v>
      </c>
      <c r="H14" s="299">
        <v>70.55086315789471</v>
      </c>
      <c r="I14" s="299">
        <v>26.588865161391329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309</v>
      </c>
      <c r="D19" s="307" t="s">
        <v>308</v>
      </c>
    </row>
    <row r="20" spans="2:4" x14ac:dyDescent="0.2">
      <c r="B20" s="295" t="s">
        <v>309</v>
      </c>
      <c r="C20" s="310">
        <v>1</v>
      </c>
      <c r="D20" s="306">
        <v>0.58328513662168946</v>
      </c>
    </row>
    <row r="21" spans="2:4" ht="16" thickBot="1" x14ac:dyDescent="0.25">
      <c r="B21" s="308" t="s">
        <v>308</v>
      </c>
      <c r="C21" s="309">
        <v>0.58328513662168946</v>
      </c>
      <c r="D21" s="311">
        <v>1</v>
      </c>
    </row>
    <row r="24" spans="2:4" x14ac:dyDescent="0.2">
      <c r="B24" s="290" t="s">
        <v>478</v>
      </c>
    </row>
    <row r="26" spans="2:4" x14ac:dyDescent="0.2">
      <c r="B26" t="s">
        <v>479</v>
      </c>
    </row>
    <row r="27" spans="2:4" ht="16" thickBot="1" x14ac:dyDescent="0.25"/>
    <row r="28" spans="2:4" x14ac:dyDescent="0.2">
      <c r="B28" s="312" t="s">
        <v>315</v>
      </c>
      <c r="C28" s="642">
        <v>95</v>
      </c>
    </row>
    <row r="29" spans="2:4" x14ac:dyDescent="0.2">
      <c r="B29" s="292" t="s">
        <v>352</v>
      </c>
      <c r="C29">
        <v>95</v>
      </c>
    </row>
    <row r="30" spans="2:4" x14ac:dyDescent="0.2">
      <c r="B30" s="292" t="s">
        <v>353</v>
      </c>
      <c r="C30">
        <v>93</v>
      </c>
    </row>
    <row r="31" spans="2:4" x14ac:dyDescent="0.2">
      <c r="B31" s="292" t="s">
        <v>354</v>
      </c>
      <c r="C31" s="298">
        <v>0.3402215506037829</v>
      </c>
    </row>
    <row r="32" spans="2:4" x14ac:dyDescent="0.2">
      <c r="B32" s="292" t="s">
        <v>355</v>
      </c>
      <c r="C32" s="298">
        <v>0.33312715867479131</v>
      </c>
    </row>
    <row r="33" spans="2:7" x14ac:dyDescent="0.2">
      <c r="B33" s="292" t="s">
        <v>356</v>
      </c>
      <c r="C33" s="298">
        <v>0.65965333120548075</v>
      </c>
    </row>
    <row r="34" spans="2:7" x14ac:dyDescent="0.2">
      <c r="B34" s="292" t="s">
        <v>357</v>
      </c>
      <c r="C34" s="298">
        <v>0.81219045254514088</v>
      </c>
    </row>
    <row r="35" spans="2:7" x14ac:dyDescent="0.2">
      <c r="B35" s="292" t="s">
        <v>358</v>
      </c>
      <c r="C35" s="298">
        <v>52.223543888944114</v>
      </c>
    </row>
    <row r="36" spans="2:7" x14ac:dyDescent="0.2">
      <c r="B36" s="292" t="s">
        <v>359</v>
      </c>
      <c r="C36" s="298">
        <v>1.1510900416394894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-37.545232434567986</v>
      </c>
    </row>
    <row r="39" spans="2:7" x14ac:dyDescent="0.2">
      <c r="B39" s="292" t="s">
        <v>362</v>
      </c>
      <c r="C39" s="298">
        <v>-32.437478651366902</v>
      </c>
    </row>
    <row r="40" spans="2:7" ht="16" thickBot="1" x14ac:dyDescent="0.25">
      <c r="B40" s="296" t="s">
        <v>363</v>
      </c>
      <c r="C40" s="299">
        <v>0.68815601711218344</v>
      </c>
    </row>
    <row r="43" spans="2:7" x14ac:dyDescent="0.2">
      <c r="B43" t="s">
        <v>480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31.634603987206042</v>
      </c>
      <c r="E46" s="297">
        <v>31.634603987206042</v>
      </c>
      <c r="F46" s="297">
        <v>47.956407541208826</v>
      </c>
      <c r="G46" s="646">
        <v>5.5488307211626072E-10</v>
      </c>
    </row>
    <row r="47" spans="2:7" x14ac:dyDescent="0.2">
      <c r="B47" s="292" t="s">
        <v>370</v>
      </c>
      <c r="C47">
        <v>93</v>
      </c>
      <c r="D47" s="298">
        <v>61.347759802109714</v>
      </c>
      <c r="E47" s="298">
        <v>0.65965333120548075</v>
      </c>
      <c r="F47" s="298"/>
      <c r="G47" s="644"/>
    </row>
    <row r="48" spans="2:7" ht="16" thickBot="1" x14ac:dyDescent="0.25">
      <c r="B48" s="296" t="s">
        <v>371</v>
      </c>
      <c r="C48" s="305">
        <v>94</v>
      </c>
      <c r="D48" s="299">
        <v>92.982363789315755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481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-0.16576350764222592</v>
      </c>
      <c r="D55" s="297">
        <v>0.23738413837875333</v>
      </c>
      <c r="E55" s="297">
        <v>-0.69829226491007335</v>
      </c>
      <c r="F55" s="643">
        <v>0.48673684873435735</v>
      </c>
      <c r="G55" s="297">
        <v>-0.63716136033165782</v>
      </c>
      <c r="H55" s="297">
        <v>0.30563434504720599</v>
      </c>
    </row>
    <row r="56" spans="2:8" ht="16" thickBot="1" x14ac:dyDescent="0.25">
      <c r="B56" s="296" t="s">
        <v>309</v>
      </c>
      <c r="C56" s="299">
        <v>2.1818127366118465E-2</v>
      </c>
      <c r="D56" s="299">
        <v>3.1506064048946705E-3</v>
      </c>
      <c r="E56" s="299">
        <v>6.9250565009398173</v>
      </c>
      <c r="F56" s="645">
        <v>5.5488302841411041E-10</v>
      </c>
      <c r="G56" s="299">
        <v>1.5561647450989275E-2</v>
      </c>
      <c r="H56" s="299">
        <v>2.8074607281247655E-2</v>
      </c>
    </row>
    <row r="59" spans="2:8" x14ac:dyDescent="0.2">
      <c r="B59" t="s">
        <v>482</v>
      </c>
    </row>
    <row r="61" spans="2:8" x14ac:dyDescent="0.2">
      <c r="B61" t="s">
        <v>543</v>
      </c>
    </row>
    <row r="64" spans="2:8" x14ac:dyDescent="0.2">
      <c r="B64" t="s">
        <v>483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309</v>
      </c>
      <c r="C67" s="315">
        <v>0.58328513662168946</v>
      </c>
      <c r="D67" s="315">
        <v>8.4228213378841066E-2</v>
      </c>
      <c r="E67" s="315">
        <v>6.9250565009398182</v>
      </c>
      <c r="F67" s="649">
        <v>5.5488302841411041E-10</v>
      </c>
      <c r="G67" s="315">
        <v>0.41602459767488553</v>
      </c>
      <c r="H67" s="315">
        <v>0.75054567556849339</v>
      </c>
    </row>
    <row r="87" spans="2:14" x14ac:dyDescent="0.2">
      <c r="F87" t="s">
        <v>337</v>
      </c>
    </row>
    <row r="90" spans="2:14" x14ac:dyDescent="0.2">
      <c r="B90" t="s">
        <v>484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309</v>
      </c>
      <c r="E92" s="294" t="s">
        <v>308</v>
      </c>
      <c r="F92" s="294" t="s">
        <v>485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89.6</v>
      </c>
      <c r="E93" s="297">
        <v>1.28</v>
      </c>
      <c r="F93" s="297">
        <v>1.7891407043619885</v>
      </c>
      <c r="G93" s="297">
        <v>-0.50914070436198844</v>
      </c>
      <c r="H93" s="297">
        <v>-0.62687354027187459</v>
      </c>
      <c r="I93" s="297">
        <v>0.10269215864754884</v>
      </c>
      <c r="J93" s="297">
        <v>1.5852144294006039</v>
      </c>
      <c r="K93" s="297">
        <v>1.9930669793233731</v>
      </c>
      <c r="L93" s="297">
        <v>0.81865683326603589</v>
      </c>
      <c r="M93" s="297">
        <v>0.16345047953574499</v>
      </c>
      <c r="N93" s="297">
        <v>3.4148309291882319</v>
      </c>
    </row>
    <row r="94" spans="2:14" x14ac:dyDescent="0.2">
      <c r="B94" s="292" t="s">
        <v>383</v>
      </c>
      <c r="C94">
        <v>1</v>
      </c>
      <c r="D94" s="298">
        <v>94.800000000000011</v>
      </c>
      <c r="E94" s="298">
        <v>1.88</v>
      </c>
      <c r="F94" s="298">
        <v>1.9025949666658046</v>
      </c>
      <c r="G94" s="298">
        <v>-2.2594966665804739E-2</v>
      </c>
      <c r="H94" s="298">
        <v>-2.7819788566831163E-2</v>
      </c>
      <c r="I94" s="298">
        <v>0.11305131893822068</v>
      </c>
      <c r="J94" s="298">
        <v>1.6780974524041055</v>
      </c>
      <c r="K94" s="298">
        <v>2.1270924809275038</v>
      </c>
      <c r="L94" s="298">
        <v>0.82002068993358457</v>
      </c>
      <c r="M94" s="298">
        <v>0.27419639279463537</v>
      </c>
      <c r="N94" s="298">
        <v>3.5309935405369739</v>
      </c>
    </row>
    <row r="95" spans="2:14" x14ac:dyDescent="0.2">
      <c r="B95" s="292" t="s">
        <v>384</v>
      </c>
      <c r="C95">
        <v>1</v>
      </c>
      <c r="D95" s="298">
        <v>68.45</v>
      </c>
      <c r="E95" s="298">
        <v>1.42</v>
      </c>
      <c r="F95" s="298">
        <v>1.3276873105685831</v>
      </c>
      <c r="G95" s="298">
        <v>9.2312689431416795E-2</v>
      </c>
      <c r="H95" s="298">
        <v>0.11365891970551836</v>
      </c>
      <c r="I95" s="298">
        <v>8.3591448983352024E-2</v>
      </c>
      <c r="J95" s="298">
        <v>1.1616912595136522</v>
      </c>
      <c r="K95" s="298">
        <v>1.4936833616235141</v>
      </c>
      <c r="L95" s="298">
        <v>0.81648077843181166</v>
      </c>
      <c r="M95" s="298">
        <v>-0.29368170061974208</v>
      </c>
      <c r="N95" s="298">
        <v>2.9490563217569083</v>
      </c>
    </row>
    <row r="96" spans="2:14" x14ac:dyDescent="0.2">
      <c r="B96" s="292" t="s">
        <v>385</v>
      </c>
      <c r="C96">
        <v>1</v>
      </c>
      <c r="D96" s="298">
        <v>96.600000000000009</v>
      </c>
      <c r="E96" s="298">
        <v>1.42</v>
      </c>
      <c r="F96" s="298">
        <v>1.9418675959248179</v>
      </c>
      <c r="G96" s="298">
        <v>-0.52186759592481802</v>
      </c>
      <c r="H96" s="298">
        <v>-0.64254337672827178</v>
      </c>
      <c r="I96" s="298">
        <v>0.116958535160092</v>
      </c>
      <c r="J96" s="298">
        <v>1.7096111246006855</v>
      </c>
      <c r="K96" s="298">
        <v>2.1741240672489504</v>
      </c>
      <c r="L96" s="298">
        <v>0.82056847986763126</v>
      </c>
      <c r="M96" s="298">
        <v>0.31238121980873834</v>
      </c>
      <c r="N96" s="298">
        <v>3.5713539720408978</v>
      </c>
    </row>
    <row r="97" spans="2:14" x14ac:dyDescent="0.2">
      <c r="B97" s="292" t="s">
        <v>386</v>
      </c>
      <c r="C97">
        <v>1</v>
      </c>
      <c r="D97" s="298">
        <v>89.800000000000011</v>
      </c>
      <c r="E97" s="298">
        <v>1.08</v>
      </c>
      <c r="F97" s="298">
        <v>1.7935043298352125</v>
      </c>
      <c r="G97" s="298">
        <v>-0.71350432983521239</v>
      </c>
      <c r="H97" s="298">
        <v>-0.87849386507723859</v>
      </c>
      <c r="I97" s="298">
        <v>0.10306168850355939</v>
      </c>
      <c r="J97" s="298">
        <v>1.5888442418153073</v>
      </c>
      <c r="K97" s="298">
        <v>1.9981644178551177</v>
      </c>
      <c r="L97" s="298">
        <v>0.81870326910467717</v>
      </c>
      <c r="M97" s="298">
        <v>0.16772189263634441</v>
      </c>
      <c r="N97" s="298">
        <v>3.4192867670340803</v>
      </c>
    </row>
    <row r="98" spans="2:14" x14ac:dyDescent="0.2">
      <c r="B98" s="292" t="s">
        <v>387</v>
      </c>
      <c r="C98">
        <v>1</v>
      </c>
      <c r="D98" s="298">
        <v>97.8</v>
      </c>
      <c r="E98" s="298">
        <v>1.79</v>
      </c>
      <c r="F98" s="298">
        <v>1.9680493487641597</v>
      </c>
      <c r="G98" s="298">
        <v>-0.17804934876415968</v>
      </c>
      <c r="H98" s="298">
        <v>-0.21922117922737319</v>
      </c>
      <c r="I98" s="298">
        <v>0.11964182319238016</v>
      </c>
      <c r="J98" s="298">
        <v>1.7304643991970972</v>
      </c>
      <c r="K98" s="298">
        <v>2.2056342983312223</v>
      </c>
      <c r="L98" s="298">
        <v>0.82095523450568086</v>
      </c>
      <c r="M98" s="298">
        <v>0.33779495458613473</v>
      </c>
      <c r="N98" s="298">
        <v>3.5983037429421847</v>
      </c>
    </row>
    <row r="99" spans="2:14" x14ac:dyDescent="0.2">
      <c r="B99" s="292" t="s">
        <v>388</v>
      </c>
      <c r="C99">
        <v>1</v>
      </c>
      <c r="D99" s="298">
        <v>93.919999999999987</v>
      </c>
      <c r="E99" s="298">
        <v>1.08</v>
      </c>
      <c r="F99" s="298">
        <v>1.88339501458362</v>
      </c>
      <c r="G99" s="298">
        <v>-0.80339501458361995</v>
      </c>
      <c r="H99" s="298">
        <v>-0.98917071983060267</v>
      </c>
      <c r="I99" s="298">
        <v>0.11119643594925126</v>
      </c>
      <c r="J99" s="298">
        <v>1.6625809303268155</v>
      </c>
      <c r="K99" s="298">
        <v>2.1042090988404247</v>
      </c>
      <c r="L99" s="298">
        <v>0.81976702701029436</v>
      </c>
      <c r="M99" s="298">
        <v>0.25550016500575268</v>
      </c>
      <c r="N99" s="298">
        <v>3.5112898641614874</v>
      </c>
    </row>
    <row r="100" spans="2:14" x14ac:dyDescent="0.2">
      <c r="B100" s="292" t="s">
        <v>389</v>
      </c>
      <c r="C100">
        <v>1</v>
      </c>
      <c r="D100" s="298">
        <v>97.6</v>
      </c>
      <c r="E100" s="298">
        <v>1.33</v>
      </c>
      <c r="F100" s="298">
        <v>1.9636857232909362</v>
      </c>
      <c r="G100" s="298">
        <v>-0.63368572329093609</v>
      </c>
      <c r="H100" s="298">
        <v>-0.78021813886776314</v>
      </c>
      <c r="I100" s="298">
        <v>0.11919047546253851</v>
      </c>
      <c r="J100" s="298">
        <v>1.7269970608646941</v>
      </c>
      <c r="K100" s="298">
        <v>2.2003743857171782</v>
      </c>
      <c r="L100" s="298">
        <v>0.82088957883899749</v>
      </c>
      <c r="M100" s="298">
        <v>0.33356170825493292</v>
      </c>
      <c r="N100" s="298">
        <v>3.5938097383269394</v>
      </c>
    </row>
    <row r="101" spans="2:14" x14ac:dyDescent="0.2">
      <c r="B101" s="292" t="s">
        <v>390</v>
      </c>
      <c r="C101">
        <v>1</v>
      </c>
      <c r="D101" s="298">
        <v>96</v>
      </c>
      <c r="E101" s="298">
        <v>1.23</v>
      </c>
      <c r="F101" s="298">
        <v>1.9287767195051468</v>
      </c>
      <c r="G101" s="298">
        <v>-0.69877671950514686</v>
      </c>
      <c r="H101" s="298">
        <v>-0.86036066702755221</v>
      </c>
      <c r="I101" s="298">
        <v>0.11563989760532209</v>
      </c>
      <c r="J101" s="298">
        <v>1.699138801029741</v>
      </c>
      <c r="K101" s="298">
        <v>2.1584146379805524</v>
      </c>
      <c r="L101" s="298">
        <v>0.82038156800579698</v>
      </c>
      <c r="M101" s="298">
        <v>0.29966151330342061</v>
      </c>
      <c r="N101" s="298">
        <v>3.5578919257068731</v>
      </c>
    </row>
    <row r="102" spans="2:14" x14ac:dyDescent="0.2">
      <c r="B102" s="292" t="s">
        <v>391</v>
      </c>
      <c r="C102">
        <v>1</v>
      </c>
      <c r="D102" s="298">
        <v>95.3</v>
      </c>
      <c r="E102" s="298">
        <v>2.09</v>
      </c>
      <c r="F102" s="298">
        <v>1.9135040303488637</v>
      </c>
      <c r="G102" s="298">
        <v>0.17649596965113612</v>
      </c>
      <c r="H102" s="298">
        <v>0.21730859935382782</v>
      </c>
      <c r="I102" s="298">
        <v>0.11412180774634616</v>
      </c>
      <c r="J102" s="298">
        <v>1.6868807374697523</v>
      </c>
      <c r="K102" s="298">
        <v>2.1401273232279752</v>
      </c>
      <c r="L102" s="298">
        <v>0.8201689571111398</v>
      </c>
      <c r="M102" s="298">
        <v>0.28481102724749729</v>
      </c>
      <c r="N102" s="298">
        <v>3.54219703345023</v>
      </c>
    </row>
    <row r="103" spans="2:14" x14ac:dyDescent="0.2">
      <c r="B103" s="292" t="s">
        <v>392</v>
      </c>
      <c r="C103">
        <v>1</v>
      </c>
      <c r="D103" s="298">
        <v>96.3</v>
      </c>
      <c r="E103" s="298">
        <v>2.15</v>
      </c>
      <c r="F103" s="298">
        <v>1.9353221577149824</v>
      </c>
      <c r="G103" s="298">
        <v>0.21467784228501752</v>
      </c>
      <c r="H103" s="298">
        <v>0.26431958367927982</v>
      </c>
      <c r="I103" s="298">
        <v>0.11629724443690509</v>
      </c>
      <c r="J103" s="298">
        <v>1.7043788787087646</v>
      </c>
      <c r="K103" s="298">
        <v>2.1662654367212002</v>
      </c>
      <c r="L103" s="298">
        <v>0.82047448483733976</v>
      </c>
      <c r="M103" s="298">
        <v>0.30602243710059529</v>
      </c>
      <c r="N103" s="298">
        <v>3.5646218783293695</v>
      </c>
    </row>
    <row r="104" spans="2:14" x14ac:dyDescent="0.2">
      <c r="B104" s="292" t="s">
        <v>393</v>
      </c>
      <c r="C104">
        <v>1</v>
      </c>
      <c r="D104" s="298">
        <v>96.4</v>
      </c>
      <c r="E104" s="298">
        <v>0.34599999999999997</v>
      </c>
      <c r="F104" s="298">
        <v>1.9375039704515944</v>
      </c>
      <c r="G104" s="298">
        <v>-1.5915039704515945</v>
      </c>
      <c r="H104" s="298">
        <v>-1.9595206585651659</v>
      </c>
      <c r="I104" s="298">
        <v>0.116517239775617</v>
      </c>
      <c r="J104" s="298">
        <v>1.7061238243026149</v>
      </c>
      <c r="K104" s="298">
        <v>2.1688841166005739</v>
      </c>
      <c r="L104" s="298">
        <v>0.82050569673245377</v>
      </c>
      <c r="M104" s="298">
        <v>0.30814226919926058</v>
      </c>
      <c r="N104" s="298">
        <v>3.566865671703928</v>
      </c>
    </row>
    <row r="105" spans="2:14" x14ac:dyDescent="0.2">
      <c r="B105" s="292" t="s">
        <v>394</v>
      </c>
      <c r="C105">
        <v>1</v>
      </c>
      <c r="D105" s="298">
        <v>95.2</v>
      </c>
      <c r="E105" s="298">
        <v>1.52</v>
      </c>
      <c r="F105" s="298">
        <v>1.9113222176122522</v>
      </c>
      <c r="G105" s="298">
        <v>-0.39132221761225217</v>
      </c>
      <c r="H105" s="298">
        <v>-0.48181090578690694</v>
      </c>
      <c r="I105" s="298">
        <v>0.11390677193451104</v>
      </c>
      <c r="J105" s="298">
        <v>1.685125943238432</v>
      </c>
      <c r="K105" s="298">
        <v>2.1375184919860724</v>
      </c>
      <c r="L105" s="298">
        <v>0.82013906375566659</v>
      </c>
      <c r="M105" s="298">
        <v>0.28268857679042148</v>
      </c>
      <c r="N105" s="298">
        <v>3.5399558584340829</v>
      </c>
    </row>
    <row r="106" spans="2:14" x14ac:dyDescent="0.2">
      <c r="B106" s="292" t="s">
        <v>395</v>
      </c>
      <c r="C106">
        <v>1</v>
      </c>
      <c r="D106" s="298">
        <v>96.3</v>
      </c>
      <c r="E106" s="298">
        <v>1.58</v>
      </c>
      <c r="F106" s="298">
        <v>1.9353221577149824</v>
      </c>
      <c r="G106" s="298">
        <v>-0.35532215771498232</v>
      </c>
      <c r="H106" s="298">
        <v>-0.43748625288750709</v>
      </c>
      <c r="I106" s="298">
        <v>0.11629724443690509</v>
      </c>
      <c r="J106" s="298">
        <v>1.7043788787087646</v>
      </c>
      <c r="K106" s="298">
        <v>2.1662654367212002</v>
      </c>
      <c r="L106" s="298">
        <v>0.82047448483733976</v>
      </c>
      <c r="M106" s="298">
        <v>0.30602243710059529</v>
      </c>
      <c r="N106" s="298">
        <v>3.5646218783293695</v>
      </c>
    </row>
    <row r="107" spans="2:14" x14ac:dyDescent="0.2">
      <c r="B107" s="292" t="s">
        <v>396</v>
      </c>
      <c r="C107">
        <v>1</v>
      </c>
      <c r="D107" s="298">
        <v>83.8</v>
      </c>
      <c r="E107" s="298">
        <v>1.31</v>
      </c>
      <c r="F107" s="298">
        <v>1.6625955656385014</v>
      </c>
      <c r="G107" s="298">
        <v>-0.35259556563850136</v>
      </c>
      <c r="H107" s="298">
        <v>-0.43412916826783848</v>
      </c>
      <c r="I107" s="298">
        <v>9.3199688373244993E-2</v>
      </c>
      <c r="J107" s="298">
        <v>1.4775194553704527</v>
      </c>
      <c r="K107" s="298">
        <v>1.8476716759065501</v>
      </c>
      <c r="L107" s="298">
        <v>0.81752034416175279</v>
      </c>
      <c r="M107" s="298">
        <v>3.916218293752749E-2</v>
      </c>
      <c r="N107" s="298">
        <v>3.2860289483394753</v>
      </c>
    </row>
    <row r="108" spans="2:14" x14ac:dyDescent="0.2">
      <c r="B108" s="292" t="s">
        <v>397</v>
      </c>
      <c r="C108">
        <v>1</v>
      </c>
      <c r="D108" s="298">
        <v>96.6</v>
      </c>
      <c r="E108" s="298">
        <v>2.0699999999999998</v>
      </c>
      <c r="F108" s="298">
        <v>1.9418675959248175</v>
      </c>
      <c r="G108" s="298">
        <v>0.12813240407518234</v>
      </c>
      <c r="H108" s="298">
        <v>0.15776152461981918</v>
      </c>
      <c r="I108" s="298">
        <v>0.11695853516009197</v>
      </c>
      <c r="J108" s="298">
        <v>1.7096111246006851</v>
      </c>
      <c r="K108" s="298">
        <v>2.1741240672489499</v>
      </c>
      <c r="L108" s="298">
        <v>0.82056847986763126</v>
      </c>
      <c r="M108" s="298">
        <v>0.3123812198087379</v>
      </c>
      <c r="N108" s="298">
        <v>3.5713539720408969</v>
      </c>
    </row>
    <row r="109" spans="2:14" x14ac:dyDescent="0.2">
      <c r="B109" s="292" t="s">
        <v>398</v>
      </c>
      <c r="C109">
        <v>1</v>
      </c>
      <c r="D109" s="298">
        <v>17.7</v>
      </c>
      <c r="E109" s="298">
        <v>0.45300000000000001</v>
      </c>
      <c r="F109" s="298">
        <v>0.2204173467380709</v>
      </c>
      <c r="G109" s="298">
        <v>0.23258265326192912</v>
      </c>
      <c r="H109" s="298">
        <v>0.28636467288317746</v>
      </c>
      <c r="I109" s="298">
        <v>0.18619896525003934</v>
      </c>
      <c r="J109" s="298">
        <v>-0.14933689628475927</v>
      </c>
      <c r="K109" s="298">
        <v>0.59017158976090101</v>
      </c>
      <c r="L109" s="298">
        <v>0.83326069502027167</v>
      </c>
      <c r="M109" s="298">
        <v>-1.4342732532561886</v>
      </c>
      <c r="N109" s="298">
        <v>1.8751079467323306</v>
      </c>
    </row>
    <row r="110" spans="2:14" x14ac:dyDescent="0.2">
      <c r="B110" s="292" t="s">
        <v>399</v>
      </c>
      <c r="C110">
        <v>1</v>
      </c>
      <c r="D110" s="298">
        <v>97.6</v>
      </c>
      <c r="E110" s="298">
        <v>1.71</v>
      </c>
      <c r="F110" s="298">
        <v>1.9636857232909362</v>
      </c>
      <c r="G110" s="298">
        <v>-0.25368572329093619</v>
      </c>
      <c r="H110" s="298">
        <v>-0.31234758115657185</v>
      </c>
      <c r="I110" s="298">
        <v>0.11919047546253851</v>
      </c>
      <c r="J110" s="298">
        <v>1.7269970608646941</v>
      </c>
      <c r="K110" s="298">
        <v>2.2003743857171782</v>
      </c>
      <c r="L110" s="298">
        <v>0.82088957883899749</v>
      </c>
      <c r="M110" s="298">
        <v>0.33356170825493292</v>
      </c>
      <c r="N110" s="298">
        <v>3.5938097383269394</v>
      </c>
    </row>
    <row r="111" spans="2:14" x14ac:dyDescent="0.2">
      <c r="B111" s="292" t="s">
        <v>400</v>
      </c>
      <c r="C111">
        <v>1</v>
      </c>
      <c r="D111" s="298">
        <v>29.4</v>
      </c>
      <c r="E111" s="298">
        <v>0.44779999999999998</v>
      </c>
      <c r="F111" s="298">
        <v>0.47568943692165688</v>
      </c>
      <c r="G111" s="298">
        <v>-2.7889436921656907E-2</v>
      </c>
      <c r="H111" s="298">
        <v>-3.43385431757545E-2</v>
      </c>
      <c r="I111" s="298">
        <v>0.1541197152966759</v>
      </c>
      <c r="J111" s="298">
        <v>0.1696382266590668</v>
      </c>
      <c r="K111" s="298">
        <v>0.78174064718424696</v>
      </c>
      <c r="L111" s="298">
        <v>0.8266838681434453</v>
      </c>
      <c r="M111" s="298">
        <v>-1.1659408883279629</v>
      </c>
      <c r="N111" s="298">
        <v>2.1173197621712765</v>
      </c>
    </row>
    <row r="112" spans="2:14" x14ac:dyDescent="0.2">
      <c r="B112" s="292" t="s">
        <v>401</v>
      </c>
      <c r="C112">
        <v>1</v>
      </c>
      <c r="D112" s="298">
        <v>48.3</v>
      </c>
      <c r="E112" s="298">
        <v>0.53695000000000004</v>
      </c>
      <c r="F112" s="298">
        <v>0.88805204414129579</v>
      </c>
      <c r="G112" s="298">
        <v>-0.35110204414129575</v>
      </c>
      <c r="H112" s="298">
        <v>-0.43229028738401942</v>
      </c>
      <c r="I112" s="298">
        <v>0.10889559086197939</v>
      </c>
      <c r="J112" s="298">
        <v>0.67180698223332413</v>
      </c>
      <c r="K112" s="298">
        <v>1.1042971060492675</v>
      </c>
      <c r="L112" s="298">
        <v>0.81945810198853997</v>
      </c>
      <c r="M112" s="298">
        <v>-0.73922934156787479</v>
      </c>
      <c r="N112" s="298">
        <v>2.5153334298504664</v>
      </c>
    </row>
    <row r="113" spans="2:14" x14ac:dyDescent="0.2">
      <c r="B113" s="292" t="s">
        <v>402</v>
      </c>
      <c r="C113">
        <v>1</v>
      </c>
      <c r="D113" s="298">
        <v>21.6</v>
      </c>
      <c r="E113" s="298">
        <v>0.27100000000000002</v>
      </c>
      <c r="F113" s="298">
        <v>0.30550804346593297</v>
      </c>
      <c r="G113" s="298">
        <v>-3.4508043465932947E-2</v>
      </c>
      <c r="H113" s="298">
        <v>-4.248762511033706E-2</v>
      </c>
      <c r="I113" s="298">
        <v>0.1752970050464098</v>
      </c>
      <c r="J113" s="298">
        <v>-4.2597067204604433E-2</v>
      </c>
      <c r="K113" s="298">
        <v>0.65361315413647036</v>
      </c>
      <c r="L113" s="298">
        <v>0.83089251481989046</v>
      </c>
      <c r="M113" s="298">
        <v>-1.3444798199897119</v>
      </c>
      <c r="N113" s="298">
        <v>1.9554959069215778</v>
      </c>
    </row>
    <row r="114" spans="2:14" x14ac:dyDescent="0.2">
      <c r="B114" s="292" t="s">
        <v>403</v>
      </c>
      <c r="C114">
        <v>1</v>
      </c>
      <c r="D114" s="298">
        <v>35</v>
      </c>
      <c r="E114" s="298">
        <v>0.4869</v>
      </c>
      <c r="F114" s="298">
        <v>0.59787095017192038</v>
      </c>
      <c r="G114" s="298">
        <v>-0.11097095017192038</v>
      </c>
      <c r="H114" s="298">
        <v>-0.1366316851228348</v>
      </c>
      <c r="I114" s="298">
        <v>0.13960385885315515</v>
      </c>
      <c r="J114" s="298">
        <v>0.32064535397165633</v>
      </c>
      <c r="K114" s="298">
        <v>0.87509654637218448</v>
      </c>
      <c r="L114" s="298">
        <v>0.82410106698885688</v>
      </c>
      <c r="M114" s="298">
        <v>-1.0386304438588234</v>
      </c>
      <c r="N114" s="298">
        <v>2.2343723442026642</v>
      </c>
    </row>
    <row r="115" spans="2:14" x14ac:dyDescent="0.2">
      <c r="B115" s="292" t="s">
        <v>404</v>
      </c>
      <c r="C115">
        <v>1</v>
      </c>
      <c r="D115" s="298">
        <v>40.9</v>
      </c>
      <c r="E115" s="298">
        <v>0.74460000000000004</v>
      </c>
      <c r="F115" s="298">
        <v>0.72659790163201932</v>
      </c>
      <c r="G115" s="298">
        <v>1.8002098367980723E-2</v>
      </c>
      <c r="H115" s="298">
        <v>2.2164873166839131E-2</v>
      </c>
      <c r="I115" s="298">
        <v>0.12518258365478013</v>
      </c>
      <c r="J115" s="298">
        <v>0.47801009988586779</v>
      </c>
      <c r="K115" s="298">
        <v>0.97518570337817079</v>
      </c>
      <c r="L115" s="298">
        <v>0.8217809990842857</v>
      </c>
      <c r="M115" s="298">
        <v>-0.90529629734442174</v>
      </c>
      <c r="N115" s="298">
        <v>2.3584921006084603</v>
      </c>
    </row>
    <row r="116" spans="2:14" x14ac:dyDescent="0.2">
      <c r="B116" s="292" t="s">
        <v>405</v>
      </c>
      <c r="C116">
        <v>1</v>
      </c>
      <c r="D116" s="298">
        <v>51.9</v>
      </c>
      <c r="E116" s="298">
        <v>0.81710000000000005</v>
      </c>
      <c r="F116" s="298">
        <v>0.96659730265932242</v>
      </c>
      <c r="G116" s="298">
        <v>-0.14949730265932237</v>
      </c>
      <c r="H116" s="298">
        <v>-0.18406680624088403</v>
      </c>
      <c r="I116" s="298">
        <v>0.1019638983028173</v>
      </c>
      <c r="J116" s="298">
        <v>0.76411720841182185</v>
      </c>
      <c r="K116" s="298">
        <v>1.1690773969068229</v>
      </c>
      <c r="L116" s="298">
        <v>0.81856579928713613</v>
      </c>
      <c r="M116" s="298">
        <v>-0.65891214672645493</v>
      </c>
      <c r="N116" s="298">
        <v>2.5921067520450998</v>
      </c>
    </row>
    <row r="117" spans="2:14" x14ac:dyDescent="0.2">
      <c r="B117" s="292" t="s">
        <v>406</v>
      </c>
      <c r="C117">
        <v>1</v>
      </c>
      <c r="D117" s="298">
        <v>25.5</v>
      </c>
      <c r="E117" s="298">
        <v>0.25409999999999999</v>
      </c>
      <c r="F117" s="298">
        <v>0.39059874019379492</v>
      </c>
      <c r="G117" s="298">
        <v>-0.13649874019379493</v>
      </c>
      <c r="H117" s="298">
        <v>-0.16806247816143646</v>
      </c>
      <c r="I117" s="298">
        <v>0.16459035200325497</v>
      </c>
      <c r="J117" s="298">
        <v>6.3754920561924888E-2</v>
      </c>
      <c r="K117" s="298">
        <v>0.71744255982566496</v>
      </c>
      <c r="L117" s="298">
        <v>0.82869977384939364</v>
      </c>
      <c r="M117" s="298">
        <v>-1.2550347742642471</v>
      </c>
      <c r="N117" s="298">
        <v>2.036232254651837</v>
      </c>
    </row>
    <row r="118" spans="2:14" x14ac:dyDescent="0.2">
      <c r="B118" s="292" t="s">
        <v>407</v>
      </c>
      <c r="C118">
        <v>1</v>
      </c>
      <c r="D118" s="298">
        <v>35.200000000000003</v>
      </c>
      <c r="E118" s="298">
        <v>0.41139999999999999</v>
      </c>
      <c r="F118" s="298">
        <v>0.60223457564514415</v>
      </c>
      <c r="G118" s="298">
        <v>-0.19083457564514417</v>
      </c>
      <c r="H118" s="298">
        <v>-0.23496284036229512</v>
      </c>
      <c r="I118" s="298">
        <v>0.1390988093108981</v>
      </c>
      <c r="J118" s="298">
        <v>0.32601190774222866</v>
      </c>
      <c r="K118" s="298">
        <v>0.87845724354805965</v>
      </c>
      <c r="L118" s="298">
        <v>0.82401566123295888</v>
      </c>
      <c r="M118" s="298">
        <v>-1.0340972194805818</v>
      </c>
      <c r="N118" s="298">
        <v>2.2385663707708701</v>
      </c>
    </row>
    <row r="119" spans="2:14" x14ac:dyDescent="0.2">
      <c r="B119" s="292" t="s">
        <v>408</v>
      </c>
      <c r="C119">
        <v>1</v>
      </c>
      <c r="D119" s="298">
        <v>47.9</v>
      </c>
      <c r="E119" s="298">
        <v>0.47110000000000002</v>
      </c>
      <c r="F119" s="298">
        <v>0.87932479319484846</v>
      </c>
      <c r="G119" s="298">
        <v>-0.40822479319484845</v>
      </c>
      <c r="H119" s="298">
        <v>-0.50262200437791982</v>
      </c>
      <c r="I119" s="298">
        <v>0.1097111356411494</v>
      </c>
      <c r="J119" s="298">
        <v>0.6614602209847209</v>
      </c>
      <c r="K119" s="298">
        <v>1.097189365404976</v>
      </c>
      <c r="L119" s="298">
        <v>0.81956687615419854</v>
      </c>
      <c r="M119" s="298">
        <v>-0.74817259644984091</v>
      </c>
      <c r="N119" s="298">
        <v>2.5068221828395378</v>
      </c>
    </row>
    <row r="120" spans="2:14" x14ac:dyDescent="0.2">
      <c r="B120" s="292" t="s">
        <v>409</v>
      </c>
      <c r="C120">
        <v>1</v>
      </c>
      <c r="D120" s="298">
        <v>59.6</v>
      </c>
      <c r="E120" s="298">
        <v>1.17</v>
      </c>
      <c r="F120" s="298">
        <v>1.1345968833784346</v>
      </c>
      <c r="G120" s="298">
        <v>3.5403116621565367E-2</v>
      </c>
      <c r="H120" s="298">
        <v>4.3589673469595101E-2</v>
      </c>
      <c r="I120" s="298">
        <v>9.0189232128941407E-2</v>
      </c>
      <c r="J120" s="298">
        <v>0.95549894258233237</v>
      </c>
      <c r="K120" s="298">
        <v>1.3136948241745368</v>
      </c>
      <c r="L120" s="298">
        <v>0.81718261655366164</v>
      </c>
      <c r="M120" s="298">
        <v>-0.48816583922563739</v>
      </c>
      <c r="N120" s="298">
        <v>2.7573596059825065</v>
      </c>
    </row>
    <row r="121" spans="2:14" x14ac:dyDescent="0.2">
      <c r="B121" s="292" t="s">
        <v>410</v>
      </c>
      <c r="C121">
        <v>1</v>
      </c>
      <c r="D121" s="298">
        <v>57.1</v>
      </c>
      <c r="E121" s="298">
        <v>1.52</v>
      </c>
      <c r="F121" s="298">
        <v>1.0800515649631384</v>
      </c>
      <c r="G121" s="298">
        <v>0.43994843503686165</v>
      </c>
      <c r="H121" s="298">
        <v>0.54168136753911134</v>
      </c>
      <c r="I121" s="298">
        <v>9.3486073806481496E-2</v>
      </c>
      <c r="J121" s="298">
        <v>0.89440674998216629</v>
      </c>
      <c r="K121" s="298">
        <v>1.2656963799441103</v>
      </c>
      <c r="L121" s="298">
        <v>0.81755304243897942</v>
      </c>
      <c r="M121" s="298">
        <v>-0.54344675003607823</v>
      </c>
      <c r="N121" s="298">
        <v>2.7035498799623552</v>
      </c>
    </row>
    <row r="122" spans="2:14" x14ac:dyDescent="0.2">
      <c r="B122" s="292" t="s">
        <v>411</v>
      </c>
      <c r="C122">
        <v>1</v>
      </c>
      <c r="D122" s="298">
        <v>68.2</v>
      </c>
      <c r="E122" s="298">
        <v>2.3199999999999998</v>
      </c>
      <c r="F122" s="298">
        <v>1.3222327787270534</v>
      </c>
      <c r="G122" s="298">
        <v>0.99776722127294648</v>
      </c>
      <c r="H122" s="298">
        <v>1.2284892270603136</v>
      </c>
      <c r="I122" s="298">
        <v>8.3657502107861145E-2</v>
      </c>
      <c r="J122" s="298">
        <v>1.156105559257629</v>
      </c>
      <c r="K122" s="298">
        <v>1.4883599981964777</v>
      </c>
      <c r="L122" s="298">
        <v>0.81648754360639664</v>
      </c>
      <c r="M122" s="298">
        <v>-0.29914966675723709</v>
      </c>
      <c r="N122" s="298">
        <v>2.943615224211344</v>
      </c>
    </row>
    <row r="123" spans="2:14" x14ac:dyDescent="0.2">
      <c r="B123" s="292" t="s">
        <v>412</v>
      </c>
      <c r="C123">
        <v>1</v>
      </c>
      <c r="D123" s="298">
        <v>81.099999999999994</v>
      </c>
      <c r="E123" s="298">
        <v>1.65</v>
      </c>
      <c r="F123" s="298">
        <v>1.6036866217499814</v>
      </c>
      <c r="G123" s="298">
        <v>4.6313378250018467E-2</v>
      </c>
      <c r="H123" s="298">
        <v>5.7022805556119743E-2</v>
      </c>
      <c r="I123" s="298">
        <v>8.9712668060861978E-2</v>
      </c>
      <c r="J123" s="298">
        <v>1.4255350427449234</v>
      </c>
      <c r="K123" s="298">
        <v>1.7818382007550395</v>
      </c>
      <c r="L123" s="298">
        <v>0.81713015732873251</v>
      </c>
      <c r="M123" s="298">
        <v>-1.8971927230047037E-2</v>
      </c>
      <c r="N123" s="298">
        <v>3.2263451707300099</v>
      </c>
    </row>
    <row r="124" spans="2:14" x14ac:dyDescent="0.2">
      <c r="B124" s="292" t="s">
        <v>413</v>
      </c>
      <c r="C124">
        <v>1</v>
      </c>
      <c r="D124" s="298">
        <v>84.4</v>
      </c>
      <c r="E124" s="298">
        <v>2.35</v>
      </c>
      <c r="F124" s="298">
        <v>1.6756864420581727</v>
      </c>
      <c r="G124" s="298">
        <v>0.67431355794182735</v>
      </c>
      <c r="H124" s="298">
        <v>0.83024068533279094</v>
      </c>
      <c r="I124" s="298">
        <v>9.406154158940469E-2</v>
      </c>
      <c r="J124" s="298">
        <v>1.4888988621097743</v>
      </c>
      <c r="K124" s="298">
        <v>1.8624740220065712</v>
      </c>
      <c r="L124" s="298">
        <v>0.81761904626277881</v>
      </c>
      <c r="M124" s="298">
        <v>5.2057056545901537E-2</v>
      </c>
      <c r="N124" s="298">
        <v>3.2993158275704442</v>
      </c>
    </row>
    <row r="125" spans="2:14" x14ac:dyDescent="0.2">
      <c r="B125" s="292" t="s">
        <v>414</v>
      </c>
      <c r="C125">
        <v>1</v>
      </c>
      <c r="D125" s="298">
        <v>86.7</v>
      </c>
      <c r="E125" s="298">
        <v>2.9</v>
      </c>
      <c r="F125" s="298">
        <v>1.7258681350002452</v>
      </c>
      <c r="G125" s="298">
        <v>1.1741318649997547</v>
      </c>
      <c r="H125" s="298">
        <v>1.4456361329050436</v>
      </c>
      <c r="I125" s="298">
        <v>9.7634268179971229E-2</v>
      </c>
      <c r="J125" s="298">
        <v>1.5319858281061385</v>
      </c>
      <c r="K125" s="298">
        <v>1.9197504418943518</v>
      </c>
      <c r="L125" s="298">
        <v>0.81803776289882812</v>
      </c>
      <c r="M125" s="298">
        <v>0.1014072612324104</v>
      </c>
      <c r="N125" s="298">
        <v>3.3503290087680799</v>
      </c>
    </row>
    <row r="126" spans="2:14" x14ac:dyDescent="0.2">
      <c r="B126" s="292" t="s">
        <v>415</v>
      </c>
      <c r="C126">
        <v>1</v>
      </c>
      <c r="D126" s="298">
        <v>72.904899999999998</v>
      </c>
      <c r="E126" s="298">
        <v>1.92</v>
      </c>
      <c r="F126" s="298">
        <v>1.4248848861719041</v>
      </c>
      <c r="G126" s="298">
        <v>0.49511511382809581</v>
      </c>
      <c r="H126" s="298">
        <v>0.60960469588945054</v>
      </c>
      <c r="I126" s="298">
        <v>8.3658387968129036E-2</v>
      </c>
      <c r="J126" s="298">
        <v>1.2587559075595525</v>
      </c>
      <c r="K126" s="298">
        <v>1.5910138647842558</v>
      </c>
      <c r="L126" s="298">
        <v>0.81648763437231964</v>
      </c>
      <c r="M126" s="298">
        <v>-0.19649773955552097</v>
      </c>
      <c r="N126" s="298">
        <v>3.0462675118993294</v>
      </c>
    </row>
    <row r="127" spans="2:14" x14ac:dyDescent="0.2">
      <c r="B127" s="292" t="s">
        <v>416</v>
      </c>
      <c r="C127">
        <v>1</v>
      </c>
      <c r="D127" s="298">
        <v>77.6571</v>
      </c>
      <c r="E127" s="298">
        <v>1.69</v>
      </c>
      <c r="F127" s="298">
        <v>1.5285689910411724</v>
      </c>
      <c r="G127" s="298">
        <v>0.16143100895882756</v>
      </c>
      <c r="H127" s="298">
        <v>0.19876004261433416</v>
      </c>
      <c r="I127" s="298">
        <v>8.6284324159693462E-2</v>
      </c>
      <c r="J127" s="298">
        <v>1.3572254235752559</v>
      </c>
      <c r="K127" s="298">
        <v>1.6999125585070889</v>
      </c>
      <c r="L127" s="298">
        <v>0.81676086818675142</v>
      </c>
      <c r="M127" s="298">
        <v>-9.3356222890691898E-2</v>
      </c>
      <c r="N127" s="298">
        <v>3.1504942049730369</v>
      </c>
    </row>
    <row r="128" spans="2:14" x14ac:dyDescent="0.2">
      <c r="B128" s="292" t="s">
        <v>417</v>
      </c>
      <c r="C128">
        <v>1</v>
      </c>
      <c r="D128" s="298">
        <v>88.699999999999989</v>
      </c>
      <c r="E128" s="298">
        <v>3.14</v>
      </c>
      <c r="F128" s="298">
        <v>1.7695043897324816</v>
      </c>
      <c r="G128" s="298">
        <v>1.3704956102675185</v>
      </c>
      <c r="H128" s="298">
        <v>1.6874066987279039</v>
      </c>
      <c r="I128" s="298">
        <v>0.10106117777071276</v>
      </c>
      <c r="J128" s="298">
        <v>1.5688169195554813</v>
      </c>
      <c r="K128" s="298">
        <v>1.9701918599094819</v>
      </c>
      <c r="L128" s="298">
        <v>0.81845384283897427</v>
      </c>
      <c r="M128" s="298">
        <v>0.14421726366459175</v>
      </c>
      <c r="N128" s="298">
        <v>3.3947915158003714</v>
      </c>
    </row>
    <row r="129" spans="2:14" x14ac:dyDescent="0.2">
      <c r="B129" s="292" t="s">
        <v>418</v>
      </c>
      <c r="C129">
        <v>1</v>
      </c>
      <c r="D129" s="298">
        <v>85.38</v>
      </c>
      <c r="E129" s="298">
        <v>2.1</v>
      </c>
      <c r="F129" s="298">
        <v>1.6970682068769685</v>
      </c>
      <c r="G129" s="298">
        <v>0.40293179312303162</v>
      </c>
      <c r="H129" s="298">
        <v>0.49610505991590315</v>
      </c>
      <c r="I129" s="298">
        <v>9.5532978356034873E-2</v>
      </c>
      <c r="J129" s="298">
        <v>1.5073586451277008</v>
      </c>
      <c r="K129" s="298">
        <v>1.8867777686262361</v>
      </c>
      <c r="L129" s="298">
        <v>0.81778963135946847</v>
      </c>
      <c r="M129" s="298">
        <v>7.3100073170190516E-2</v>
      </c>
      <c r="N129" s="298">
        <v>3.3210363405837464</v>
      </c>
    </row>
    <row r="130" spans="2:14" x14ac:dyDescent="0.2">
      <c r="B130" s="292" t="s">
        <v>419</v>
      </c>
      <c r="C130">
        <v>1</v>
      </c>
      <c r="D130" s="298">
        <v>95.7</v>
      </c>
      <c r="E130" s="298">
        <v>3.6</v>
      </c>
      <c r="F130" s="298">
        <v>1.9222312812953113</v>
      </c>
      <c r="G130" s="298">
        <v>1.6777687187046888</v>
      </c>
      <c r="H130" s="298">
        <v>2.0657331213967205</v>
      </c>
      <c r="I130" s="298">
        <v>0.11498656230382247</v>
      </c>
      <c r="J130" s="298">
        <v>1.6938907572469994</v>
      </c>
      <c r="K130" s="298">
        <v>2.1505718053436231</v>
      </c>
      <c r="L130" s="298">
        <v>0.82028972973939618</v>
      </c>
      <c r="M130" s="298">
        <v>0.29329844768963009</v>
      </c>
      <c r="N130" s="298">
        <v>3.5511641149009927</v>
      </c>
    </row>
    <row r="131" spans="2:14" x14ac:dyDescent="0.2">
      <c r="B131" s="292" t="s">
        <v>420</v>
      </c>
      <c r="C131">
        <v>1</v>
      </c>
      <c r="D131" s="298">
        <v>87.3</v>
      </c>
      <c r="E131" s="298">
        <v>2.7</v>
      </c>
      <c r="F131" s="298">
        <v>1.738959011419916</v>
      </c>
      <c r="G131" s="298">
        <v>0.96104098858008413</v>
      </c>
      <c r="H131" s="298">
        <v>1.1832704823954703</v>
      </c>
      <c r="I131" s="298">
        <v>9.8632578859342762E-2</v>
      </c>
      <c r="J131" s="298">
        <v>1.5430942573674324</v>
      </c>
      <c r="K131" s="298">
        <v>1.9348237654723996</v>
      </c>
      <c r="L131" s="298">
        <v>0.81815751345197907</v>
      </c>
      <c r="M131" s="298">
        <v>0.11426033678636527</v>
      </c>
      <c r="N131" s="298">
        <v>3.3636576860534668</v>
      </c>
    </row>
    <row r="132" spans="2:14" x14ac:dyDescent="0.2">
      <c r="B132" s="292" t="s">
        <v>421</v>
      </c>
      <c r="C132">
        <v>1</v>
      </c>
      <c r="D132" s="298">
        <v>74.2</v>
      </c>
      <c r="E132" s="298">
        <v>1.79</v>
      </c>
      <c r="F132" s="298">
        <v>1.4531415429237642</v>
      </c>
      <c r="G132" s="298">
        <v>0.33685845707623585</v>
      </c>
      <c r="H132" s="298">
        <v>0.41475303732102603</v>
      </c>
      <c r="I132" s="298">
        <v>8.411836984123304E-2</v>
      </c>
      <c r="J132" s="298">
        <v>1.2860991314732364</v>
      </c>
      <c r="K132" s="298">
        <v>1.620183954374292</v>
      </c>
      <c r="L132" s="298">
        <v>0.81653489291654113</v>
      </c>
      <c r="M132" s="298">
        <v>-0.16833492890651924</v>
      </c>
      <c r="N132" s="298">
        <v>3.0746180147540478</v>
      </c>
    </row>
    <row r="133" spans="2:14" x14ac:dyDescent="0.2">
      <c r="B133" s="292" t="s">
        <v>422</v>
      </c>
      <c r="C133">
        <v>1</v>
      </c>
      <c r="D133" s="298">
        <v>82.4</v>
      </c>
      <c r="E133" s="298">
        <v>1.82</v>
      </c>
      <c r="F133" s="298">
        <v>1.6320501873259357</v>
      </c>
      <c r="G133" s="298">
        <v>0.18794981267406441</v>
      </c>
      <c r="H133" s="298">
        <v>0.23141100967770648</v>
      </c>
      <c r="I133" s="298">
        <v>9.1309336834573082E-2</v>
      </c>
      <c r="J133" s="298">
        <v>1.4507279405731328</v>
      </c>
      <c r="K133" s="298">
        <v>1.8133724340787385</v>
      </c>
      <c r="L133" s="298">
        <v>0.81730699629860648</v>
      </c>
      <c r="M133" s="298">
        <v>9.0404711986844521E-3</v>
      </c>
      <c r="N133" s="298">
        <v>3.2550599034531871</v>
      </c>
    </row>
    <row r="134" spans="2:14" x14ac:dyDescent="0.2">
      <c r="B134" s="292" t="s">
        <v>423</v>
      </c>
      <c r="C134">
        <v>1</v>
      </c>
      <c r="D134" s="298">
        <v>91.1</v>
      </c>
      <c r="E134" s="298">
        <v>1.01</v>
      </c>
      <c r="F134" s="298">
        <v>1.8218678954111662</v>
      </c>
      <c r="G134" s="298">
        <v>-0.81186789541116622</v>
      </c>
      <c r="H134" s="298">
        <v>-0.99960285529956194</v>
      </c>
      <c r="I134" s="298">
        <v>0.10552382287630467</v>
      </c>
      <c r="J134" s="298">
        <v>1.6123184964867003</v>
      </c>
      <c r="K134" s="298">
        <v>2.0314172943356321</v>
      </c>
      <c r="L134" s="298">
        <v>0.81901685477156727</v>
      </c>
      <c r="M134" s="298">
        <v>0.19546273922603485</v>
      </c>
      <c r="N134" s="298">
        <v>3.4482730515962974</v>
      </c>
    </row>
    <row r="135" spans="2:14" x14ac:dyDescent="0.2">
      <c r="B135" s="292" t="s">
        <v>424</v>
      </c>
      <c r="C135">
        <v>1</v>
      </c>
      <c r="D135" s="298">
        <v>89.699999999999989</v>
      </c>
      <c r="E135" s="298">
        <v>2.69</v>
      </c>
      <c r="F135" s="298">
        <v>1.7913225170986002</v>
      </c>
      <c r="G135" s="298">
        <v>0.8986774829013997</v>
      </c>
      <c r="H135" s="298">
        <v>1.1064861450725463</v>
      </c>
      <c r="I135" s="298">
        <v>0.10287660705545178</v>
      </c>
      <c r="J135" s="298">
        <v>1.587029964154149</v>
      </c>
      <c r="K135" s="298">
        <v>1.9956150700430515</v>
      </c>
      <c r="L135" s="298">
        <v>0.8186799908906548</v>
      </c>
      <c r="M135" s="298">
        <v>0.1655863058193725</v>
      </c>
      <c r="N135" s="298">
        <v>3.4170587283778282</v>
      </c>
    </row>
    <row r="136" spans="2:14" x14ac:dyDescent="0.2">
      <c r="B136" s="292" t="s">
        <v>425</v>
      </c>
      <c r="C136">
        <v>1</v>
      </c>
      <c r="D136" s="298">
        <v>75.2</v>
      </c>
      <c r="E136" s="298">
        <v>2.0299999999999998</v>
      </c>
      <c r="F136" s="298">
        <v>1.4749596702898826</v>
      </c>
      <c r="G136" s="298">
        <v>0.55504032971011719</v>
      </c>
      <c r="H136" s="298">
        <v>0.68338691740441071</v>
      </c>
      <c r="I136" s="298">
        <v>8.4606568721029882E-2</v>
      </c>
      <c r="J136" s="298">
        <v>1.3069477926180928</v>
      </c>
      <c r="K136" s="298">
        <v>1.6429715479616724</v>
      </c>
      <c r="L136" s="298">
        <v>0.81658533092153152</v>
      </c>
      <c r="M136" s="298">
        <v>-0.14661696142222258</v>
      </c>
      <c r="N136" s="298">
        <v>3.0965363020019878</v>
      </c>
    </row>
    <row r="137" spans="2:14" x14ac:dyDescent="0.2">
      <c r="B137" s="292" t="s">
        <v>426</v>
      </c>
      <c r="C137">
        <v>1</v>
      </c>
      <c r="D137" s="298">
        <v>85.6</v>
      </c>
      <c r="E137" s="298">
        <v>2.38</v>
      </c>
      <c r="F137" s="298">
        <v>1.7018681948975145</v>
      </c>
      <c r="G137" s="298">
        <v>0.67813180510248539</v>
      </c>
      <c r="H137" s="298">
        <v>0.83494185751314942</v>
      </c>
      <c r="I137" s="298">
        <v>9.5873864246404789E-2</v>
      </c>
      <c r="J137" s="298">
        <v>1.5114817013286654</v>
      </c>
      <c r="K137" s="298">
        <v>1.8922546884663636</v>
      </c>
      <c r="L137" s="298">
        <v>0.81782952322046842</v>
      </c>
      <c r="M137" s="298">
        <v>7.7820843860785249E-2</v>
      </c>
      <c r="N137" s="298">
        <v>3.3259155459342438</v>
      </c>
    </row>
    <row r="138" spans="2:14" x14ac:dyDescent="0.2">
      <c r="B138" s="292" t="s">
        <v>427</v>
      </c>
      <c r="C138">
        <v>1</v>
      </c>
      <c r="D138" s="298">
        <v>25.5</v>
      </c>
      <c r="E138" s="298">
        <v>0.80389999999999995</v>
      </c>
      <c r="F138" s="298">
        <v>0.39059874019379492</v>
      </c>
      <c r="G138" s="298">
        <v>0.41330125980620502</v>
      </c>
      <c r="H138" s="298">
        <v>0.50887234454807151</v>
      </c>
      <c r="I138" s="298">
        <v>0.16459035200325497</v>
      </c>
      <c r="J138" s="298">
        <v>6.3754920561924888E-2</v>
      </c>
      <c r="K138" s="298">
        <v>0.71744255982566496</v>
      </c>
      <c r="L138" s="298">
        <v>0.82869977384939364</v>
      </c>
      <c r="M138" s="298">
        <v>-1.2550347742642471</v>
      </c>
      <c r="N138" s="298">
        <v>2.036232254651837</v>
      </c>
    </row>
    <row r="139" spans="2:14" x14ac:dyDescent="0.2">
      <c r="B139" s="292" t="s">
        <v>428</v>
      </c>
      <c r="C139">
        <v>1</v>
      </c>
      <c r="D139" s="298">
        <v>13.4</v>
      </c>
      <c r="E139" s="298">
        <v>0.27879999999999999</v>
      </c>
      <c r="F139" s="298">
        <v>0.1265993990637615</v>
      </c>
      <c r="G139" s="298">
        <v>0.15220060093623849</v>
      </c>
      <c r="H139" s="298">
        <v>0.18739521064214837</v>
      </c>
      <c r="I139" s="298">
        <v>0.19840684979282297</v>
      </c>
      <c r="J139" s="298">
        <v>-0.26739728323345185</v>
      </c>
      <c r="K139" s="298">
        <v>0.5205960813609749</v>
      </c>
      <c r="L139" s="298">
        <v>0.83607332767538556</v>
      </c>
      <c r="M139" s="298">
        <v>-1.5336765319601113</v>
      </c>
      <c r="N139" s="298">
        <v>1.7868753300876343</v>
      </c>
    </row>
    <row r="140" spans="2:14" x14ac:dyDescent="0.2">
      <c r="B140" s="292" t="s">
        <v>429</v>
      </c>
      <c r="C140">
        <v>1</v>
      </c>
      <c r="D140" s="298">
        <v>22.3</v>
      </c>
      <c r="E140" s="298">
        <v>0.66159999999999997</v>
      </c>
      <c r="F140" s="298">
        <v>0.32078073262221585</v>
      </c>
      <c r="G140" s="298">
        <v>0.34081926737778412</v>
      </c>
      <c r="H140" s="298">
        <v>0.41962973870200926</v>
      </c>
      <c r="I140" s="298">
        <v>0.17335986017926713</v>
      </c>
      <c r="J140" s="298">
        <v>-2.3477592256499091E-2</v>
      </c>
      <c r="K140" s="298">
        <v>0.66503905750093084</v>
      </c>
      <c r="L140" s="298">
        <v>0.830485985629412</v>
      </c>
      <c r="M140" s="298">
        <v>-1.3283998444293923</v>
      </c>
      <c r="N140" s="298">
        <v>1.969961309673824</v>
      </c>
    </row>
    <row r="141" spans="2:14" x14ac:dyDescent="0.2">
      <c r="B141" s="292" t="s">
        <v>430</v>
      </c>
      <c r="C141">
        <v>1</v>
      </c>
      <c r="D141" s="298">
        <v>24.4</v>
      </c>
      <c r="E141" s="298">
        <v>0.35759999999999997</v>
      </c>
      <c r="F141" s="298">
        <v>0.3665988000910646</v>
      </c>
      <c r="G141" s="298">
        <v>-8.9988000910646293E-3</v>
      </c>
      <c r="H141" s="298">
        <v>-1.107966741404718E-2</v>
      </c>
      <c r="I141" s="298">
        <v>0.16758821950424277</v>
      </c>
      <c r="J141" s="298">
        <v>3.3801809736564825E-2</v>
      </c>
      <c r="K141" s="298">
        <v>0.69939579044556432</v>
      </c>
      <c r="L141" s="298">
        <v>0.82930039341729667</v>
      </c>
      <c r="M141" s="298">
        <v>-1.2802274257946507</v>
      </c>
      <c r="N141" s="298">
        <v>2.0134250259767801</v>
      </c>
    </row>
    <row r="142" spans="2:14" x14ac:dyDescent="0.2">
      <c r="B142" s="292" t="s">
        <v>431</v>
      </c>
      <c r="C142">
        <v>1</v>
      </c>
      <c r="D142" s="298">
        <v>29.900000000000002</v>
      </c>
      <c r="E142" s="298">
        <v>1.0629999999999999</v>
      </c>
      <c r="F142" s="298">
        <v>0.48659850060471621</v>
      </c>
      <c r="G142" s="298">
        <v>0.57640149939528373</v>
      </c>
      <c r="H142" s="298">
        <v>0.70968760786220619</v>
      </c>
      <c r="I142" s="298">
        <v>0.15279689642711036</v>
      </c>
      <c r="J142" s="298">
        <v>0.18317414645336016</v>
      </c>
      <c r="K142" s="298">
        <v>0.79002285475607226</v>
      </c>
      <c r="L142" s="298">
        <v>0.82643827522885083</v>
      </c>
      <c r="M142" s="298">
        <v>-1.1545441257895115</v>
      </c>
      <c r="N142" s="298">
        <v>2.1277411269989441</v>
      </c>
    </row>
    <row r="143" spans="2:14" x14ac:dyDescent="0.2">
      <c r="B143" s="292" t="s">
        <v>432</v>
      </c>
      <c r="C143">
        <v>1</v>
      </c>
      <c r="D143" s="298">
        <v>17.8</v>
      </c>
      <c r="E143" s="298">
        <v>0.44140000000000001</v>
      </c>
      <c r="F143" s="298">
        <v>0.22259915947468278</v>
      </c>
      <c r="G143" s="298">
        <v>0.21880084052531723</v>
      </c>
      <c r="H143" s="298">
        <v>0.26939597706383583</v>
      </c>
      <c r="I143" s="298">
        <v>0.18591726923500385</v>
      </c>
      <c r="J143" s="298">
        <v>-0.14659569109039589</v>
      </c>
      <c r="K143" s="298">
        <v>0.5917940100397614</v>
      </c>
      <c r="L143" s="298">
        <v>0.83319779296712115</v>
      </c>
      <c r="M143" s="298">
        <v>-1.4319665295083044</v>
      </c>
      <c r="N143" s="298">
        <v>1.87716484845767</v>
      </c>
    </row>
    <row r="144" spans="2:14" x14ac:dyDescent="0.2">
      <c r="B144" s="292" t="s">
        <v>433</v>
      </c>
      <c r="C144">
        <v>1</v>
      </c>
      <c r="D144" s="298">
        <v>13.7</v>
      </c>
      <c r="E144" s="298">
        <v>0.29975000000000002</v>
      </c>
      <c r="F144" s="298">
        <v>0.13314483727359705</v>
      </c>
      <c r="G144" s="298">
        <v>0.16660516272640297</v>
      </c>
      <c r="H144" s="298">
        <v>0.20513065895359461</v>
      </c>
      <c r="I144" s="298">
        <v>0.19754946908394283</v>
      </c>
      <c r="J144" s="298">
        <v>-0.25914925685633705</v>
      </c>
      <c r="K144" s="298">
        <v>0.52543893140353115</v>
      </c>
      <c r="L144" s="298">
        <v>0.83587027937403569</v>
      </c>
      <c r="M144" s="298">
        <v>-1.5267278800650554</v>
      </c>
      <c r="N144" s="298">
        <v>1.7930175546122495</v>
      </c>
    </row>
    <row r="145" spans="2:14" x14ac:dyDescent="0.2">
      <c r="B145" s="292" t="s">
        <v>434</v>
      </c>
      <c r="C145">
        <v>1</v>
      </c>
      <c r="D145" s="298">
        <v>16.100000000000001</v>
      </c>
      <c r="E145" s="298">
        <v>0.59989999999999999</v>
      </c>
      <c r="F145" s="298">
        <v>0.18550834295228141</v>
      </c>
      <c r="G145" s="298">
        <v>0.41439165704771858</v>
      </c>
      <c r="H145" s="298">
        <v>0.51021488340468646</v>
      </c>
      <c r="I145" s="298">
        <v>0.19072029996487266</v>
      </c>
      <c r="J145" s="298">
        <v>-0.19322437475052917</v>
      </c>
      <c r="K145" s="298">
        <v>0.56424106065509205</v>
      </c>
      <c r="L145" s="298">
        <v>0.83428266434354958</v>
      </c>
      <c r="M145" s="298">
        <v>-1.471211685578349</v>
      </c>
      <c r="N145" s="298">
        <v>1.842228371482912</v>
      </c>
    </row>
    <row r="146" spans="2:14" x14ac:dyDescent="0.2">
      <c r="B146" s="292" t="s">
        <v>435</v>
      </c>
      <c r="C146">
        <v>1</v>
      </c>
      <c r="D146" s="298">
        <v>40.9</v>
      </c>
      <c r="E146" s="298">
        <v>0.44940000000000002</v>
      </c>
      <c r="F146" s="298">
        <v>0.72659790163201932</v>
      </c>
      <c r="G146" s="298">
        <v>-0.27719790163201929</v>
      </c>
      <c r="H146" s="298">
        <v>-0.34129667587617063</v>
      </c>
      <c r="I146" s="298">
        <v>0.12518258365478013</v>
      </c>
      <c r="J146" s="298">
        <v>0.47801009988586779</v>
      </c>
      <c r="K146" s="298">
        <v>0.97518570337817079</v>
      </c>
      <c r="L146" s="298">
        <v>0.8217809990842857</v>
      </c>
      <c r="M146" s="298">
        <v>-0.90529629734442174</v>
      </c>
      <c r="N146" s="298">
        <v>2.3584921006084603</v>
      </c>
    </row>
    <row r="147" spans="2:14" x14ac:dyDescent="0.2">
      <c r="B147" s="292" t="s">
        <v>436</v>
      </c>
      <c r="C147">
        <v>1</v>
      </c>
      <c r="D147" s="298">
        <v>29.2</v>
      </c>
      <c r="E147" s="298">
        <v>0.54349999999999998</v>
      </c>
      <c r="F147" s="298">
        <v>0.47132581144843322</v>
      </c>
      <c r="G147" s="298">
        <v>7.2174188551566765E-2</v>
      </c>
      <c r="H147" s="298">
        <v>8.8863625920984804E-2</v>
      </c>
      <c r="I147" s="298">
        <v>0.15465016767587922</v>
      </c>
      <c r="J147" s="298">
        <v>0.16422122788879717</v>
      </c>
      <c r="K147" s="298">
        <v>0.77843039500806932</v>
      </c>
      <c r="L147" s="298">
        <v>0.82678292530001996</v>
      </c>
      <c r="M147" s="298">
        <v>-1.1705012216824366</v>
      </c>
      <c r="N147" s="298">
        <v>2.1131528445793029</v>
      </c>
    </row>
    <row r="148" spans="2:14" x14ac:dyDescent="0.2">
      <c r="B148" s="292" t="s">
        <v>437</v>
      </c>
      <c r="C148">
        <v>1</v>
      </c>
      <c r="D148" s="298">
        <v>39.799999999999997</v>
      </c>
      <c r="E148" s="298">
        <v>0.60570000000000002</v>
      </c>
      <c r="F148" s="298">
        <v>0.70259796152928888</v>
      </c>
      <c r="G148" s="298">
        <v>-9.6897961529288867E-2</v>
      </c>
      <c r="H148" s="298">
        <v>-0.11930448237312093</v>
      </c>
      <c r="I148" s="298">
        <v>0.12778968208970543</v>
      </c>
      <c r="J148" s="298">
        <v>0.44883297898088476</v>
      </c>
      <c r="K148" s="298">
        <v>0.95636294407769307</v>
      </c>
      <c r="L148" s="298">
        <v>0.82218217814184513</v>
      </c>
      <c r="M148" s="298">
        <v>-0.93009289954753116</v>
      </c>
      <c r="N148" s="298">
        <v>2.3352888226061088</v>
      </c>
    </row>
    <row r="149" spans="2:14" x14ac:dyDescent="0.2">
      <c r="B149" s="292" t="s">
        <v>438</v>
      </c>
      <c r="C149">
        <v>1</v>
      </c>
      <c r="D149" s="298">
        <v>39.6</v>
      </c>
      <c r="E149" s="298">
        <v>0.46229999999999999</v>
      </c>
      <c r="F149" s="298">
        <v>0.69823433605606533</v>
      </c>
      <c r="G149" s="298">
        <v>-0.23593433605606534</v>
      </c>
      <c r="H149" s="298">
        <v>-0.29049139314150246</v>
      </c>
      <c r="I149" s="298">
        <v>0.12826806723985468</v>
      </c>
      <c r="J149" s="298">
        <v>0.44351937540853875</v>
      </c>
      <c r="K149" s="298">
        <v>0.95294929670359196</v>
      </c>
      <c r="L149" s="298">
        <v>0.82225666812676479</v>
      </c>
      <c r="M149" s="298">
        <v>-0.93460444736795878</v>
      </c>
      <c r="N149" s="298">
        <v>2.3310731194800893</v>
      </c>
    </row>
    <row r="150" spans="2:14" x14ac:dyDescent="0.2">
      <c r="B150" s="292" t="s">
        <v>439</v>
      </c>
      <c r="C150">
        <v>1</v>
      </c>
      <c r="D150" s="298">
        <v>79.599999999999994</v>
      </c>
      <c r="E150" s="298">
        <v>0.86</v>
      </c>
      <c r="F150" s="298">
        <v>1.5709594307008037</v>
      </c>
      <c r="G150" s="298">
        <v>-0.7109594307008037</v>
      </c>
      <c r="H150" s="298">
        <v>-0.87536048776846354</v>
      </c>
      <c r="I150" s="298">
        <v>8.8071304551590041E-2</v>
      </c>
      <c r="J150" s="298">
        <v>1.3960672743304587</v>
      </c>
      <c r="K150" s="298">
        <v>1.7458515870711486</v>
      </c>
      <c r="L150" s="298">
        <v>0.81695158111781607</v>
      </c>
      <c r="M150" s="298">
        <v>-5.1344501315587987E-2</v>
      </c>
      <c r="N150" s="298">
        <v>3.1932633627171954</v>
      </c>
    </row>
    <row r="151" spans="2:14" x14ac:dyDescent="0.2">
      <c r="B151" s="292" t="s">
        <v>440</v>
      </c>
      <c r="C151">
        <v>1</v>
      </c>
      <c r="D151" s="298">
        <v>97.3</v>
      </c>
      <c r="E151" s="298">
        <v>1.78</v>
      </c>
      <c r="F151" s="298">
        <v>1.9571402850811006</v>
      </c>
      <c r="G151" s="298">
        <v>-0.17714028508110058</v>
      </c>
      <c r="H151" s="298">
        <v>-0.2181019051947736</v>
      </c>
      <c r="I151" s="298">
        <v>0.11851651262747162</v>
      </c>
      <c r="J151" s="298">
        <v>1.721789979275536</v>
      </c>
      <c r="K151" s="298">
        <v>2.1924905908866652</v>
      </c>
      <c r="L151" s="298">
        <v>0.82079199251141477</v>
      </c>
      <c r="M151" s="298">
        <v>0.32721005715146645</v>
      </c>
      <c r="N151" s="298">
        <v>3.587070513010735</v>
      </c>
    </row>
    <row r="152" spans="2:14" x14ac:dyDescent="0.2">
      <c r="B152" s="292" t="s">
        <v>441</v>
      </c>
      <c r="C152">
        <v>1</v>
      </c>
      <c r="D152" s="298">
        <v>64</v>
      </c>
      <c r="E152" s="298">
        <v>0.83799999999999997</v>
      </c>
      <c r="F152" s="298">
        <v>1.2305966437893558</v>
      </c>
      <c r="G152" s="298">
        <v>-0.39259664378935588</v>
      </c>
      <c r="H152" s="298">
        <v>-0.483380028119126</v>
      </c>
      <c r="I152" s="298">
        <v>8.5846930629092835E-2</v>
      </c>
      <c r="J152" s="298">
        <v>1.0601216531900892</v>
      </c>
      <c r="K152" s="298">
        <v>1.4010716343886225</v>
      </c>
      <c r="L152" s="298">
        <v>0.81671477683700389</v>
      </c>
      <c r="M152" s="298">
        <v>-0.39123704185655406</v>
      </c>
      <c r="N152" s="298">
        <v>2.8524303294352658</v>
      </c>
    </row>
    <row r="153" spans="2:14" x14ac:dyDescent="0.2">
      <c r="B153" s="292" t="s">
        <v>442</v>
      </c>
      <c r="C153">
        <v>1</v>
      </c>
      <c r="D153" s="298">
        <v>32.299999999999997</v>
      </c>
      <c r="E153" s="298">
        <v>0.41499999999999998</v>
      </c>
      <c r="F153" s="298">
        <v>0.53896200628340041</v>
      </c>
      <c r="G153" s="298">
        <v>-0.12396200628340043</v>
      </c>
      <c r="H153" s="298">
        <v>-0.15262677109161255</v>
      </c>
      <c r="I153" s="298">
        <v>0.14651690120998292</v>
      </c>
      <c r="J153" s="298">
        <v>0.24800847802829873</v>
      </c>
      <c r="K153" s="298">
        <v>0.82991553453850209</v>
      </c>
      <c r="L153" s="298">
        <v>0.82530026871779016</v>
      </c>
      <c r="M153" s="298">
        <v>-1.0999207647164257</v>
      </c>
      <c r="N153" s="298">
        <v>2.1778447772832266</v>
      </c>
    </row>
    <row r="154" spans="2:14" x14ac:dyDescent="0.2">
      <c r="B154" s="292" t="s">
        <v>443</v>
      </c>
      <c r="C154">
        <v>1</v>
      </c>
      <c r="D154" s="298">
        <v>58.9</v>
      </c>
      <c r="E154" s="298">
        <v>0.76400000000000001</v>
      </c>
      <c r="F154" s="298">
        <v>1.1193241942221517</v>
      </c>
      <c r="G154" s="298">
        <v>-0.35532419422215167</v>
      </c>
      <c r="H154" s="298">
        <v>-0.43748876031315209</v>
      </c>
      <c r="I154" s="298">
        <v>9.1055719100727989E-2</v>
      </c>
      <c r="J154" s="298">
        <v>0.93850558202536871</v>
      </c>
      <c r="K154" s="298">
        <v>1.3001428064189346</v>
      </c>
      <c r="L154" s="298">
        <v>0.81727870104783196</v>
      </c>
      <c r="M154" s="298">
        <v>-0.50362933314477409</v>
      </c>
      <c r="N154" s="298">
        <v>2.7422777215890775</v>
      </c>
    </row>
    <row r="155" spans="2:14" x14ac:dyDescent="0.2">
      <c r="B155" s="292" t="s">
        <v>444</v>
      </c>
      <c r="C155">
        <v>1</v>
      </c>
      <c r="D155" s="298">
        <v>93.5</v>
      </c>
      <c r="E155" s="298">
        <v>1.88</v>
      </c>
      <c r="F155" s="298">
        <v>1.8742314010898504</v>
      </c>
      <c r="G155" s="298">
        <v>5.7685989101494695E-3</v>
      </c>
      <c r="H155" s="298">
        <v>7.1025199718521134E-3</v>
      </c>
      <c r="I155" s="298">
        <v>0.11032472048971476</v>
      </c>
      <c r="J155" s="298">
        <v>1.6551483709741868</v>
      </c>
      <c r="K155" s="298">
        <v>2.0933144312055143</v>
      </c>
      <c r="L155" s="298">
        <v>0.81964923909963738</v>
      </c>
      <c r="M155" s="298">
        <v>0.2465704549586738</v>
      </c>
      <c r="N155" s="298">
        <v>3.5018923472210268</v>
      </c>
    </row>
    <row r="156" spans="2:14" x14ac:dyDescent="0.2">
      <c r="B156" s="292" t="s">
        <v>445</v>
      </c>
      <c r="C156">
        <v>1</v>
      </c>
      <c r="D156" s="298">
        <v>94.2</v>
      </c>
      <c r="E156" s="298">
        <v>1.97</v>
      </c>
      <c r="F156" s="298">
        <v>1.8895040902461335</v>
      </c>
      <c r="G156" s="298">
        <v>8.0495909753866446E-2</v>
      </c>
      <c r="H156" s="298">
        <v>9.9109647868450598E-2</v>
      </c>
      <c r="I156" s="298">
        <v>0.11178250550868096</v>
      </c>
      <c r="J156" s="298">
        <v>1.6675261879948806</v>
      </c>
      <c r="K156" s="298">
        <v>2.1114819924973864</v>
      </c>
      <c r="L156" s="298">
        <v>0.81984672942159076</v>
      </c>
      <c r="M156" s="298">
        <v>0.26145096747530605</v>
      </c>
      <c r="N156" s="298">
        <v>3.517557213016961</v>
      </c>
    </row>
    <row r="157" spans="2:14" x14ac:dyDescent="0.2">
      <c r="B157" s="292" t="s">
        <v>446</v>
      </c>
      <c r="C157">
        <v>1</v>
      </c>
      <c r="D157" s="298">
        <v>93.5</v>
      </c>
      <c r="E157" s="298">
        <v>2.17</v>
      </c>
      <c r="F157" s="298">
        <v>1.8742314010898504</v>
      </c>
      <c r="G157" s="298">
        <v>0.2957685989101495</v>
      </c>
      <c r="H157" s="298">
        <v>0.36416162980407718</v>
      </c>
      <c r="I157" s="298">
        <v>0.11032472048971476</v>
      </c>
      <c r="J157" s="298">
        <v>1.6551483709741868</v>
      </c>
      <c r="K157" s="298">
        <v>2.0933144312055143</v>
      </c>
      <c r="L157" s="298">
        <v>0.81964923909963738</v>
      </c>
      <c r="M157" s="298">
        <v>0.2465704549586738</v>
      </c>
      <c r="N157" s="298">
        <v>3.5018923472210268</v>
      </c>
    </row>
    <row r="158" spans="2:14" x14ac:dyDescent="0.2">
      <c r="B158" s="292" t="s">
        <v>447</v>
      </c>
      <c r="C158">
        <v>1</v>
      </c>
      <c r="D158" s="298">
        <v>96.8</v>
      </c>
      <c r="E158" s="298">
        <v>2.48</v>
      </c>
      <c r="F158" s="298">
        <v>1.9462312213980415</v>
      </c>
      <c r="G158" s="298">
        <v>0.53376877860195848</v>
      </c>
      <c r="H158" s="298">
        <v>0.65719656877189414</v>
      </c>
      <c r="I158" s="298">
        <v>0.11740155379856694</v>
      </c>
      <c r="J158" s="298">
        <v>1.7130950028578367</v>
      </c>
      <c r="K158" s="298">
        <v>2.1793674399382463</v>
      </c>
      <c r="L158" s="298">
        <v>0.82063174203768074</v>
      </c>
      <c r="M158" s="298">
        <v>0.31661921914989821</v>
      </c>
      <c r="N158" s="298">
        <v>3.575843223646185</v>
      </c>
    </row>
    <row r="159" spans="2:14" x14ac:dyDescent="0.2">
      <c r="B159" s="292" t="s">
        <v>448</v>
      </c>
      <c r="C159">
        <v>1</v>
      </c>
      <c r="D159" s="298">
        <v>55.5</v>
      </c>
      <c r="E159" s="298">
        <v>0.54</v>
      </c>
      <c r="F159" s="298">
        <v>1.0451425611773488</v>
      </c>
      <c r="G159" s="298">
        <v>-0.50514256117734879</v>
      </c>
      <c r="H159" s="298">
        <v>-0.6219508732150153</v>
      </c>
      <c r="I159" s="298">
        <v>9.5876554162423328E-2</v>
      </c>
      <c r="J159" s="298">
        <v>0.85475072596838964</v>
      </c>
      <c r="K159" s="298">
        <v>1.2355343963863081</v>
      </c>
      <c r="L159" s="298">
        <v>0.81782983856272984</v>
      </c>
      <c r="M159" s="298">
        <v>-0.57890541606661516</v>
      </c>
      <c r="N159" s="298">
        <v>2.6691905384213128</v>
      </c>
    </row>
    <row r="160" spans="2:14" x14ac:dyDescent="0.2">
      <c r="B160" s="292" t="s">
        <v>449</v>
      </c>
      <c r="C160">
        <v>1</v>
      </c>
      <c r="D160" s="298">
        <v>63.2</v>
      </c>
      <c r="E160" s="298">
        <v>0.57999999999999996</v>
      </c>
      <c r="F160" s="298">
        <v>1.2131421418964612</v>
      </c>
      <c r="G160" s="298">
        <v>-0.63314214189646123</v>
      </c>
      <c r="H160" s="298">
        <v>-0.77954886063040951</v>
      </c>
      <c r="I160" s="298">
        <v>8.648751293451587E-2</v>
      </c>
      <c r="J160" s="298">
        <v>1.0413950817928477</v>
      </c>
      <c r="K160" s="298">
        <v>1.3848892020000747</v>
      </c>
      <c r="L160" s="298">
        <v>0.81678235846465175</v>
      </c>
      <c r="M160" s="298">
        <v>-0.4088257474682484</v>
      </c>
      <c r="N160" s="298">
        <v>2.8351100312611708</v>
      </c>
    </row>
    <row r="161" spans="2:14" x14ac:dyDescent="0.2">
      <c r="B161" s="292" t="s">
        <v>450</v>
      </c>
      <c r="C161">
        <v>1</v>
      </c>
      <c r="D161" s="298">
        <v>70.900000000000006</v>
      </c>
      <c r="E161" s="298">
        <v>0.74</v>
      </c>
      <c r="F161" s="298">
        <v>1.3811417226155733</v>
      </c>
      <c r="G161" s="298">
        <v>-0.64114172261557334</v>
      </c>
      <c r="H161" s="298">
        <v>-0.78939825087384807</v>
      </c>
      <c r="I161" s="298">
        <v>8.3336242175557962E-2</v>
      </c>
      <c r="J161" s="298">
        <v>1.2156524617025932</v>
      </c>
      <c r="K161" s="298">
        <v>1.5466309835285534</v>
      </c>
      <c r="L161" s="298">
        <v>0.81645468978102154</v>
      </c>
      <c r="M161" s="298">
        <v>-0.2401754816826791</v>
      </c>
      <c r="N161" s="298">
        <v>3.0024589269138255</v>
      </c>
    </row>
    <row r="162" spans="2:14" x14ac:dyDescent="0.2">
      <c r="B162" s="292" t="s">
        <v>451</v>
      </c>
      <c r="C162">
        <v>1</v>
      </c>
      <c r="D162" s="298">
        <v>79.8</v>
      </c>
      <c r="E162" s="298">
        <v>1.36</v>
      </c>
      <c r="F162" s="298">
        <v>1.5753230561740275</v>
      </c>
      <c r="G162" s="298">
        <v>-0.21532305617402736</v>
      </c>
      <c r="H162" s="298">
        <v>-0.26511399573742206</v>
      </c>
      <c r="I162" s="298">
        <v>8.8277299415285851E-2</v>
      </c>
      <c r="J162" s="298">
        <v>1.4000218348296094</v>
      </c>
      <c r="K162" s="298">
        <v>1.7506242775184455</v>
      </c>
      <c r="L162" s="298">
        <v>0.81697381402192859</v>
      </c>
      <c r="M162" s="298">
        <v>-4.7025025983689073E-2</v>
      </c>
      <c r="N162" s="298">
        <v>3.197671138331744</v>
      </c>
    </row>
    <row r="163" spans="2:14" x14ac:dyDescent="0.2">
      <c r="B163" s="292" t="s">
        <v>452</v>
      </c>
      <c r="C163">
        <v>1</v>
      </c>
      <c r="D163" s="298">
        <v>87.1</v>
      </c>
      <c r="E163" s="298">
        <v>1.46</v>
      </c>
      <c r="F163" s="298">
        <v>1.7345953859466923</v>
      </c>
      <c r="G163" s="298">
        <v>-0.27459538594669231</v>
      </c>
      <c r="H163" s="298">
        <v>-0.33809235886262834</v>
      </c>
      <c r="I163" s="298">
        <v>9.8296895900387787E-2</v>
      </c>
      <c r="J163" s="298">
        <v>1.5393972317231466</v>
      </c>
      <c r="K163" s="298">
        <v>1.929793540170238</v>
      </c>
      <c r="L163" s="298">
        <v>0.81811711322348735</v>
      </c>
      <c r="M163" s="298">
        <v>0.10997693816018028</v>
      </c>
      <c r="N163" s="298">
        <v>3.3592138337332043</v>
      </c>
    </row>
    <row r="164" spans="2:14" x14ac:dyDescent="0.2">
      <c r="B164" s="292" t="s">
        <v>453</v>
      </c>
      <c r="C164">
        <v>1</v>
      </c>
      <c r="D164" s="298">
        <v>61</v>
      </c>
      <c r="E164" s="298">
        <v>0.496</v>
      </c>
      <c r="F164" s="298">
        <v>1.1651422616910005</v>
      </c>
      <c r="G164" s="298">
        <v>-0.66914226169100055</v>
      </c>
      <c r="H164" s="298">
        <v>-0.82387358727762217</v>
      </c>
      <c r="I164" s="298">
        <v>8.8595644345732069E-2</v>
      </c>
      <c r="J164" s="298">
        <v>0.9892088704061146</v>
      </c>
      <c r="K164" s="298">
        <v>1.3410756529758865</v>
      </c>
      <c r="L164" s="298">
        <v>0.81700827376625518</v>
      </c>
      <c r="M164" s="298">
        <v>-0.45727425068952154</v>
      </c>
      <c r="N164" s="298">
        <v>2.7875587740715226</v>
      </c>
    </row>
    <row r="165" spans="2:14" x14ac:dyDescent="0.2">
      <c r="B165" s="292" t="s">
        <v>454</v>
      </c>
      <c r="C165">
        <v>1</v>
      </c>
      <c r="D165" s="298">
        <v>36.31</v>
      </c>
      <c r="E165" s="298">
        <v>0.317</v>
      </c>
      <c r="F165" s="298">
        <v>0.62645269702153561</v>
      </c>
      <c r="G165" s="298">
        <v>-0.30945269702153561</v>
      </c>
      <c r="H165" s="298">
        <v>-0.3810100156334163</v>
      </c>
      <c r="I165" s="298">
        <v>0.13631471703200648</v>
      </c>
      <c r="J165" s="298">
        <v>0.35575868461734905</v>
      </c>
      <c r="K165" s="298">
        <v>0.89714670942572217</v>
      </c>
      <c r="L165" s="298">
        <v>0.82355026154145372</v>
      </c>
      <c r="M165" s="298">
        <v>-1.0089549065524035</v>
      </c>
      <c r="N165" s="298">
        <v>2.2618603005954747</v>
      </c>
    </row>
    <row r="166" spans="2:14" x14ac:dyDescent="0.2">
      <c r="B166" s="292" t="s">
        <v>455</v>
      </c>
      <c r="C166">
        <v>1</v>
      </c>
      <c r="D166" s="298">
        <v>87.94</v>
      </c>
      <c r="E166" s="298">
        <v>0.89700000000000002</v>
      </c>
      <c r="F166" s="298">
        <v>1.7529226129342319</v>
      </c>
      <c r="G166" s="298">
        <v>-0.85592261293423189</v>
      </c>
      <c r="H166" s="298">
        <v>-1.0538447112398928</v>
      </c>
      <c r="I166" s="298">
        <v>9.9725928336615199E-2</v>
      </c>
      <c r="J166" s="298">
        <v>1.5548866835060668</v>
      </c>
      <c r="K166" s="298">
        <v>1.950958542362397</v>
      </c>
      <c r="L166" s="298">
        <v>0.81829004148167439</v>
      </c>
      <c r="M166" s="298">
        <v>0.12796076389886046</v>
      </c>
      <c r="N166" s="298">
        <v>3.3778844619696033</v>
      </c>
    </row>
    <row r="167" spans="2:14" x14ac:dyDescent="0.2">
      <c r="B167" s="292" t="s">
        <v>456</v>
      </c>
      <c r="C167">
        <v>1</v>
      </c>
      <c r="D167" s="298">
        <v>81.649999999999991</v>
      </c>
      <c r="E167" s="298">
        <v>0.629</v>
      </c>
      <c r="F167" s="298">
        <v>1.6156865918013465</v>
      </c>
      <c r="G167" s="298">
        <v>-0.98668659180134655</v>
      </c>
      <c r="H167" s="298">
        <v>-1.2148463315585545</v>
      </c>
      <c r="I167" s="298">
        <v>9.0368971720244731E-2</v>
      </c>
      <c r="J167" s="298">
        <v>1.4362317237987243</v>
      </c>
      <c r="K167" s="298">
        <v>1.7951414598039688</v>
      </c>
      <c r="L167" s="298">
        <v>0.81720247323123973</v>
      </c>
      <c r="M167" s="298">
        <v>-7.1155622290868248E-3</v>
      </c>
      <c r="N167" s="298">
        <v>3.2384887458317797</v>
      </c>
    </row>
    <row r="168" spans="2:14" x14ac:dyDescent="0.2">
      <c r="B168" s="292" t="s">
        <v>457</v>
      </c>
      <c r="C168">
        <v>1</v>
      </c>
      <c r="D168" s="298">
        <v>88.039999999999992</v>
      </c>
      <c r="E168" s="298">
        <v>0.74199999999999999</v>
      </c>
      <c r="F168" s="298">
        <v>1.7551044256708437</v>
      </c>
      <c r="G168" s="298">
        <v>-1.0131044256708437</v>
      </c>
      <c r="H168" s="298">
        <v>-1.2473729806797207</v>
      </c>
      <c r="I168" s="298">
        <v>9.9899359736034546E-2</v>
      </c>
      <c r="J168" s="298">
        <v>1.556724095855047</v>
      </c>
      <c r="K168" s="298">
        <v>1.9534847554866404</v>
      </c>
      <c r="L168" s="298">
        <v>0.81831119586692103</v>
      </c>
      <c r="M168" s="298">
        <v>0.13010056821886806</v>
      </c>
      <c r="N168" s="298">
        <v>3.3801082831228193</v>
      </c>
    </row>
    <row r="169" spans="2:14" x14ac:dyDescent="0.2">
      <c r="B169" s="292" t="s">
        <v>458</v>
      </c>
      <c r="C169">
        <v>1</v>
      </c>
      <c r="D169" s="298">
        <v>72.680000000000007</v>
      </c>
      <c r="E169" s="298">
        <v>0.57699999999999996</v>
      </c>
      <c r="F169" s="298">
        <v>1.4199779893272644</v>
      </c>
      <c r="G169" s="298">
        <v>-0.84297798932726442</v>
      </c>
      <c r="H169" s="298">
        <v>-1.0379067947494893</v>
      </c>
      <c r="I169" s="298">
        <v>8.359854967705492E-2</v>
      </c>
      <c r="J169" s="298">
        <v>1.253967837701895</v>
      </c>
      <c r="K169" s="298">
        <v>1.5859881409526337</v>
      </c>
      <c r="L169" s="298">
        <v>0.81648150543266307</v>
      </c>
      <c r="M169" s="298">
        <v>-0.2013924655406707</v>
      </c>
      <c r="N169" s="298">
        <v>3.0413484441951995</v>
      </c>
    </row>
    <row r="170" spans="2:14" x14ac:dyDescent="0.2">
      <c r="B170" s="292" t="s">
        <v>459</v>
      </c>
      <c r="C170">
        <v>1</v>
      </c>
      <c r="D170" s="298">
        <v>89.960000000000008</v>
      </c>
      <c r="E170" s="298">
        <v>0.71099999999999997</v>
      </c>
      <c r="F170" s="298">
        <v>1.7969952302137915</v>
      </c>
      <c r="G170" s="298">
        <v>-1.0859952302137916</v>
      </c>
      <c r="H170" s="298">
        <v>-1.3371189316626853</v>
      </c>
      <c r="I170" s="298">
        <v>0.10335912705168897</v>
      </c>
      <c r="J170" s="298">
        <v>1.5917444881853542</v>
      </c>
      <c r="K170" s="298">
        <v>2.0022459722422288</v>
      </c>
      <c r="L170" s="298">
        <v>0.81874076504737936</v>
      </c>
      <c r="M170" s="298">
        <v>0.17113833350387475</v>
      </c>
      <c r="N170" s="298">
        <v>3.4228521269237082</v>
      </c>
    </row>
    <row r="171" spans="2:14" x14ac:dyDescent="0.2">
      <c r="B171" s="292" t="s">
        <v>460</v>
      </c>
      <c r="C171">
        <v>1</v>
      </c>
      <c r="D171" s="298">
        <v>93.339999999999989</v>
      </c>
      <c r="E171" s="298">
        <v>0.75</v>
      </c>
      <c r="F171" s="298">
        <v>1.8707405007112714</v>
      </c>
      <c r="G171" s="298">
        <v>-1.1207405007112714</v>
      </c>
      <c r="H171" s="298">
        <v>-1.3798986397823749</v>
      </c>
      <c r="I171" s="298">
        <v>0.10999500855648504</v>
      </c>
      <c r="J171" s="298">
        <v>1.6523122131508265</v>
      </c>
      <c r="K171" s="298">
        <v>2.0891687882717163</v>
      </c>
      <c r="L171" s="298">
        <v>0.81960492501742688</v>
      </c>
      <c r="M171" s="298">
        <v>0.24316755356494935</v>
      </c>
      <c r="N171" s="298">
        <v>3.4983134478575932</v>
      </c>
    </row>
    <row r="172" spans="2:14" x14ac:dyDescent="0.2">
      <c r="B172" s="292" t="s">
        <v>461</v>
      </c>
      <c r="C172">
        <v>1</v>
      </c>
      <c r="D172" s="298">
        <v>94.6</v>
      </c>
      <c r="E172" s="298">
        <v>2.15</v>
      </c>
      <c r="F172" s="298">
        <v>1.8982313411925806</v>
      </c>
      <c r="G172" s="298">
        <v>0.25176865880741928</v>
      </c>
      <c r="H172" s="298">
        <v>0.30998721792217349</v>
      </c>
      <c r="I172" s="298">
        <v>0.11262644397619416</v>
      </c>
      <c r="J172" s="298">
        <v>1.6745775444013438</v>
      </c>
      <c r="K172" s="298">
        <v>2.1218851379838175</v>
      </c>
      <c r="L172" s="298">
        <v>0.81996222296408483</v>
      </c>
      <c r="M172" s="298">
        <v>0.26994887113552313</v>
      </c>
      <c r="N172" s="298">
        <v>3.5265138112496381</v>
      </c>
    </row>
    <row r="173" spans="2:14" x14ac:dyDescent="0.2">
      <c r="B173" s="292" t="s">
        <v>462</v>
      </c>
      <c r="C173">
        <v>1</v>
      </c>
      <c r="D173" s="298">
        <v>88.3</v>
      </c>
      <c r="E173" s="298">
        <v>4.5</v>
      </c>
      <c r="F173" s="298">
        <v>1.7607771387860345</v>
      </c>
      <c r="G173" s="298">
        <v>2.7392228612139657</v>
      </c>
      <c r="H173" s="298">
        <v>3.3726361257142727</v>
      </c>
      <c r="I173" s="298">
        <v>0.1003535078672924</v>
      </c>
      <c r="J173" s="298">
        <v>1.5614949607872044</v>
      </c>
      <c r="K173" s="298">
        <v>1.9600593167848646</v>
      </c>
      <c r="L173" s="298">
        <v>0.81836676236682016</v>
      </c>
      <c r="M173" s="298">
        <v>0.13566293727774248</v>
      </c>
      <c r="N173" s="298">
        <v>3.3858913402943265</v>
      </c>
    </row>
    <row r="174" spans="2:14" x14ac:dyDescent="0.2">
      <c r="B174" s="292" t="s">
        <v>463</v>
      </c>
      <c r="C174">
        <v>1</v>
      </c>
      <c r="D174" s="298">
        <v>86.9</v>
      </c>
      <c r="E174" s="298">
        <v>4.5199999999999996</v>
      </c>
      <c r="F174" s="298">
        <v>1.7302317604734687</v>
      </c>
      <c r="G174" s="298">
        <v>2.7897682395265306</v>
      </c>
      <c r="H174" s="298">
        <v>3.434869531874333</v>
      </c>
      <c r="I174" s="298">
        <v>9.7964115779791375E-2</v>
      </c>
      <c r="J174" s="298">
        <v>1.5356944416171814</v>
      </c>
      <c r="K174" s="298">
        <v>1.924769079329756</v>
      </c>
      <c r="L174" s="298">
        <v>0.81807719634885134</v>
      </c>
      <c r="M174" s="298">
        <v>0.10569257968903201</v>
      </c>
      <c r="N174" s="298">
        <v>3.3547709412579056</v>
      </c>
    </row>
    <row r="175" spans="2:14" x14ac:dyDescent="0.2">
      <c r="B175" s="292" t="s">
        <v>464</v>
      </c>
      <c r="C175">
        <v>1</v>
      </c>
      <c r="D175" s="298">
        <v>84.6</v>
      </c>
      <c r="E175" s="298">
        <v>1.29</v>
      </c>
      <c r="F175" s="298">
        <v>1.6800500675313961</v>
      </c>
      <c r="G175" s="298">
        <v>-0.39005006753139604</v>
      </c>
      <c r="H175" s="298">
        <v>-0.48024458587158458</v>
      </c>
      <c r="I175" s="298">
        <v>9.4355492943400218E-2</v>
      </c>
      <c r="J175" s="298">
        <v>1.492678758450904</v>
      </c>
      <c r="K175" s="298">
        <v>1.8674213766118881</v>
      </c>
      <c r="L175" s="298">
        <v>0.81765291551738062</v>
      </c>
      <c r="M175" s="298">
        <v>5.6353424391885953E-2</v>
      </c>
      <c r="N175" s="298">
        <v>3.3037467106709064</v>
      </c>
    </row>
    <row r="176" spans="2:14" x14ac:dyDescent="0.2">
      <c r="B176" s="292" t="s">
        <v>465</v>
      </c>
      <c r="C176">
        <v>1</v>
      </c>
      <c r="D176" s="298">
        <v>80.400000000000006</v>
      </c>
      <c r="E176" s="298">
        <v>0.63700000000000001</v>
      </c>
      <c r="F176" s="298">
        <v>1.5884139325936988</v>
      </c>
      <c r="G176" s="298">
        <v>-0.95141393259369877</v>
      </c>
      <c r="H176" s="298">
        <v>-1.1714172822547677</v>
      </c>
      <c r="I176" s="298">
        <v>8.8919215841752969E-2</v>
      </c>
      <c r="J176" s="298">
        <v>1.411837992444944</v>
      </c>
      <c r="K176" s="298">
        <v>1.7649898727424536</v>
      </c>
      <c r="L176" s="298">
        <v>0.81704342488719228</v>
      </c>
      <c r="M176" s="298">
        <v>-3.4072382946556568E-2</v>
      </c>
      <c r="N176" s="298">
        <v>3.2109002481339539</v>
      </c>
    </row>
    <row r="177" spans="2:14" x14ac:dyDescent="0.2">
      <c r="B177" s="292" t="s">
        <v>466</v>
      </c>
      <c r="C177">
        <v>1</v>
      </c>
      <c r="D177" s="298">
        <v>70.3</v>
      </c>
      <c r="E177" s="298">
        <v>0.57699999999999996</v>
      </c>
      <c r="F177" s="298">
        <v>1.3680508461959022</v>
      </c>
      <c r="G177" s="298">
        <v>-0.79105084619590227</v>
      </c>
      <c r="H177" s="298">
        <v>-0.97397210680943869</v>
      </c>
      <c r="I177" s="298">
        <v>8.3332730438157643E-2</v>
      </c>
      <c r="J177" s="298">
        <v>1.2025685588974231</v>
      </c>
      <c r="K177" s="298">
        <v>1.5335331334943814</v>
      </c>
      <c r="L177" s="298">
        <v>0.8164543313423962</v>
      </c>
      <c r="M177" s="298">
        <v>-0.25326564631427773</v>
      </c>
      <c r="N177" s="298">
        <v>2.9893673387060824</v>
      </c>
    </row>
    <row r="178" spans="2:14" x14ac:dyDescent="0.2">
      <c r="B178" s="292" t="s">
        <v>467</v>
      </c>
      <c r="C178">
        <v>1</v>
      </c>
      <c r="D178" s="298">
        <v>95.2</v>
      </c>
      <c r="E178" s="298">
        <v>1.2</v>
      </c>
      <c r="F178" s="298">
        <v>1.9113222176122522</v>
      </c>
      <c r="G178" s="298">
        <v>-0.71132221761225223</v>
      </c>
      <c r="H178" s="298">
        <v>-0.87580716491212085</v>
      </c>
      <c r="I178" s="298">
        <v>0.11390677193451104</v>
      </c>
      <c r="J178" s="298">
        <v>1.685125943238432</v>
      </c>
      <c r="K178" s="298">
        <v>2.1375184919860724</v>
      </c>
      <c r="L178" s="298">
        <v>0.82013906375566659</v>
      </c>
      <c r="M178" s="298">
        <v>0.28268857679042148</v>
      </c>
      <c r="N178" s="298">
        <v>3.5399558584340829</v>
      </c>
    </row>
    <row r="179" spans="2:14" x14ac:dyDescent="0.2">
      <c r="B179" s="292" t="s">
        <v>468</v>
      </c>
      <c r="C179">
        <v>1</v>
      </c>
      <c r="D179" s="298">
        <v>79.8</v>
      </c>
      <c r="E179" s="298">
        <v>0.626</v>
      </c>
      <c r="F179" s="298">
        <v>1.5753230561740275</v>
      </c>
      <c r="G179" s="298">
        <v>-0.94932305617402746</v>
      </c>
      <c r="H179" s="298">
        <v>-1.1688429151058815</v>
      </c>
      <c r="I179" s="298">
        <v>8.8277299415285851E-2</v>
      </c>
      <c r="J179" s="298">
        <v>1.4000218348296094</v>
      </c>
      <c r="K179" s="298">
        <v>1.7506242775184455</v>
      </c>
      <c r="L179" s="298">
        <v>0.81697381402192859</v>
      </c>
      <c r="M179" s="298">
        <v>-4.7025025983689073E-2</v>
      </c>
      <c r="N179" s="298">
        <v>3.197671138331744</v>
      </c>
    </row>
    <row r="180" spans="2:14" x14ac:dyDescent="0.2">
      <c r="B180" s="292" t="s">
        <v>469</v>
      </c>
      <c r="C180">
        <v>1</v>
      </c>
      <c r="D180" s="298">
        <v>49.900000000000006</v>
      </c>
      <c r="E180" s="298">
        <v>0.42799999999999999</v>
      </c>
      <c r="F180" s="298">
        <v>0.92296104792708555</v>
      </c>
      <c r="G180" s="298">
        <v>-0.49496104792708556</v>
      </c>
      <c r="H180" s="298">
        <v>-0.60941500404989801</v>
      </c>
      <c r="I180" s="298">
        <v>0.10572076256589677</v>
      </c>
      <c r="J180" s="298">
        <v>0.71302056580971107</v>
      </c>
      <c r="K180" s="298">
        <v>1.13290153004446</v>
      </c>
      <c r="L180" s="298">
        <v>0.81904225217200821</v>
      </c>
      <c r="M180" s="298">
        <v>-0.703494542461921</v>
      </c>
      <c r="N180" s="298">
        <v>2.5494166383160923</v>
      </c>
    </row>
    <row r="181" spans="2:14" x14ac:dyDescent="0.2">
      <c r="B181" s="292" t="s">
        <v>487</v>
      </c>
      <c r="C181">
        <v>1</v>
      </c>
      <c r="D181" s="298">
        <v>43.6</v>
      </c>
      <c r="E181" s="298">
        <v>0.49399999999999999</v>
      </c>
      <c r="F181" s="298">
        <v>0.78550684552053918</v>
      </c>
      <c r="G181" s="298">
        <v>-0.29150684552053918</v>
      </c>
      <c r="H181" s="298">
        <v>-0.35891439576401257</v>
      </c>
      <c r="I181" s="298">
        <v>0.11896929289178729</v>
      </c>
      <c r="J181" s="298">
        <v>0.54925740784459653</v>
      </c>
      <c r="K181" s="298">
        <v>1.0217562831964817</v>
      </c>
      <c r="L181" s="298">
        <v>0.82085749302583122</v>
      </c>
      <c r="M181" s="298">
        <v>-0.84455345344946364</v>
      </c>
      <c r="N181" s="298">
        <v>2.415567144490542</v>
      </c>
    </row>
    <row r="182" spans="2:14" x14ac:dyDescent="0.2">
      <c r="B182" s="292" t="s">
        <v>488</v>
      </c>
      <c r="C182">
        <v>1</v>
      </c>
      <c r="D182" s="298">
        <v>96.9</v>
      </c>
      <c r="E182" s="298">
        <v>2.33</v>
      </c>
      <c r="F182" s="298">
        <v>1.9484130341346535</v>
      </c>
      <c r="G182" s="298">
        <v>0.38158696586534657</v>
      </c>
      <c r="H182" s="298">
        <v>0.46982449088089751</v>
      </c>
      <c r="I182" s="298">
        <v>0.11762370325619337</v>
      </c>
      <c r="J182" s="298">
        <v>1.714835670798438</v>
      </c>
      <c r="K182" s="298">
        <v>2.181990397470869</v>
      </c>
      <c r="L182" s="298">
        <v>0.82066355272619596</v>
      </c>
      <c r="M182" s="298">
        <v>0.31873786216354105</v>
      </c>
      <c r="N182" s="298">
        <v>3.5780882061057659</v>
      </c>
    </row>
    <row r="183" spans="2:14" x14ac:dyDescent="0.2">
      <c r="B183" s="292" t="s">
        <v>489</v>
      </c>
      <c r="C183">
        <v>1</v>
      </c>
      <c r="D183" s="298">
        <v>97</v>
      </c>
      <c r="E183" s="298">
        <v>2.19</v>
      </c>
      <c r="F183" s="298">
        <v>1.9505948468712651</v>
      </c>
      <c r="G183" s="298">
        <v>0.23940515312873489</v>
      </c>
      <c r="H183" s="298">
        <v>0.29476479608756412</v>
      </c>
      <c r="I183" s="298">
        <v>0.11784627625639527</v>
      </c>
      <c r="J183" s="298">
        <v>1.7165754976674243</v>
      </c>
      <c r="K183" s="298">
        <v>2.1846141960751058</v>
      </c>
      <c r="L183" s="298">
        <v>0.82069548313182483</v>
      </c>
      <c r="M183" s="298">
        <v>0.320856267442722</v>
      </c>
      <c r="N183" s="298">
        <v>3.5803334262998083</v>
      </c>
    </row>
    <row r="184" spans="2:14" x14ac:dyDescent="0.2">
      <c r="B184" s="292" t="s">
        <v>490</v>
      </c>
      <c r="C184">
        <v>1</v>
      </c>
      <c r="D184" s="298">
        <v>88.2</v>
      </c>
      <c r="E184" s="298">
        <v>2.09</v>
      </c>
      <c r="F184" s="298">
        <v>1.7585953260494227</v>
      </c>
      <c r="G184" s="298">
        <v>0.33140467395057716</v>
      </c>
      <c r="H184" s="298">
        <v>0.40803813060355809</v>
      </c>
      <c r="I184" s="298">
        <v>0.10017828646729503</v>
      </c>
      <c r="J184" s="298">
        <v>1.5596611030246195</v>
      </c>
      <c r="K184" s="298">
        <v>1.9575295490742259</v>
      </c>
      <c r="L184" s="298">
        <v>0.81834529404463752</v>
      </c>
      <c r="M184" s="298">
        <v>0.13352375637427194</v>
      </c>
      <c r="N184" s="298">
        <v>3.3836668957245735</v>
      </c>
    </row>
    <row r="185" spans="2:14" x14ac:dyDescent="0.2">
      <c r="B185" s="292" t="s">
        <v>491</v>
      </c>
      <c r="C185">
        <v>1</v>
      </c>
      <c r="D185" s="298">
        <v>84.2</v>
      </c>
      <c r="E185" s="298">
        <v>5.5</v>
      </c>
      <c r="F185" s="298">
        <v>1.671322816584949</v>
      </c>
      <c r="G185" s="298">
        <v>3.828677183415051</v>
      </c>
      <c r="H185" s="298">
        <v>4.7140140239487192</v>
      </c>
      <c r="I185" s="298">
        <v>9.3770903106539641E-2</v>
      </c>
      <c r="J185" s="298">
        <v>1.4851123870631426</v>
      </c>
      <c r="K185" s="298">
        <v>1.8575332461067553</v>
      </c>
      <c r="L185" s="298">
        <v>0.81758566124590082</v>
      </c>
      <c r="M185" s="298">
        <v>4.7759727099766058E-2</v>
      </c>
      <c r="N185" s="298">
        <v>3.2948859060701317</v>
      </c>
    </row>
    <row r="186" spans="2:14" x14ac:dyDescent="0.2">
      <c r="B186" s="292" t="s">
        <v>492</v>
      </c>
      <c r="C186">
        <v>1</v>
      </c>
      <c r="D186" s="298">
        <v>97.4</v>
      </c>
      <c r="E186" s="298">
        <v>1.9</v>
      </c>
      <c r="F186" s="298">
        <v>1.9593220978177126</v>
      </c>
      <c r="G186" s="298">
        <v>-5.9322097817712693E-2</v>
      </c>
      <c r="H186" s="298">
        <v>-7.3039639448871291E-2</v>
      </c>
      <c r="I186" s="298">
        <v>0.11874075598055087</v>
      </c>
      <c r="J186" s="298">
        <v>1.7235264891547482</v>
      </c>
      <c r="K186" s="298">
        <v>2.1951177064806768</v>
      </c>
      <c r="L186" s="298">
        <v>0.82082440164526871</v>
      </c>
      <c r="M186" s="298">
        <v>0.32932751177126995</v>
      </c>
      <c r="N186" s="298">
        <v>3.5893166838641553</v>
      </c>
    </row>
    <row r="187" spans="2:14" ht="16" thickBot="1" x14ac:dyDescent="0.25">
      <c r="B187" s="296" t="s">
        <v>493</v>
      </c>
      <c r="C187" s="305">
        <v>1</v>
      </c>
      <c r="D187" s="299">
        <v>96.5</v>
      </c>
      <c r="E187" s="299">
        <v>1.57</v>
      </c>
      <c r="F187" s="299">
        <v>1.9396857831882059</v>
      </c>
      <c r="G187" s="299">
        <v>-0.36968578318820589</v>
      </c>
      <c r="H187" s="299">
        <v>-0.45517129883727492</v>
      </c>
      <c r="I187" s="299">
        <v>0.1167376708378849</v>
      </c>
      <c r="J187" s="299">
        <v>1.7078679046358367</v>
      </c>
      <c r="K187" s="299">
        <v>2.1715036617405752</v>
      </c>
      <c r="L187" s="299">
        <v>0.82053702841379139</v>
      </c>
      <c r="M187" s="299">
        <v>0.31026186342622553</v>
      </c>
      <c r="N187" s="299">
        <v>3.5691097029501861</v>
      </c>
    </row>
    <row r="207" spans="6:6" x14ac:dyDescent="0.2">
      <c r="F207" t="s">
        <v>337</v>
      </c>
    </row>
    <row r="227" spans="6:6" x14ac:dyDescent="0.2">
      <c r="F227" t="s">
        <v>337</v>
      </c>
    </row>
    <row r="247" spans="6:6" x14ac:dyDescent="0.2">
      <c r="F247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A0ABE-09B2-421D-81DB-66401212FCE0}">
  <dimension ref="A1:I7"/>
  <sheetViews>
    <sheetView workbookViewId="0">
      <selection activeCell="I6" sqref="I6:I7"/>
    </sheetView>
  </sheetViews>
  <sheetFormatPr baseColWidth="10" defaultColWidth="8.83203125" defaultRowHeight="15" x14ac:dyDescent="0.2"/>
  <cols>
    <col min="3" max="3" width="10.1640625" bestFit="1" customWidth="1"/>
    <col min="6" max="6" width="22.83203125" customWidth="1"/>
  </cols>
  <sheetData>
    <row r="1" spans="1:9" x14ac:dyDescent="0.2">
      <c r="A1" s="637" t="s">
        <v>506</v>
      </c>
      <c r="B1" s="637" t="s">
        <v>507</v>
      </c>
      <c r="C1" s="638">
        <v>44740</v>
      </c>
      <c r="D1" s="637" t="s">
        <v>508</v>
      </c>
      <c r="E1" s="637">
        <v>866</v>
      </c>
      <c r="F1" s="637" t="s">
        <v>527</v>
      </c>
      <c r="G1" s="637" t="s">
        <v>528</v>
      </c>
      <c r="I1">
        <f>24.358207*100/60/100+81</f>
        <v>81.405970116666666</v>
      </c>
    </row>
    <row r="2" spans="1:9" x14ac:dyDescent="0.2">
      <c r="A2" s="637" t="s">
        <v>509</v>
      </c>
      <c r="B2" s="637" t="s">
        <v>510</v>
      </c>
      <c r="C2" s="638">
        <v>44746</v>
      </c>
      <c r="D2" s="637" t="s">
        <v>511</v>
      </c>
      <c r="E2" s="637">
        <v>855</v>
      </c>
      <c r="F2" s="637" t="s">
        <v>529</v>
      </c>
      <c r="G2" s="637" t="s">
        <v>530</v>
      </c>
      <c r="I2">
        <f>29.704633*100/60/100+81</f>
        <v>81.495077216666672</v>
      </c>
    </row>
    <row r="3" spans="1:9" x14ac:dyDescent="0.2">
      <c r="A3" s="637" t="s">
        <v>512</v>
      </c>
      <c r="B3" s="637" t="s">
        <v>513</v>
      </c>
      <c r="C3" s="638">
        <v>44750</v>
      </c>
      <c r="D3" s="637" t="s">
        <v>514</v>
      </c>
      <c r="E3" s="637">
        <v>416</v>
      </c>
      <c r="F3" s="637" t="s">
        <v>531</v>
      </c>
      <c r="G3" s="637" t="s">
        <v>532</v>
      </c>
      <c r="I3">
        <f>23.875287*100/60/100+80</f>
        <v>80.397921449999998</v>
      </c>
    </row>
    <row r="4" spans="1:9" x14ac:dyDescent="0.2">
      <c r="A4" s="637" t="s">
        <v>515</v>
      </c>
      <c r="B4" s="637" t="s">
        <v>516</v>
      </c>
      <c r="C4" s="638">
        <v>44802</v>
      </c>
      <c r="D4" s="637" t="s">
        <v>517</v>
      </c>
      <c r="E4" s="637"/>
      <c r="F4" s="639" t="s">
        <v>533</v>
      </c>
      <c r="G4" s="639" t="s">
        <v>534</v>
      </c>
      <c r="I4">
        <f>39.68*100/60/100+79</f>
        <v>79.661333333333332</v>
      </c>
    </row>
    <row r="5" spans="1:9" x14ac:dyDescent="0.2">
      <c r="A5" s="637" t="s">
        <v>518</v>
      </c>
      <c r="B5" s="637" t="s">
        <v>519</v>
      </c>
      <c r="C5" s="638">
        <v>44816</v>
      </c>
      <c r="D5" s="637" t="s">
        <v>520</v>
      </c>
      <c r="E5" s="637">
        <v>371</v>
      </c>
      <c r="F5" s="639" t="s">
        <v>535</v>
      </c>
      <c r="G5" s="639" t="s">
        <v>536</v>
      </c>
      <c r="I5">
        <f>29.86*100/60/100+80</f>
        <v>80.49766666666666</v>
      </c>
    </row>
    <row r="6" spans="1:9" x14ac:dyDescent="0.2">
      <c r="A6" s="637" t="s">
        <v>525</v>
      </c>
      <c r="B6" s="637" t="s">
        <v>526</v>
      </c>
      <c r="C6" s="638">
        <v>44863</v>
      </c>
      <c r="D6" s="637" t="s">
        <v>521</v>
      </c>
      <c r="E6" s="637">
        <v>276</v>
      </c>
      <c r="F6" s="637" t="s">
        <v>537</v>
      </c>
      <c r="G6" s="637" t="s">
        <v>538</v>
      </c>
      <c r="I6">
        <f>1.891079*100/60/100+59</f>
        <v>59.03151798333333</v>
      </c>
    </row>
    <row r="7" spans="1:9" x14ac:dyDescent="0.2">
      <c r="A7" s="640" t="s">
        <v>523</v>
      </c>
      <c r="B7" s="641" t="s">
        <v>524</v>
      </c>
      <c r="D7" s="637" t="s">
        <v>522</v>
      </c>
      <c r="F7" s="639" t="s">
        <v>539</v>
      </c>
      <c r="G7" s="639" t="s">
        <v>540</v>
      </c>
      <c r="I7">
        <f>48.77*100/60/100+58</f>
        <v>58.81283333333333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6D918-D77F-419C-AC06-1886405647D9}">
  <dimension ref="B1:N158"/>
  <sheetViews>
    <sheetView topLeftCell="B96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676</v>
      </c>
    </row>
    <row r="2" spans="2:9" x14ac:dyDescent="0.2">
      <c r="B2" t="s">
        <v>663</v>
      </c>
    </row>
    <row r="3" spans="2:9" x14ac:dyDescent="0.2">
      <c r="B3" t="s">
        <v>664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665</v>
      </c>
      <c r="C13" s="304">
        <v>6</v>
      </c>
      <c r="D13" s="304">
        <v>0</v>
      </c>
      <c r="E13" s="304">
        <v>6</v>
      </c>
      <c r="F13" s="306">
        <v>0.12711701820014193</v>
      </c>
      <c r="G13" s="306">
        <v>0.81777019016766395</v>
      </c>
      <c r="H13" s="306">
        <v>0.40071512015916777</v>
      </c>
      <c r="I13" s="306">
        <v>0.27856770805125486</v>
      </c>
    </row>
    <row r="14" spans="2:9" ht="16" thickBot="1" x14ac:dyDescent="0.25">
      <c r="B14" s="296" t="s">
        <v>666</v>
      </c>
      <c r="C14" s="305">
        <v>6</v>
      </c>
      <c r="D14" s="305">
        <v>0</v>
      </c>
      <c r="E14" s="305">
        <v>6</v>
      </c>
      <c r="F14" s="299">
        <v>1.57</v>
      </c>
      <c r="G14" s="299">
        <v>5.5</v>
      </c>
      <c r="H14" s="299">
        <v>2.5966666666666667</v>
      </c>
      <c r="I14" s="299">
        <v>1.4465084398878103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666</v>
      </c>
      <c r="D19" s="307" t="s">
        <v>665</v>
      </c>
    </row>
    <row r="20" spans="2:4" x14ac:dyDescent="0.2">
      <c r="B20" s="295" t="s">
        <v>666</v>
      </c>
      <c r="C20" s="310">
        <v>1</v>
      </c>
      <c r="D20" s="306">
        <v>-0.36769925890665006</v>
      </c>
    </row>
    <row r="21" spans="2:4" ht="16" thickBot="1" x14ac:dyDescent="0.25">
      <c r="B21" s="308" t="s">
        <v>665</v>
      </c>
      <c r="C21" s="309">
        <v>-0.36769925890665006</v>
      </c>
      <c r="D21" s="311">
        <v>1</v>
      </c>
    </row>
    <row r="24" spans="2:4" x14ac:dyDescent="0.2">
      <c r="B24" s="290" t="s">
        <v>667</v>
      </c>
    </row>
    <row r="26" spans="2:4" x14ac:dyDescent="0.2">
      <c r="B26" t="s">
        <v>668</v>
      </c>
    </row>
    <row r="27" spans="2:4" ht="16" thickBot="1" x14ac:dyDescent="0.25"/>
    <row r="28" spans="2:4" x14ac:dyDescent="0.2">
      <c r="B28" s="312" t="s">
        <v>315</v>
      </c>
      <c r="C28" s="642">
        <v>6</v>
      </c>
    </row>
    <row r="29" spans="2:4" x14ac:dyDescent="0.2">
      <c r="B29" s="292" t="s">
        <v>352</v>
      </c>
      <c r="C29">
        <v>6</v>
      </c>
    </row>
    <row r="30" spans="2:4" x14ac:dyDescent="0.2">
      <c r="B30" s="292" t="s">
        <v>353</v>
      </c>
      <c r="C30">
        <v>4</v>
      </c>
    </row>
    <row r="31" spans="2:4" x14ac:dyDescent="0.2">
      <c r="B31" s="292" t="s">
        <v>354</v>
      </c>
      <c r="C31" s="298">
        <v>0.13520274500049967</v>
      </c>
    </row>
    <row r="32" spans="2:4" x14ac:dyDescent="0.2">
      <c r="B32" s="292" t="s">
        <v>355</v>
      </c>
      <c r="C32" s="298">
        <v>-8.0996568749375414E-2</v>
      </c>
    </row>
    <row r="33" spans="2:7" x14ac:dyDescent="0.2">
      <c r="B33" s="292" t="s">
        <v>356</v>
      </c>
      <c r="C33" s="298">
        <v>8.3885299109473899E-2</v>
      </c>
    </row>
    <row r="34" spans="2:7" x14ac:dyDescent="0.2">
      <c r="B34" s="292" t="s">
        <v>357</v>
      </c>
      <c r="C34" s="298">
        <v>0.28962958949229256</v>
      </c>
    </row>
    <row r="35" spans="2:7" x14ac:dyDescent="0.2">
      <c r="B35" s="292" t="s">
        <v>358</v>
      </c>
      <c r="C35" s="298">
        <v>79.746907564867229</v>
      </c>
    </row>
    <row r="36" spans="2:7" x14ac:dyDescent="0.2">
      <c r="B36" s="292" t="s">
        <v>359</v>
      </c>
      <c r="C36" s="298">
        <v>2.3309219512405481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-13.302620048993596</v>
      </c>
    </row>
    <row r="39" spans="2:7" x14ac:dyDescent="0.2">
      <c r="B39" s="292" t="s">
        <v>362</v>
      </c>
      <c r="C39" s="298">
        <v>-13.719101110537487</v>
      </c>
    </row>
    <row r="40" spans="2:7" ht="16" thickBot="1" x14ac:dyDescent="0.25">
      <c r="B40" s="296" t="s">
        <v>363</v>
      </c>
      <c r="C40" s="299">
        <v>1.7295945099990007</v>
      </c>
    </row>
    <row r="43" spans="2:7" x14ac:dyDescent="0.2">
      <c r="B43" t="s">
        <v>669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5.2458643406750383E-2</v>
      </c>
      <c r="E46" s="297">
        <v>5.2458643406750383E-2</v>
      </c>
      <c r="F46" s="297">
        <v>0.62536158258540164</v>
      </c>
      <c r="G46" s="643">
        <v>0.47330808620943915</v>
      </c>
    </row>
    <row r="47" spans="2:7" x14ac:dyDescent="0.2">
      <c r="B47" s="292" t="s">
        <v>370</v>
      </c>
      <c r="C47">
        <v>4</v>
      </c>
      <c r="D47" s="298">
        <v>0.33554119643789559</v>
      </c>
      <c r="E47" s="298">
        <v>8.3885299109473899E-2</v>
      </c>
      <c r="F47" s="298"/>
      <c r="G47" s="644"/>
    </row>
    <row r="48" spans="2:7" ht="16" thickBot="1" x14ac:dyDescent="0.25">
      <c r="B48" s="296" t="s">
        <v>371</v>
      </c>
      <c r="C48" s="305">
        <v>5</v>
      </c>
      <c r="D48" s="299">
        <v>0.38799983984464598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670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0.58458845659791869</v>
      </c>
      <c r="D55" s="297">
        <v>0.26085369792735219</v>
      </c>
      <c r="E55" s="297">
        <v>2.2410587284859065</v>
      </c>
      <c r="F55" s="643">
        <v>8.8517953528961524E-2</v>
      </c>
      <c r="G55" s="297">
        <v>-0.13965749743395428</v>
      </c>
      <c r="H55" s="297">
        <v>1.3088344106297916</v>
      </c>
    </row>
    <row r="56" spans="2:8" ht="16" thickBot="1" x14ac:dyDescent="0.25">
      <c r="B56" s="296" t="s">
        <v>666</v>
      </c>
      <c r="C56" s="299">
        <v>-7.0811297729942588E-2</v>
      </c>
      <c r="D56" s="299">
        <v>8.9544095636297089E-2</v>
      </c>
      <c r="E56" s="299">
        <v>-0.7907980668826915</v>
      </c>
      <c r="F56" s="675">
        <v>0.47330808620943915</v>
      </c>
      <c r="G56" s="299">
        <v>-0.31942555732189415</v>
      </c>
      <c r="H56" s="299">
        <v>0.177802961862009</v>
      </c>
    </row>
    <row r="59" spans="2:8" x14ac:dyDescent="0.2">
      <c r="B59" t="s">
        <v>671</v>
      </c>
    </row>
    <row r="61" spans="2:8" x14ac:dyDescent="0.2">
      <c r="B61" t="s">
        <v>672</v>
      </c>
    </row>
    <row r="64" spans="2:8" x14ac:dyDescent="0.2">
      <c r="B64" t="s">
        <v>673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666</v>
      </c>
      <c r="C67" s="315">
        <v>-0.36769925890665012</v>
      </c>
      <c r="D67" s="315">
        <v>0.4649723795558991</v>
      </c>
      <c r="E67" s="315">
        <v>-0.7907980668826915</v>
      </c>
      <c r="F67" s="676">
        <v>0.47330808620943915</v>
      </c>
      <c r="G67" s="315">
        <v>-1.6586695127526141</v>
      </c>
      <c r="H67" s="315">
        <v>0.92327099493931386</v>
      </c>
    </row>
    <row r="87" spans="2:14" x14ac:dyDescent="0.2">
      <c r="F87" t="s">
        <v>337</v>
      </c>
    </row>
    <row r="90" spans="2:14" x14ac:dyDescent="0.2">
      <c r="B90" t="s">
        <v>674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666</v>
      </c>
      <c r="E92" s="294" t="s">
        <v>665</v>
      </c>
      <c r="F92" s="294" t="s">
        <v>675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2.33</v>
      </c>
      <c r="E93" s="297">
        <v>0.53264612579765602</v>
      </c>
      <c r="F93" s="297">
        <v>0.41959813288715242</v>
      </c>
      <c r="G93" s="297">
        <v>0.1130479929105036</v>
      </c>
      <c r="H93" s="297">
        <v>0.39031921119893714</v>
      </c>
      <c r="I93" s="297">
        <v>0.12062778448357259</v>
      </c>
      <c r="J93" s="297">
        <v>8.4681719778118669E-2</v>
      </c>
      <c r="K93" s="297">
        <v>0.75451454599618617</v>
      </c>
      <c r="L93" s="297">
        <v>0.31374569558623294</v>
      </c>
      <c r="M93" s="297">
        <v>-0.45149954534675252</v>
      </c>
      <c r="N93" s="297">
        <v>1.2906958111210574</v>
      </c>
    </row>
    <row r="94" spans="2:14" x14ac:dyDescent="0.2">
      <c r="B94" s="292" t="s">
        <v>383</v>
      </c>
      <c r="C94">
        <v>1</v>
      </c>
      <c r="D94" s="298">
        <v>2.19</v>
      </c>
      <c r="E94" s="298">
        <v>0.81777019016766395</v>
      </c>
      <c r="F94" s="298">
        <v>0.42951171456934445</v>
      </c>
      <c r="G94" s="298">
        <v>0.3882584755983195</v>
      </c>
      <c r="H94" s="298">
        <v>1.3405345644376974</v>
      </c>
      <c r="I94" s="298">
        <v>0.12372108226726931</v>
      </c>
      <c r="J94" s="298">
        <v>8.6006930192206066E-2</v>
      </c>
      <c r="K94" s="298">
        <v>0.77301649894648283</v>
      </c>
      <c r="L94" s="298">
        <v>0.31494794062965126</v>
      </c>
      <c r="M94" s="298">
        <v>-0.44492393094418514</v>
      </c>
      <c r="N94" s="298">
        <v>1.3039473600828742</v>
      </c>
    </row>
    <row r="95" spans="2:14" x14ac:dyDescent="0.2">
      <c r="B95" s="292" t="s">
        <v>384</v>
      </c>
      <c r="C95">
        <v>1</v>
      </c>
      <c r="D95" s="298">
        <v>2.09</v>
      </c>
      <c r="E95" s="298">
        <v>0.19313744296081761</v>
      </c>
      <c r="F95" s="298">
        <v>0.43659284434233869</v>
      </c>
      <c r="G95" s="298">
        <v>-0.24345540138152108</v>
      </c>
      <c r="H95" s="298">
        <v>-0.84057503174412285</v>
      </c>
      <c r="I95" s="298">
        <v>0.12664608210745351</v>
      </c>
      <c r="J95" s="298">
        <v>8.4966958686477911E-2</v>
      </c>
      <c r="K95" s="298">
        <v>0.78821872999819953</v>
      </c>
      <c r="L95" s="298">
        <v>0.31610841371694259</v>
      </c>
      <c r="M95" s="298">
        <v>-0.44106479091069495</v>
      </c>
      <c r="N95" s="298">
        <v>1.3142504795953722</v>
      </c>
    </row>
    <row r="96" spans="2:14" x14ac:dyDescent="0.2">
      <c r="B96" s="292" t="s">
        <v>385</v>
      </c>
      <c r="C96">
        <v>1</v>
      </c>
      <c r="D96" s="298">
        <v>5.5</v>
      </c>
      <c r="E96" s="298">
        <v>0.17134183313668042</v>
      </c>
      <c r="F96" s="298">
        <v>0.19512631908323447</v>
      </c>
      <c r="G96" s="298">
        <v>-2.3784485946554051E-2</v>
      </c>
      <c r="H96" s="298">
        <v>-8.212035927768005E-2</v>
      </c>
      <c r="I96" s="298">
        <v>0.28560215287910201</v>
      </c>
      <c r="J96" s="298">
        <v>-0.59783235978160865</v>
      </c>
      <c r="K96" s="298">
        <v>0.98808499794807769</v>
      </c>
      <c r="L96" s="298">
        <v>0.40676023507547032</v>
      </c>
      <c r="M96" s="298">
        <v>-0.93422111534151164</v>
      </c>
      <c r="N96" s="298">
        <v>1.3244737535079805</v>
      </c>
    </row>
    <row r="97" spans="2:14" x14ac:dyDescent="0.2">
      <c r="B97" s="292" t="s">
        <v>386</v>
      </c>
      <c r="C97">
        <v>1</v>
      </c>
      <c r="D97" s="298">
        <v>1.9</v>
      </c>
      <c r="E97" s="298">
        <v>0.12711701820014193</v>
      </c>
      <c r="F97" s="298">
        <v>0.45004699091102779</v>
      </c>
      <c r="G97" s="298">
        <v>-0.32292997271088586</v>
      </c>
      <c r="H97" s="298">
        <v>-1.1149757636192053</v>
      </c>
      <c r="I97" s="298">
        <v>0.13368786536610364</v>
      </c>
      <c r="J97" s="298">
        <v>7.8869981101017284E-2</v>
      </c>
      <c r="K97" s="298">
        <v>0.82122400072103829</v>
      </c>
      <c r="L97" s="298">
        <v>0.31899489722504865</v>
      </c>
      <c r="M97" s="298">
        <v>-0.43562480714182844</v>
      </c>
      <c r="N97" s="298">
        <v>1.335718788963884</v>
      </c>
    </row>
    <row r="98" spans="2:14" ht="16" thickBot="1" x14ac:dyDescent="0.25">
      <c r="B98" s="296" t="s">
        <v>387</v>
      </c>
      <c r="C98" s="305">
        <v>1</v>
      </c>
      <c r="D98" s="299">
        <v>1.57</v>
      </c>
      <c r="E98" s="299">
        <v>0.56227811069204647</v>
      </c>
      <c r="F98" s="299">
        <v>0.4734147191619088</v>
      </c>
      <c r="G98" s="299">
        <v>8.886339153013767E-2</v>
      </c>
      <c r="H98" s="299">
        <v>0.30681737900437289</v>
      </c>
      <c r="I98" s="299">
        <v>0.14977437846192804</v>
      </c>
      <c r="J98" s="299">
        <v>5.7574389963663097E-2</v>
      </c>
      <c r="K98" s="299">
        <v>0.88925504836015445</v>
      </c>
      <c r="L98" s="299">
        <v>0.32606389489351739</v>
      </c>
      <c r="M98" s="299">
        <v>-0.43188376235807258</v>
      </c>
      <c r="N98" s="299">
        <v>1.3787132006818901</v>
      </c>
    </row>
    <row r="118" spans="6:6" x14ac:dyDescent="0.2">
      <c r="F118" t="s">
        <v>337</v>
      </c>
    </row>
    <row r="138" spans="6:6" x14ac:dyDescent="0.2">
      <c r="F138" t="s">
        <v>337</v>
      </c>
    </row>
    <row r="158" spans="6:6" x14ac:dyDescent="0.2">
      <c r="F158" t="s">
        <v>337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5570-008C-489C-B2B1-BC2D0FE730A9}">
  <dimension ref="B1:N175"/>
  <sheetViews>
    <sheetView topLeftCell="A106" zoomScaleNormal="100" workbookViewId="0"/>
  </sheetViews>
  <sheetFormatPr baseColWidth="10" defaultColWidth="11.5" defaultRowHeight="15" x14ac:dyDescent="0.2"/>
  <cols>
    <col min="1" max="1" width="6.33203125" customWidth="1"/>
  </cols>
  <sheetData>
    <row r="1" spans="2:9" x14ac:dyDescent="0.2">
      <c r="B1" t="s">
        <v>680</v>
      </c>
    </row>
    <row r="2" spans="2:9" x14ac:dyDescent="0.2">
      <c r="B2" t="s">
        <v>677</v>
      </c>
    </row>
    <row r="3" spans="2:9" x14ac:dyDescent="0.2">
      <c r="B3" t="s">
        <v>678</v>
      </c>
    </row>
    <row r="4" spans="2:9" x14ac:dyDescent="0.2">
      <c r="B4" t="s">
        <v>349</v>
      </c>
    </row>
    <row r="5" spans="2:9" x14ac:dyDescent="0.2">
      <c r="B5" t="s">
        <v>350</v>
      </c>
    </row>
    <row r="6" spans="2:9" ht="34.25" customHeight="1" x14ac:dyDescent="0.2"/>
    <row r="7" spans="2:9" x14ac:dyDescent="0.2">
      <c r="B7" s="291"/>
    </row>
    <row r="10" spans="2:9" x14ac:dyDescent="0.2">
      <c r="B10" t="s">
        <v>313</v>
      </c>
    </row>
    <row r="11" spans="2:9" ht="16" thickBot="1" x14ac:dyDescent="0.25"/>
    <row r="12" spans="2:9" ht="32" x14ac:dyDescent="0.2">
      <c r="B12" s="293" t="s">
        <v>314</v>
      </c>
      <c r="C12" s="294" t="s">
        <v>315</v>
      </c>
      <c r="D12" s="294" t="s">
        <v>316</v>
      </c>
      <c r="E12" s="294" t="s">
        <v>317</v>
      </c>
      <c r="F12" s="294" t="s">
        <v>318</v>
      </c>
      <c r="G12" s="294" t="s">
        <v>319</v>
      </c>
      <c r="H12" s="294" t="s">
        <v>320</v>
      </c>
      <c r="I12" s="294" t="s">
        <v>321</v>
      </c>
    </row>
    <row r="13" spans="2:9" x14ac:dyDescent="0.2">
      <c r="B13" s="303" t="s">
        <v>665</v>
      </c>
      <c r="C13" s="304">
        <v>23</v>
      </c>
      <c r="D13" s="304">
        <v>0</v>
      </c>
      <c r="E13" s="304">
        <v>23</v>
      </c>
      <c r="F13" s="306">
        <v>0</v>
      </c>
      <c r="G13" s="306">
        <v>0.57127309944168991</v>
      </c>
      <c r="H13" s="306">
        <v>0.27287435413361494</v>
      </c>
      <c r="I13" s="306">
        <v>0.19354857129354758</v>
      </c>
    </row>
    <row r="14" spans="2:9" ht="16" thickBot="1" x14ac:dyDescent="0.25">
      <c r="B14" s="296" t="s">
        <v>666</v>
      </c>
      <c r="C14" s="305">
        <v>23</v>
      </c>
      <c r="D14" s="305">
        <v>0</v>
      </c>
      <c r="E14" s="305">
        <v>23</v>
      </c>
      <c r="F14" s="299">
        <v>0.317</v>
      </c>
      <c r="G14" s="299">
        <v>4.5199999999999996</v>
      </c>
      <c r="H14" s="299">
        <v>1.1400434782608695</v>
      </c>
      <c r="I14" s="299">
        <v>1.1426998125754984</v>
      </c>
    </row>
    <row r="17" spans="2:4" x14ac:dyDescent="0.2">
      <c r="B17" t="s">
        <v>351</v>
      </c>
    </row>
    <row r="18" spans="2:4" ht="16" thickBot="1" x14ac:dyDescent="0.25"/>
    <row r="19" spans="2:4" ht="16" x14ac:dyDescent="0.2">
      <c r="B19" s="293"/>
      <c r="C19" s="294" t="s">
        <v>666</v>
      </c>
      <c r="D19" s="307" t="s">
        <v>665</v>
      </c>
    </row>
    <row r="20" spans="2:4" x14ac:dyDescent="0.2">
      <c r="B20" s="295" t="s">
        <v>666</v>
      </c>
      <c r="C20" s="310">
        <v>1</v>
      </c>
      <c r="D20" s="306">
        <v>-0.43728065617053696</v>
      </c>
    </row>
    <row r="21" spans="2:4" ht="16" thickBot="1" x14ac:dyDescent="0.25">
      <c r="B21" s="308" t="s">
        <v>665</v>
      </c>
      <c r="C21" s="309">
        <v>-0.43728065617053696</v>
      </c>
      <c r="D21" s="311">
        <v>1</v>
      </c>
    </row>
    <row r="24" spans="2:4" x14ac:dyDescent="0.2">
      <c r="B24" s="290" t="s">
        <v>667</v>
      </c>
    </row>
    <row r="26" spans="2:4" x14ac:dyDescent="0.2">
      <c r="B26" t="s">
        <v>668</v>
      </c>
    </row>
    <row r="27" spans="2:4" ht="16" thickBot="1" x14ac:dyDescent="0.25"/>
    <row r="28" spans="2:4" x14ac:dyDescent="0.2">
      <c r="B28" s="312" t="s">
        <v>315</v>
      </c>
      <c r="C28" s="642">
        <v>23</v>
      </c>
    </row>
    <row r="29" spans="2:4" x14ac:dyDescent="0.2">
      <c r="B29" s="292" t="s">
        <v>352</v>
      </c>
      <c r="C29">
        <v>23</v>
      </c>
    </row>
    <row r="30" spans="2:4" x14ac:dyDescent="0.2">
      <c r="B30" s="292" t="s">
        <v>353</v>
      </c>
      <c r="C30">
        <v>21</v>
      </c>
    </row>
    <row r="31" spans="2:4" x14ac:dyDescent="0.2">
      <c r="B31" s="292" t="s">
        <v>354</v>
      </c>
      <c r="C31" s="298">
        <v>0.19121437226093541</v>
      </c>
    </row>
    <row r="32" spans="2:4" x14ac:dyDescent="0.2">
      <c r="B32" s="292" t="s">
        <v>355</v>
      </c>
      <c r="C32" s="298">
        <v>0.15270077094002757</v>
      </c>
    </row>
    <row r="33" spans="2:7" x14ac:dyDescent="0.2">
      <c r="B33" s="292" t="s">
        <v>356</v>
      </c>
      <c r="C33" s="298">
        <v>3.1740718318570567E-2</v>
      </c>
    </row>
    <row r="34" spans="2:7" x14ac:dyDescent="0.2">
      <c r="B34" s="292" t="s">
        <v>357</v>
      </c>
      <c r="C34" s="298">
        <v>0.17815924988215057</v>
      </c>
    </row>
    <row r="35" spans="2:7" x14ac:dyDescent="0.2">
      <c r="B35" s="292" t="s">
        <v>358</v>
      </c>
      <c r="C35" s="298">
        <v>211.36704838739234</v>
      </c>
    </row>
    <row r="36" spans="2:7" x14ac:dyDescent="0.2">
      <c r="B36" s="292" t="s">
        <v>359</v>
      </c>
      <c r="C36" s="298">
        <v>1.8852684314222989</v>
      </c>
    </row>
    <row r="37" spans="2:7" x14ac:dyDescent="0.2">
      <c r="B37" s="292" t="s">
        <v>360</v>
      </c>
      <c r="C37" s="298">
        <v>2</v>
      </c>
    </row>
    <row r="38" spans="2:7" x14ac:dyDescent="0.2">
      <c r="B38" s="292" t="s">
        <v>361</v>
      </c>
      <c r="C38" s="298">
        <v>-77.44591435324746</v>
      </c>
    </row>
    <row r="39" spans="2:7" x14ac:dyDescent="0.2">
      <c r="B39" s="292" t="s">
        <v>362</v>
      </c>
      <c r="C39" s="298">
        <v>-75.174925921389161</v>
      </c>
    </row>
    <row r="40" spans="2:7" ht="16" thickBot="1" x14ac:dyDescent="0.25">
      <c r="B40" s="296" t="s">
        <v>363</v>
      </c>
      <c r="C40" s="299">
        <v>0.96284003302269583</v>
      </c>
    </row>
    <row r="43" spans="2:7" x14ac:dyDescent="0.2">
      <c r="B43" t="s">
        <v>669</v>
      </c>
    </row>
    <row r="44" spans="2:7" ht="16" thickBot="1" x14ac:dyDescent="0.25"/>
    <row r="45" spans="2:7" ht="32" x14ac:dyDescent="0.2">
      <c r="B45" s="293" t="s">
        <v>364</v>
      </c>
      <c r="C45" s="294" t="s">
        <v>353</v>
      </c>
      <c r="D45" s="294" t="s">
        <v>365</v>
      </c>
      <c r="E45" s="294" t="s">
        <v>366</v>
      </c>
      <c r="F45" s="294" t="s">
        <v>367</v>
      </c>
      <c r="G45" s="294" t="s">
        <v>368</v>
      </c>
    </row>
    <row r="46" spans="2:7" x14ac:dyDescent="0.2">
      <c r="B46" s="295" t="s">
        <v>369</v>
      </c>
      <c r="C46" s="313">
        <v>1</v>
      </c>
      <c r="D46" s="297">
        <v>0.15758800320503441</v>
      </c>
      <c r="E46" s="297">
        <v>0.15758800320503441</v>
      </c>
      <c r="F46" s="297">
        <v>4.9648530831400333</v>
      </c>
      <c r="G46" s="646">
        <v>3.6928559209737075E-2</v>
      </c>
    </row>
    <row r="47" spans="2:7" x14ac:dyDescent="0.2">
      <c r="B47" s="292" t="s">
        <v>370</v>
      </c>
      <c r="C47">
        <v>21</v>
      </c>
      <c r="D47" s="298">
        <v>0.66655508468998192</v>
      </c>
      <c r="E47" s="298">
        <v>3.1740718318570567E-2</v>
      </c>
      <c r="F47" s="298"/>
      <c r="G47" s="644"/>
    </row>
    <row r="48" spans="2:7" ht="16" thickBot="1" x14ac:dyDescent="0.25">
      <c r="B48" s="296" t="s">
        <v>371</v>
      </c>
      <c r="C48" s="305">
        <v>22</v>
      </c>
      <c r="D48" s="299">
        <v>0.82414308789501634</v>
      </c>
      <c r="E48" s="299"/>
      <c r="F48" s="299"/>
      <c r="G48" s="645"/>
    </row>
    <row r="49" spans="2:8" x14ac:dyDescent="0.2">
      <c r="B49" s="301" t="s">
        <v>372</v>
      </c>
    </row>
    <row r="52" spans="2:8" x14ac:dyDescent="0.2">
      <c r="B52" t="s">
        <v>670</v>
      </c>
    </row>
    <row r="53" spans="2:8" ht="16" thickBot="1" x14ac:dyDescent="0.25"/>
    <row r="54" spans="2:8" ht="32" x14ac:dyDescent="0.2">
      <c r="B54" s="293" t="s">
        <v>364</v>
      </c>
      <c r="C54" s="294" t="s">
        <v>373</v>
      </c>
      <c r="D54" s="294" t="s">
        <v>374</v>
      </c>
      <c r="E54" s="294" t="s">
        <v>375</v>
      </c>
      <c r="F54" s="294" t="s">
        <v>376</v>
      </c>
      <c r="G54" s="294" t="s">
        <v>377</v>
      </c>
      <c r="H54" s="294" t="s">
        <v>378</v>
      </c>
    </row>
    <row r="55" spans="2:8" x14ac:dyDescent="0.2">
      <c r="B55" s="295" t="s">
        <v>379</v>
      </c>
      <c r="C55" s="297">
        <v>0.35731265669981327</v>
      </c>
      <c r="D55" s="297">
        <v>5.3066856281583689E-2</v>
      </c>
      <c r="E55" s="297">
        <v>6.7332546477567581</v>
      </c>
      <c r="F55" s="646">
        <v>1.1609723532577985E-6</v>
      </c>
      <c r="G55" s="297">
        <v>0.24695408769055388</v>
      </c>
      <c r="H55" s="297">
        <v>0.46767122570907266</v>
      </c>
    </row>
    <row r="56" spans="2:8" ht="16" thickBot="1" x14ac:dyDescent="0.25">
      <c r="B56" s="296" t="s">
        <v>666</v>
      </c>
      <c r="C56" s="299">
        <v>-7.4065861676616496E-2</v>
      </c>
      <c r="D56" s="299">
        <v>3.3240295729674081E-2</v>
      </c>
      <c r="E56" s="299">
        <v>-2.2281950280754228</v>
      </c>
      <c r="F56" s="645">
        <v>3.6928559209737005E-2</v>
      </c>
      <c r="G56" s="299">
        <v>-0.14319284087256504</v>
      </c>
      <c r="H56" s="299">
        <v>-4.9388824806679554E-3</v>
      </c>
    </row>
    <row r="59" spans="2:8" x14ac:dyDescent="0.2">
      <c r="B59" t="s">
        <v>671</v>
      </c>
    </row>
    <row r="61" spans="2:8" x14ac:dyDescent="0.2">
      <c r="B61" t="s">
        <v>679</v>
      </c>
    </row>
    <row r="64" spans="2:8" x14ac:dyDescent="0.2">
      <c r="B64" t="s">
        <v>673</v>
      </c>
    </row>
    <row r="65" spans="2:8" ht="16" thickBot="1" x14ac:dyDescent="0.25"/>
    <row r="66" spans="2:8" ht="32" x14ac:dyDescent="0.2">
      <c r="B66" s="293" t="s">
        <v>364</v>
      </c>
      <c r="C66" s="294" t="s">
        <v>373</v>
      </c>
      <c r="D66" s="294" t="s">
        <v>374</v>
      </c>
      <c r="E66" s="294" t="s">
        <v>375</v>
      </c>
      <c r="F66" s="294" t="s">
        <v>376</v>
      </c>
      <c r="G66" s="294" t="s">
        <v>377</v>
      </c>
      <c r="H66" s="294" t="s">
        <v>378</v>
      </c>
    </row>
    <row r="67" spans="2:8" ht="16" thickBot="1" x14ac:dyDescent="0.25">
      <c r="B67" s="314" t="s">
        <v>666</v>
      </c>
      <c r="C67" s="315">
        <v>-0.43728065617053696</v>
      </c>
      <c r="D67" s="315">
        <v>0.19624882501790386</v>
      </c>
      <c r="E67" s="315">
        <v>-2.2281950280754224</v>
      </c>
      <c r="F67" s="649">
        <v>3.6928559209737075E-2</v>
      </c>
      <c r="G67" s="315">
        <v>-0.84540242965197288</v>
      </c>
      <c r="H67" s="315">
        <v>-2.9158882689101051E-2</v>
      </c>
    </row>
    <row r="87" spans="2:14" x14ac:dyDescent="0.2">
      <c r="F87" t="s">
        <v>337</v>
      </c>
    </row>
    <row r="90" spans="2:14" x14ac:dyDescent="0.2">
      <c r="B90" t="s">
        <v>674</v>
      </c>
    </row>
    <row r="91" spans="2:14" ht="16" thickBot="1" x14ac:dyDescent="0.25"/>
    <row r="92" spans="2:14" ht="29" customHeight="1" x14ac:dyDescent="0.2">
      <c r="B92" s="293" t="s">
        <v>380</v>
      </c>
      <c r="C92" s="294" t="s">
        <v>381</v>
      </c>
      <c r="D92" s="294" t="s">
        <v>666</v>
      </c>
      <c r="E92" s="294" t="s">
        <v>665</v>
      </c>
      <c r="F92" s="294" t="s">
        <v>675</v>
      </c>
      <c r="G92" s="294" t="s">
        <v>470</v>
      </c>
      <c r="H92" s="294" t="s">
        <v>471</v>
      </c>
      <c r="I92" s="294" t="s">
        <v>472</v>
      </c>
      <c r="J92" s="294" t="s">
        <v>473</v>
      </c>
      <c r="K92" s="294" t="s">
        <v>474</v>
      </c>
      <c r="L92" s="294" t="s">
        <v>475</v>
      </c>
      <c r="M92" s="294" t="s">
        <v>476</v>
      </c>
      <c r="N92" s="294" t="s">
        <v>477</v>
      </c>
    </row>
    <row r="93" spans="2:14" x14ac:dyDescent="0.2">
      <c r="B93" s="295" t="s">
        <v>382</v>
      </c>
      <c r="C93" s="313">
        <v>1</v>
      </c>
      <c r="D93" s="297">
        <v>0.54</v>
      </c>
      <c r="E93" s="297">
        <v>0.3</v>
      </c>
      <c r="F93" s="297">
        <v>0.31731709139444036</v>
      </c>
      <c r="G93" s="297">
        <v>-1.7317091394440376E-2</v>
      </c>
      <c r="H93" s="297">
        <v>-9.7200069072446979E-2</v>
      </c>
      <c r="I93" s="297">
        <v>4.2164666426506577E-2</v>
      </c>
      <c r="J93" s="297">
        <v>0.22963086734357485</v>
      </c>
      <c r="K93" s="297">
        <v>0.40500331544530588</v>
      </c>
      <c r="L93" s="297">
        <v>0.18308079476949279</v>
      </c>
      <c r="M93" s="297">
        <v>-6.3420264077112265E-2</v>
      </c>
      <c r="N93" s="297">
        <v>0.69805444686599305</v>
      </c>
    </row>
    <row r="94" spans="2:14" x14ac:dyDescent="0.2">
      <c r="B94" s="292" t="s">
        <v>383</v>
      </c>
      <c r="C94">
        <v>1</v>
      </c>
      <c r="D94" s="298">
        <v>0.57999999999999996</v>
      </c>
      <c r="E94" s="298">
        <v>0</v>
      </c>
      <c r="F94" s="298">
        <v>0.31435445692737568</v>
      </c>
      <c r="G94" s="298">
        <v>-0.31435445692737568</v>
      </c>
      <c r="H94" s="298">
        <v>-1.7644576811774635</v>
      </c>
      <c r="I94" s="298">
        <v>4.1552221249832086E-2</v>
      </c>
      <c r="J94" s="298">
        <v>0.22794188234494261</v>
      </c>
      <c r="K94" s="298">
        <v>0.40076703150980875</v>
      </c>
      <c r="L94" s="298">
        <v>0.18294071555934607</v>
      </c>
      <c r="M94" s="298">
        <v>-6.609158787942393E-2</v>
      </c>
      <c r="N94" s="298">
        <v>0.69480050173417529</v>
      </c>
    </row>
    <row r="95" spans="2:14" x14ac:dyDescent="0.2">
      <c r="B95" s="292" t="s">
        <v>384</v>
      </c>
      <c r="C95">
        <v>1</v>
      </c>
      <c r="D95" s="298">
        <v>0.74</v>
      </c>
      <c r="E95" s="298">
        <v>0.01</v>
      </c>
      <c r="F95" s="298">
        <v>0.30250391905911705</v>
      </c>
      <c r="G95" s="298">
        <v>-0.29250391905911705</v>
      </c>
      <c r="H95" s="298">
        <v>-1.6418115772972979</v>
      </c>
      <c r="I95" s="298">
        <v>3.9457019994761158E-2</v>
      </c>
      <c r="J95" s="298">
        <v>0.22044855401382168</v>
      </c>
      <c r="K95" s="298">
        <v>0.38455928410441242</v>
      </c>
      <c r="L95" s="298">
        <v>0.18247623063138263</v>
      </c>
      <c r="M95" s="298">
        <v>-7.6976176460910817E-2</v>
      </c>
      <c r="N95" s="298">
        <v>0.68198401457914493</v>
      </c>
    </row>
    <row r="96" spans="2:14" x14ac:dyDescent="0.2">
      <c r="B96" s="292" t="s">
        <v>385</v>
      </c>
      <c r="C96">
        <v>1</v>
      </c>
      <c r="D96" s="298">
        <v>1.36</v>
      </c>
      <c r="E96" s="298">
        <v>0.31</v>
      </c>
      <c r="F96" s="298">
        <v>0.25658308481961484</v>
      </c>
      <c r="G96" s="298">
        <v>5.3416915180385161E-2</v>
      </c>
      <c r="H96" s="298">
        <v>0.29982678539407626</v>
      </c>
      <c r="I96" s="298">
        <v>3.7861432767088969E-2</v>
      </c>
      <c r="J96" s="298">
        <v>0.17784592506315361</v>
      </c>
      <c r="K96" s="298">
        <v>0.33532024457607607</v>
      </c>
      <c r="L96" s="298">
        <v>0.18213787747129195</v>
      </c>
      <c r="M96" s="298">
        <v>-0.1221933667843455</v>
      </c>
      <c r="N96" s="298">
        <v>0.63535953642357512</v>
      </c>
    </row>
    <row r="97" spans="2:14" x14ac:dyDescent="0.2">
      <c r="B97" s="292" t="s">
        <v>386</v>
      </c>
      <c r="C97">
        <v>1</v>
      </c>
      <c r="D97" s="298">
        <v>1.46</v>
      </c>
      <c r="E97" s="298">
        <v>0</v>
      </c>
      <c r="F97" s="298">
        <v>0.24917649865195318</v>
      </c>
      <c r="G97" s="298">
        <v>-0.24917649865195318</v>
      </c>
      <c r="H97" s="298">
        <v>-1.3986166803956537</v>
      </c>
      <c r="I97" s="298">
        <v>3.8641221710127342E-2</v>
      </c>
      <c r="J97" s="298">
        <v>0.16881767901373218</v>
      </c>
      <c r="K97" s="298">
        <v>0.32953531829017418</v>
      </c>
      <c r="L97" s="298">
        <v>0.18230156975139239</v>
      </c>
      <c r="M97" s="298">
        <v>-0.1299403696839479</v>
      </c>
      <c r="N97" s="298">
        <v>0.62829336698785432</v>
      </c>
    </row>
    <row r="98" spans="2:14" x14ac:dyDescent="0.2">
      <c r="B98" s="292" t="s">
        <v>387</v>
      </c>
      <c r="C98">
        <v>1</v>
      </c>
      <c r="D98" s="298">
        <v>0.496</v>
      </c>
      <c r="E98" s="298">
        <v>0.42</v>
      </c>
      <c r="F98" s="298">
        <v>0.32057598930821152</v>
      </c>
      <c r="G98" s="298">
        <v>9.9424010691788467E-2</v>
      </c>
      <c r="H98" s="298">
        <v>0.55806258029013833</v>
      </c>
      <c r="I98" s="298">
        <v>4.2875891518686662E-2</v>
      </c>
      <c r="J98" s="298">
        <v>0.23141069170906586</v>
      </c>
      <c r="K98" s="298">
        <v>0.40974128690735717</v>
      </c>
      <c r="L98" s="298">
        <v>0.18324590143327288</v>
      </c>
      <c r="M98" s="298">
        <v>-6.0504724267163523E-2</v>
      </c>
      <c r="N98" s="298">
        <v>0.7016567028835865</v>
      </c>
    </row>
    <row r="99" spans="2:14" x14ac:dyDescent="0.2">
      <c r="B99" s="292" t="s">
        <v>388</v>
      </c>
      <c r="C99">
        <v>1</v>
      </c>
      <c r="D99" s="298">
        <v>0.317</v>
      </c>
      <c r="E99" s="298">
        <v>0.34663321723259949</v>
      </c>
      <c r="F99" s="298">
        <v>0.33383377854832585</v>
      </c>
      <c r="G99" s="298">
        <v>1.2799438684273634E-2</v>
      </c>
      <c r="H99" s="298">
        <v>7.1842683962467582E-2</v>
      </c>
      <c r="I99" s="298">
        <v>4.6135699950323059E-2</v>
      </c>
      <c r="J99" s="298">
        <v>0.23788933820420932</v>
      </c>
      <c r="K99" s="298">
        <v>0.42977821889244239</v>
      </c>
      <c r="L99" s="298">
        <v>0.1840359234727742</v>
      </c>
      <c r="M99" s="298">
        <v>-4.888987579788584E-2</v>
      </c>
      <c r="N99" s="298">
        <v>0.71655743289453755</v>
      </c>
    </row>
    <row r="100" spans="2:14" x14ac:dyDescent="0.2">
      <c r="B100" s="292" t="s">
        <v>389</v>
      </c>
      <c r="C100">
        <v>1</v>
      </c>
      <c r="D100" s="298">
        <v>0.89700000000000002</v>
      </c>
      <c r="E100" s="298">
        <v>0.47212360740792686</v>
      </c>
      <c r="F100" s="298">
        <v>0.29087557877588827</v>
      </c>
      <c r="G100" s="298">
        <v>0.18124802863203859</v>
      </c>
      <c r="H100" s="298">
        <v>1.0173371786866592</v>
      </c>
      <c r="I100" s="298">
        <v>3.8017086158861783E-2</v>
      </c>
      <c r="J100" s="298">
        <v>0.21181472007094709</v>
      </c>
      <c r="K100" s="298">
        <v>0.36993643748082944</v>
      </c>
      <c r="L100" s="298">
        <v>0.18217029713589669</v>
      </c>
      <c r="M100" s="298">
        <v>-8.7968293211419302E-2</v>
      </c>
      <c r="N100" s="298">
        <v>0.66971945076319583</v>
      </c>
    </row>
    <row r="101" spans="2:14" x14ac:dyDescent="0.2">
      <c r="B101" s="292" t="s">
        <v>390</v>
      </c>
      <c r="C101">
        <v>1</v>
      </c>
      <c r="D101" s="298">
        <v>0.629</v>
      </c>
      <c r="E101" s="298">
        <v>0.37668283977339023</v>
      </c>
      <c r="F101" s="298">
        <v>0.31072522970522148</v>
      </c>
      <c r="G101" s="298">
        <v>6.5957610068168748E-2</v>
      </c>
      <c r="H101" s="298">
        <v>0.3702171518559863</v>
      </c>
      <c r="I101" s="298">
        <v>4.0848469126624994E-2</v>
      </c>
      <c r="J101" s="298">
        <v>0.22577618778133246</v>
      </c>
      <c r="K101" s="298">
        <v>0.39567427162911051</v>
      </c>
      <c r="L101" s="298">
        <v>0.18278215380216803</v>
      </c>
      <c r="M101" s="298">
        <v>-6.9391067876136525E-2</v>
      </c>
      <c r="N101" s="298">
        <v>0.69084152728657955</v>
      </c>
    </row>
    <row r="102" spans="2:14" x14ac:dyDescent="0.2">
      <c r="B102" s="292" t="s">
        <v>391</v>
      </c>
      <c r="C102">
        <v>1</v>
      </c>
      <c r="D102" s="298">
        <v>0.74199999999999999</v>
      </c>
      <c r="E102" s="298">
        <v>0.45783502725359165</v>
      </c>
      <c r="F102" s="298">
        <v>0.30235578733576385</v>
      </c>
      <c r="G102" s="298">
        <v>0.15547923991782781</v>
      </c>
      <c r="H102" s="298">
        <v>0.87269810588377972</v>
      </c>
      <c r="I102" s="298">
        <v>3.9434664785695656E-2</v>
      </c>
      <c r="J102" s="298">
        <v>0.22034691249273861</v>
      </c>
      <c r="K102" s="298">
        <v>0.38436466217878906</v>
      </c>
      <c r="L102" s="298">
        <v>0.18247139804728507</v>
      </c>
      <c r="M102" s="298">
        <v>-7.711425827546986E-2</v>
      </c>
      <c r="N102" s="298">
        <v>0.6818258329469975</v>
      </c>
    </row>
    <row r="103" spans="2:14" x14ac:dyDescent="0.2">
      <c r="B103" s="292" t="s">
        <v>392</v>
      </c>
      <c r="C103">
        <v>1</v>
      </c>
      <c r="D103" s="298">
        <v>0.57699999999999996</v>
      </c>
      <c r="E103" s="298">
        <v>0.41382578356720823</v>
      </c>
      <c r="F103" s="298">
        <v>0.31457665451240557</v>
      </c>
      <c r="G103" s="298">
        <v>9.9249129054802654E-2</v>
      </c>
      <c r="H103" s="298">
        <v>0.55708097738654794</v>
      </c>
      <c r="I103" s="298">
        <v>4.1596993224076707E-2</v>
      </c>
      <c r="J103" s="298">
        <v>0.22807097151248612</v>
      </c>
      <c r="K103" s="298">
        <v>0.40108233751232503</v>
      </c>
      <c r="L103" s="298">
        <v>0.18295089003296608</v>
      </c>
      <c r="M103" s="298">
        <v>-6.5890549270595122E-2</v>
      </c>
      <c r="N103" s="298">
        <v>0.69504385829540627</v>
      </c>
    </row>
    <row r="104" spans="2:14" x14ac:dyDescent="0.2">
      <c r="B104" s="292" t="s">
        <v>393</v>
      </c>
      <c r="C104">
        <v>1</v>
      </c>
      <c r="D104" s="298">
        <v>0.71099999999999997</v>
      </c>
      <c r="E104" s="298">
        <v>0.56089454177272535</v>
      </c>
      <c r="F104" s="298">
        <v>0.30465182904773896</v>
      </c>
      <c r="G104" s="298">
        <v>0.25624271272498639</v>
      </c>
      <c r="H104" s="298">
        <v>1.4382790278612352</v>
      </c>
      <c r="I104" s="298">
        <v>3.9792242070942035E-2</v>
      </c>
      <c r="J104" s="298">
        <v>0.22189933153182323</v>
      </c>
      <c r="K104" s="298">
        <v>0.3874043265636547</v>
      </c>
      <c r="L104" s="298">
        <v>0.18254900944021313</v>
      </c>
      <c r="M104" s="298">
        <v>-7.497961829072175E-2</v>
      </c>
      <c r="N104" s="298">
        <v>0.68428327638619968</v>
      </c>
    </row>
    <row r="105" spans="2:14" x14ac:dyDescent="0.2">
      <c r="B105" s="292" t="s">
        <v>394</v>
      </c>
      <c r="C105">
        <v>1</v>
      </c>
      <c r="D105" s="298">
        <v>0.75</v>
      </c>
      <c r="E105" s="298">
        <v>0.45544445070836626</v>
      </c>
      <c r="F105" s="298">
        <v>0.30176326044235091</v>
      </c>
      <c r="G105" s="298">
        <v>0.15368119026601534</v>
      </c>
      <c r="H105" s="298">
        <v>0.86260573261098117</v>
      </c>
      <c r="I105" s="298">
        <v>3.934624022335316E-2</v>
      </c>
      <c r="J105" s="298">
        <v>0.21993827454337028</v>
      </c>
      <c r="K105" s="298">
        <v>0.38358824634133154</v>
      </c>
      <c r="L105" s="298">
        <v>0.18245230866800338</v>
      </c>
      <c r="M105" s="298">
        <v>-7.7667086631444948E-2</v>
      </c>
      <c r="N105" s="298">
        <v>0.68119360751614677</v>
      </c>
    </row>
    <row r="106" spans="2:14" x14ac:dyDescent="0.2">
      <c r="B106" s="292" t="s">
        <v>395</v>
      </c>
      <c r="C106">
        <v>1</v>
      </c>
      <c r="D106" s="298">
        <v>2.15</v>
      </c>
      <c r="E106" s="298">
        <v>5.7954899654687198E-2</v>
      </c>
      <c r="F106" s="298">
        <v>0.19807105409508782</v>
      </c>
      <c r="G106" s="298">
        <v>-0.14011615444040063</v>
      </c>
      <c r="H106" s="298">
        <v>-0.7864657857118571</v>
      </c>
      <c r="I106" s="298">
        <v>5.007055312154688E-2</v>
      </c>
      <c r="J106" s="298">
        <v>9.3943638619872233E-2</v>
      </c>
      <c r="K106" s="298">
        <v>0.30219846957030339</v>
      </c>
      <c r="L106" s="298">
        <v>0.18506155356655854</v>
      </c>
      <c r="M106" s="298">
        <v>-0.18678551479353203</v>
      </c>
      <c r="N106" s="298">
        <v>0.58292762298370771</v>
      </c>
    </row>
    <row r="107" spans="2:14" x14ac:dyDescent="0.2">
      <c r="B107" s="292" t="s">
        <v>396</v>
      </c>
      <c r="C107">
        <v>1</v>
      </c>
      <c r="D107" s="298">
        <v>4.5</v>
      </c>
      <c r="E107" s="298">
        <v>7.4252606663895201E-2</v>
      </c>
      <c r="F107" s="298">
        <v>2.4016279155039011E-2</v>
      </c>
      <c r="G107" s="298">
        <v>5.0236327508856191E-2</v>
      </c>
      <c r="H107" s="298">
        <v>0.28197428728559815</v>
      </c>
      <c r="I107" s="298">
        <v>0.11770209134098801</v>
      </c>
      <c r="J107" s="298">
        <v>-0.2207586195286885</v>
      </c>
      <c r="K107" s="298">
        <v>0.26879117783876649</v>
      </c>
      <c r="L107" s="298">
        <v>0.21352868805997205</v>
      </c>
      <c r="M107" s="298">
        <v>-0.4200409367403925</v>
      </c>
      <c r="N107" s="298">
        <v>0.46807349505047052</v>
      </c>
    </row>
    <row r="108" spans="2:14" x14ac:dyDescent="0.2">
      <c r="B108" s="292" t="s">
        <v>397</v>
      </c>
      <c r="C108">
        <v>1</v>
      </c>
      <c r="D108" s="298">
        <v>4.5199999999999996</v>
      </c>
      <c r="E108" s="298">
        <v>9.6281599195187598E-2</v>
      </c>
      <c r="F108" s="298">
        <v>2.2534961921506724E-2</v>
      </c>
      <c r="G108" s="298">
        <v>7.3746637273680873E-2</v>
      </c>
      <c r="H108" s="298">
        <v>0.41393661750632127</v>
      </c>
      <c r="I108" s="298">
        <v>0.1183331028542795</v>
      </c>
      <c r="J108" s="298">
        <v>-0.22355219704132429</v>
      </c>
      <c r="K108" s="298">
        <v>0.26862212088433773</v>
      </c>
      <c r="L108" s="298">
        <v>0.21387716462888706</v>
      </c>
      <c r="M108" s="298">
        <v>-0.42224695067113738</v>
      </c>
      <c r="N108" s="298">
        <v>0.46731687451415083</v>
      </c>
    </row>
    <row r="109" spans="2:14" x14ac:dyDescent="0.2">
      <c r="B109" s="292" t="s">
        <v>398</v>
      </c>
      <c r="C109">
        <v>1</v>
      </c>
      <c r="D109" s="298">
        <v>1.29</v>
      </c>
      <c r="E109" s="298">
        <v>5.3037522702604006E-2</v>
      </c>
      <c r="F109" s="298">
        <v>0.26176769513697801</v>
      </c>
      <c r="G109" s="298">
        <v>-0.208730172434374</v>
      </c>
      <c r="H109" s="298">
        <v>-1.1715932379174565</v>
      </c>
      <c r="I109" s="298">
        <v>3.7481694995304571E-2</v>
      </c>
      <c r="J109" s="298">
        <v>0.18382024330801344</v>
      </c>
      <c r="K109" s="298">
        <v>0.33971514696594257</v>
      </c>
      <c r="L109" s="298">
        <v>0.18205931939423373</v>
      </c>
      <c r="M109" s="298">
        <v>-0.1168453860023318</v>
      </c>
      <c r="N109" s="298">
        <v>0.64038077627628787</v>
      </c>
    </row>
    <row r="110" spans="2:14" x14ac:dyDescent="0.2">
      <c r="B110" s="292" t="s">
        <v>399</v>
      </c>
      <c r="C110">
        <v>1</v>
      </c>
      <c r="D110" s="298">
        <v>0.63700000000000001</v>
      </c>
      <c r="E110" s="298">
        <v>0.48624822331883399</v>
      </c>
      <c r="F110" s="298">
        <v>0.31013270281180855</v>
      </c>
      <c r="G110" s="298">
        <v>0.17611552050702545</v>
      </c>
      <c r="H110" s="298">
        <v>0.98852863729232687</v>
      </c>
      <c r="I110" s="298">
        <v>4.073860052255146E-2</v>
      </c>
      <c r="J110" s="298">
        <v>0.22541214515803087</v>
      </c>
      <c r="K110" s="298">
        <v>0.39485326046558622</v>
      </c>
      <c r="L110" s="298">
        <v>0.18275763155366892</v>
      </c>
      <c r="M110" s="298">
        <v>-6.9932597962071519E-2</v>
      </c>
      <c r="N110" s="298">
        <v>0.69019800358568861</v>
      </c>
    </row>
    <row r="111" spans="2:14" x14ac:dyDescent="0.2">
      <c r="B111" s="292" t="s">
        <v>400</v>
      </c>
      <c r="C111">
        <v>1</v>
      </c>
      <c r="D111" s="298">
        <v>0.57699999999999996</v>
      </c>
      <c r="E111" s="298">
        <v>7.9045326846006125E-2</v>
      </c>
      <c r="F111" s="298">
        <v>0.31457665451240557</v>
      </c>
      <c r="G111" s="298">
        <v>-0.23553132766639945</v>
      </c>
      <c r="H111" s="298">
        <v>-1.3220269383834944</v>
      </c>
      <c r="I111" s="298">
        <v>4.1596993224076707E-2</v>
      </c>
      <c r="J111" s="298">
        <v>0.22807097151248612</v>
      </c>
      <c r="K111" s="298">
        <v>0.40108233751232503</v>
      </c>
      <c r="L111" s="298">
        <v>0.18295089003296608</v>
      </c>
      <c r="M111" s="298">
        <v>-6.5890549270595122E-2</v>
      </c>
      <c r="N111" s="298">
        <v>0.69504385829540627</v>
      </c>
    </row>
    <row r="112" spans="2:14" x14ac:dyDescent="0.2">
      <c r="B112" s="292" t="s">
        <v>401</v>
      </c>
      <c r="C112">
        <v>1</v>
      </c>
      <c r="D112" s="298">
        <v>1.2</v>
      </c>
      <c r="E112" s="298">
        <v>0.17505013231292918</v>
      </c>
      <c r="F112" s="298">
        <v>0.26843362268787346</v>
      </c>
      <c r="G112" s="298">
        <v>-9.3383490374944284E-2</v>
      </c>
      <c r="H112" s="298">
        <v>-0.52415740657145748</v>
      </c>
      <c r="I112" s="298">
        <v>3.720219308968075E-2</v>
      </c>
      <c r="J112" s="298">
        <v>0.19106742689141876</v>
      </c>
      <c r="K112" s="298">
        <v>0.34579981848432817</v>
      </c>
      <c r="L112" s="298">
        <v>0.18200198210253771</v>
      </c>
      <c r="M112" s="298">
        <v>-0.11006021902581703</v>
      </c>
      <c r="N112" s="298">
        <v>0.6469274644015639</v>
      </c>
    </row>
    <row r="113" spans="2:14" x14ac:dyDescent="0.2">
      <c r="B113" s="292" t="s">
        <v>402</v>
      </c>
      <c r="C113">
        <v>1</v>
      </c>
      <c r="D113" s="298">
        <v>0.626</v>
      </c>
      <c r="E113" s="298">
        <v>0.57127309944168991</v>
      </c>
      <c r="F113" s="298">
        <v>0.31094742729025132</v>
      </c>
      <c r="G113" s="298">
        <v>0.26032567215143859</v>
      </c>
      <c r="H113" s="298">
        <v>1.4611964987708457</v>
      </c>
      <c r="I113" s="298">
        <v>4.089003960383536E-2</v>
      </c>
      <c r="J113" s="298">
        <v>0.22591193482643163</v>
      </c>
      <c r="K113" s="298">
        <v>0.39598291975407102</v>
      </c>
      <c r="L113" s="298">
        <v>0.18279144853459034</v>
      </c>
      <c r="M113" s="298">
        <v>-6.9188199745333356E-2</v>
      </c>
      <c r="N113" s="298">
        <v>0.69108305432583594</v>
      </c>
    </row>
    <row r="114" spans="2:14" x14ac:dyDescent="0.2">
      <c r="B114" s="292" t="s">
        <v>403</v>
      </c>
      <c r="C114">
        <v>1</v>
      </c>
      <c r="D114" s="298">
        <v>0.42799999999999999</v>
      </c>
      <c r="E114" s="298">
        <v>0.34728617277316615</v>
      </c>
      <c r="F114" s="298">
        <v>0.32561246790222143</v>
      </c>
      <c r="G114" s="298">
        <v>2.1673704870944721E-2</v>
      </c>
      <c r="H114" s="298">
        <v>0.12165354807724843</v>
      </c>
      <c r="I114" s="298">
        <v>4.4048051235828313E-2</v>
      </c>
      <c r="J114" s="298">
        <v>0.23400953072729894</v>
      </c>
      <c r="K114" s="298">
        <v>0.41721540507714394</v>
      </c>
      <c r="L114" s="298">
        <v>0.18352370183778641</v>
      </c>
      <c r="M114" s="298">
        <v>-5.6045963240398067E-2</v>
      </c>
      <c r="N114" s="298">
        <v>0.70727089904484086</v>
      </c>
    </row>
    <row r="115" spans="2:14" ht="16" thickBot="1" x14ac:dyDescent="0.25">
      <c r="B115" s="296" t="s">
        <v>404</v>
      </c>
      <c r="C115" s="305">
        <v>1</v>
      </c>
      <c r="D115" s="299">
        <v>0.49399999999999999</v>
      </c>
      <c r="E115" s="299">
        <v>0.21224109444833675</v>
      </c>
      <c r="F115" s="299">
        <v>0.32072412103156472</v>
      </c>
      <c r="G115" s="299">
        <v>-0.10848302658322798</v>
      </c>
      <c r="H115" s="299">
        <v>-0.60891043633708453</v>
      </c>
      <c r="I115" s="299">
        <v>4.2909124346845115E-2</v>
      </c>
      <c r="J115" s="299">
        <v>0.23148971198288765</v>
      </c>
      <c r="K115" s="299">
        <v>0.4099585300802418</v>
      </c>
      <c r="L115" s="299">
        <v>0.183253680101611</v>
      </c>
      <c r="M115" s="299">
        <v>-6.0372769170178364E-2</v>
      </c>
      <c r="N115" s="299">
        <v>0.70182101123330787</v>
      </c>
    </row>
    <row r="135" spans="6:6" x14ac:dyDescent="0.2">
      <c r="F135" t="s">
        <v>337</v>
      </c>
    </row>
    <row r="155" spans="6:6" x14ac:dyDescent="0.2">
      <c r="F155" t="s">
        <v>337</v>
      </c>
    </row>
    <row r="175" spans="6:6" x14ac:dyDescent="0.2">
      <c r="F175" t="s">
        <v>337</v>
      </c>
    </row>
  </sheetData>
  <pageMargins left="0.7" right="0.7" top="0.75" bottom="0.75" header="0.3" footer="0.3"/>
  <ignoredErrors>
    <ignoredError sqref="A1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1E5B-E097-4AF9-AA13-4C6A6387FC83}">
  <dimension ref="A1:B100"/>
  <sheetViews>
    <sheetView workbookViewId="0"/>
  </sheetViews>
  <sheetFormatPr baseColWidth="10" defaultColWidth="8.83203125" defaultRowHeight="15" x14ac:dyDescent="0.2"/>
  <sheetData>
    <row r="1" spans="1:2" x14ac:dyDescent="0.2">
      <c r="A1">
        <v>3.0408874392210157</v>
      </c>
      <c r="B1">
        <v>2.4441429394448901</v>
      </c>
    </row>
    <row r="2" spans="1:2" x14ac:dyDescent="0.2">
      <c r="A2">
        <v>2.3583181569286018</v>
      </c>
      <c r="B2">
        <v>7.0175711393472993</v>
      </c>
    </row>
    <row r="3" spans="1:2" x14ac:dyDescent="0.2">
      <c r="A3">
        <v>7.2070271057100728</v>
      </c>
      <c r="B3">
        <v>0.11205136920238956</v>
      </c>
    </row>
    <row r="4" spans="1:2" x14ac:dyDescent="0.2">
      <c r="A4">
        <v>-0.67389969999013466</v>
      </c>
      <c r="B4">
        <v>0.73546571975564201</v>
      </c>
    </row>
    <row r="5" spans="1:2" x14ac:dyDescent="0.2">
      <c r="A5">
        <v>5.2784225744886815</v>
      </c>
      <c r="B5">
        <v>-3.115204239593683</v>
      </c>
    </row>
    <row r="6" spans="1:2" x14ac:dyDescent="0.2">
      <c r="A6">
        <v>5.8410862022279977</v>
      </c>
      <c r="B6">
        <v>-4.1133448163122255</v>
      </c>
    </row>
    <row r="7" spans="1:2" x14ac:dyDescent="0.2">
      <c r="A7">
        <v>6.2845240753377132</v>
      </c>
      <c r="B7">
        <v>-4.1680879675733982</v>
      </c>
    </row>
    <row r="8" spans="1:2" x14ac:dyDescent="0.2">
      <c r="A8">
        <v>6.7163175441240028</v>
      </c>
      <c r="B8">
        <v>-3.4070713613634585</v>
      </c>
    </row>
    <row r="9" spans="1:2" x14ac:dyDescent="0.2">
      <c r="A9">
        <v>6.8845095412294945</v>
      </c>
      <c r="B9">
        <v>0.40284575867623856</v>
      </c>
    </row>
    <row r="10" spans="1:2" x14ac:dyDescent="0.2">
      <c r="A10">
        <v>6.338103841390847</v>
      </c>
      <c r="B10">
        <v>4.647363809762318</v>
      </c>
    </row>
    <row r="11" spans="1:2" x14ac:dyDescent="0.2">
      <c r="A11">
        <v>1.7679144892905425</v>
      </c>
      <c r="B11">
        <v>9.3399207262789758</v>
      </c>
    </row>
    <row r="12" spans="1:2" x14ac:dyDescent="0.2">
      <c r="A12">
        <v>1.767914489290543</v>
      </c>
      <c r="B12">
        <v>9.3399207262789723</v>
      </c>
    </row>
    <row r="13" spans="1:2" x14ac:dyDescent="0.2">
      <c r="A13">
        <v>-1.803458613979591</v>
      </c>
      <c r="B13">
        <v>-0.26234251636231309</v>
      </c>
    </row>
    <row r="14" spans="1:2" x14ac:dyDescent="0.2">
      <c r="A14">
        <v>-2.3551587951068575</v>
      </c>
      <c r="B14">
        <v>-0.47944435624776366</v>
      </c>
    </row>
    <row r="15" spans="1:2" x14ac:dyDescent="0.2">
      <c r="A15">
        <v>-1.1383302277460938</v>
      </c>
      <c r="B15">
        <v>-0.6300549328776518</v>
      </c>
    </row>
    <row r="16" spans="1:2" x14ac:dyDescent="0.2">
      <c r="A16">
        <v>-2.2313198827038336</v>
      </c>
      <c r="B16">
        <v>-0.37065992250462432</v>
      </c>
    </row>
    <row r="17" spans="1:2" x14ac:dyDescent="0.2">
      <c r="A17">
        <v>-9.7166040210855328E-3</v>
      </c>
      <c r="B17">
        <v>-0.22575724976006728</v>
      </c>
    </row>
    <row r="18" spans="1:2" x14ac:dyDescent="0.2">
      <c r="A18">
        <v>-1.427944495975664</v>
      </c>
      <c r="B18">
        <v>-0.24912658839105736</v>
      </c>
    </row>
    <row r="19" spans="1:2" x14ac:dyDescent="0.2">
      <c r="A19">
        <v>-2.2459090137274522</v>
      </c>
      <c r="B19">
        <v>-8.762657805633367E-2</v>
      </c>
    </row>
    <row r="20" spans="1:2" x14ac:dyDescent="0.2">
      <c r="A20">
        <v>-2.3285603090037195</v>
      </c>
      <c r="B20">
        <v>-0.42090873911002097</v>
      </c>
    </row>
    <row r="21" spans="1:2" x14ac:dyDescent="0.2">
      <c r="A21">
        <v>-2.3408901475758568</v>
      </c>
      <c r="B21">
        <v>-0.1783294586145264</v>
      </c>
    </row>
    <row r="22" spans="1:2" x14ac:dyDescent="0.2">
      <c r="A22">
        <v>3.3654417783061081</v>
      </c>
      <c r="B22">
        <v>-1.3740351240530526</v>
      </c>
    </row>
    <row r="23" spans="1:2" x14ac:dyDescent="0.2">
      <c r="A23">
        <v>4.7326251295842843</v>
      </c>
      <c r="B23">
        <v>-1.4130073700765295</v>
      </c>
    </row>
    <row r="24" spans="1:2" x14ac:dyDescent="0.2">
      <c r="A24">
        <v>-2.4347660600183558</v>
      </c>
      <c r="B24">
        <v>-0.32058054196758384</v>
      </c>
    </row>
    <row r="25" spans="1:2" x14ac:dyDescent="0.2">
      <c r="A25">
        <v>-1.3342168496436917</v>
      </c>
      <c r="B25">
        <v>-0.69042952437970384</v>
      </c>
    </row>
    <row r="26" spans="1:2" x14ac:dyDescent="0.2">
      <c r="A26">
        <v>-0.51038340882138278</v>
      </c>
      <c r="B26">
        <v>-0.84094510649058996</v>
      </c>
    </row>
    <row r="27" spans="1:2" x14ac:dyDescent="0.2">
      <c r="A27">
        <v>-2.4611829064587725</v>
      </c>
      <c r="B27">
        <v>-0.28807127124190929</v>
      </c>
    </row>
    <row r="28" spans="1:2" x14ac:dyDescent="0.2">
      <c r="A28">
        <v>-2.5071378488507436</v>
      </c>
      <c r="B28">
        <v>-0.36565169921166235</v>
      </c>
    </row>
    <row r="29" spans="1:2" x14ac:dyDescent="0.2">
      <c r="A29">
        <v>-2.4515387859784936</v>
      </c>
      <c r="B29">
        <v>-0.23484124288022973</v>
      </c>
    </row>
    <row r="30" spans="1:2" x14ac:dyDescent="0.2">
      <c r="A30">
        <v>-1.3840235399060978</v>
      </c>
      <c r="B30">
        <v>-0.53415594212479978</v>
      </c>
    </row>
    <row r="31" spans="1:2" x14ac:dyDescent="0.2">
      <c r="A31">
        <v>-1.8380147116547281</v>
      </c>
      <c r="B31">
        <v>-0.42224941477756228</v>
      </c>
    </row>
    <row r="32" spans="1:2" x14ac:dyDescent="0.2">
      <c r="A32">
        <v>-1.3382599716784016</v>
      </c>
      <c r="B32">
        <v>-0.47206596510169879</v>
      </c>
    </row>
    <row r="33" spans="1:2" x14ac:dyDescent="0.2">
      <c r="A33">
        <v>-0.95602417853283816</v>
      </c>
      <c r="B33">
        <v>-0.73119057357781947</v>
      </c>
    </row>
    <row r="34" spans="1:2" x14ac:dyDescent="0.2">
      <c r="A34">
        <v>-1.9952647000019723</v>
      </c>
      <c r="B34">
        <v>0.20652410782481867</v>
      </c>
    </row>
    <row r="35" spans="1:2" x14ac:dyDescent="0.2">
      <c r="A35">
        <v>-0.99248181591458218</v>
      </c>
      <c r="B35">
        <v>-0.56065900674113045</v>
      </c>
    </row>
    <row r="36" spans="1:2" x14ac:dyDescent="0.2">
      <c r="A36">
        <v>-1.8495065273323967</v>
      </c>
      <c r="B36">
        <v>-9.0335372770761715E-2</v>
      </c>
    </row>
    <row r="37" spans="1:2" x14ac:dyDescent="0.2">
      <c r="A37">
        <v>-1.4877024089240416</v>
      </c>
      <c r="B37">
        <v>-0.24068188916871264</v>
      </c>
    </row>
    <row r="38" spans="1:2" x14ac:dyDescent="0.2">
      <c r="A38">
        <v>0.34973347939924115</v>
      </c>
      <c r="B38">
        <v>5.749746461599925E-2</v>
      </c>
    </row>
    <row r="39" spans="1:2" x14ac:dyDescent="0.2">
      <c r="A39">
        <v>-1.7435669490609063</v>
      </c>
      <c r="B39">
        <v>0.6543898065642797</v>
      </c>
    </row>
    <row r="40" spans="1:2" x14ac:dyDescent="0.2">
      <c r="A40">
        <v>1.3438901374145575</v>
      </c>
      <c r="B40">
        <v>-0.3610982053075607</v>
      </c>
    </row>
    <row r="41" spans="1:2" x14ac:dyDescent="0.2">
      <c r="A41">
        <v>-1.1636512151043681</v>
      </c>
      <c r="B41">
        <v>-0.74082555013702345</v>
      </c>
    </row>
    <row r="42" spans="1:2" x14ac:dyDescent="0.2">
      <c r="A42">
        <v>3.574259864936268</v>
      </c>
      <c r="B42">
        <v>-1.5012163294964307</v>
      </c>
    </row>
    <row r="43" spans="1:2" x14ac:dyDescent="0.2">
      <c r="A43">
        <v>-1.7657443373136137</v>
      </c>
      <c r="B43">
        <v>0.4158430722278218</v>
      </c>
    </row>
    <row r="44" spans="1:2" x14ac:dyDescent="0.2">
      <c r="A44">
        <v>1.0468210193778624</v>
      </c>
      <c r="B44">
        <v>-0.48177938202598458</v>
      </c>
    </row>
    <row r="45" spans="1:2" x14ac:dyDescent="0.2">
      <c r="A45">
        <v>-0.70047357633817675</v>
      </c>
      <c r="B45">
        <v>-0.29391880982412266</v>
      </c>
    </row>
    <row r="46" spans="1:2" x14ac:dyDescent="0.2">
      <c r="A46">
        <v>-0.8486038810498111</v>
      </c>
      <c r="B46">
        <v>0.18276443706420439</v>
      </c>
    </row>
    <row r="47" spans="1:2" x14ac:dyDescent="0.2">
      <c r="A47">
        <v>-0.33606044168772692</v>
      </c>
      <c r="B47">
        <v>-1.1352991606774552</v>
      </c>
    </row>
    <row r="48" spans="1:2" x14ac:dyDescent="0.2">
      <c r="A48">
        <v>-0.7364904602886162</v>
      </c>
      <c r="B48">
        <v>-9.2007404952922839E-2</v>
      </c>
    </row>
    <row r="49" spans="1:2" x14ac:dyDescent="0.2">
      <c r="A49">
        <v>-1.2476302434297384</v>
      </c>
      <c r="B49">
        <v>0.23417762424619551</v>
      </c>
    </row>
    <row r="50" spans="1:2" x14ac:dyDescent="0.2">
      <c r="A50">
        <v>1.6307390453580425E-2</v>
      </c>
      <c r="B50">
        <v>0.5311331149554176</v>
      </c>
    </row>
    <row r="51" spans="1:2" x14ac:dyDescent="0.2">
      <c r="A51">
        <v>-0.36323964721935958</v>
      </c>
      <c r="B51">
        <v>0.51485796569388409</v>
      </c>
    </row>
    <row r="52" spans="1:2" x14ac:dyDescent="0.2">
      <c r="A52">
        <v>4.9049162497881795</v>
      </c>
      <c r="B52">
        <v>-2.1573518068473501</v>
      </c>
    </row>
    <row r="53" spans="1:2" x14ac:dyDescent="0.2">
      <c r="A53">
        <v>3.5550043735458132</v>
      </c>
      <c r="B53">
        <v>-2.1247411444008639</v>
      </c>
    </row>
    <row r="54" spans="1:2" x14ac:dyDescent="0.2">
      <c r="A54">
        <v>-0.53434094460472448</v>
      </c>
      <c r="B54">
        <v>0.66568129180573166</v>
      </c>
    </row>
    <row r="55" spans="1:2" x14ac:dyDescent="0.2">
      <c r="A55">
        <v>-1.2257492816131708</v>
      </c>
      <c r="B55">
        <v>0.39009335154730562</v>
      </c>
    </row>
    <row r="56" spans="1:2" x14ac:dyDescent="0.2">
      <c r="A56">
        <v>-1.2212511935542565</v>
      </c>
      <c r="B56">
        <v>1.1992278245397014</v>
      </c>
    </row>
    <row r="57" spans="1:2" x14ac:dyDescent="0.2">
      <c r="A57">
        <v>-1.601972043925538</v>
      </c>
      <c r="B57">
        <v>0.91485804382461811</v>
      </c>
    </row>
    <row r="58" spans="1:2" x14ac:dyDescent="0.2">
      <c r="A58">
        <v>-0.68611375605575042</v>
      </c>
      <c r="B58">
        <v>0.17809823205649164</v>
      </c>
    </row>
    <row r="59" spans="1:2" x14ac:dyDescent="0.2">
      <c r="A59">
        <v>-1.4289350946836372</v>
      </c>
      <c r="B59">
        <v>0.1066670262681115</v>
      </c>
    </row>
    <row r="60" spans="1:2" x14ac:dyDescent="0.2">
      <c r="A60">
        <v>2.2957323164292383E-2</v>
      </c>
      <c r="B60">
        <v>-6.88699987203302E-2</v>
      </c>
    </row>
    <row r="61" spans="1:2" x14ac:dyDescent="0.2">
      <c r="A61">
        <v>-1.3862360721953408</v>
      </c>
      <c r="B61">
        <v>0.19027095747284289</v>
      </c>
    </row>
    <row r="62" spans="1:2" x14ac:dyDescent="0.2">
      <c r="A62">
        <v>-1.4329134269137846</v>
      </c>
      <c r="B62">
        <v>0.58347853428772178</v>
      </c>
    </row>
    <row r="63" spans="1:2" x14ac:dyDescent="0.2">
      <c r="A63">
        <v>1.2723438354338712</v>
      </c>
      <c r="B63">
        <v>-1.3375748156443357</v>
      </c>
    </row>
    <row r="64" spans="1:2" x14ac:dyDescent="0.2">
      <c r="A64">
        <v>5.0062075137624849</v>
      </c>
      <c r="B64">
        <v>-1.4250170741448753</v>
      </c>
    </row>
    <row r="65" spans="1:2" x14ac:dyDescent="0.2">
      <c r="A65">
        <v>4.698376112356744</v>
      </c>
      <c r="B65">
        <v>-1.217390609108016</v>
      </c>
    </row>
    <row r="66" spans="1:2" x14ac:dyDescent="0.2">
      <c r="A66">
        <v>-1.3865886111637296</v>
      </c>
      <c r="B66">
        <v>0.34829288983493678</v>
      </c>
    </row>
    <row r="67" spans="1:2" x14ac:dyDescent="0.2">
      <c r="A67">
        <v>-8.1464109765479187E-2</v>
      </c>
      <c r="B67">
        <v>0.24344059474847113</v>
      </c>
    </row>
    <row r="68" spans="1:2" x14ac:dyDescent="0.2">
      <c r="A68">
        <v>-1.4771871076205958</v>
      </c>
      <c r="B68">
        <v>0.46552458907445193</v>
      </c>
    </row>
    <row r="69" spans="1:2" x14ac:dyDescent="0.2">
      <c r="A69">
        <v>-0.47885224273996208</v>
      </c>
      <c r="B69">
        <v>0.55870139257822415</v>
      </c>
    </row>
    <row r="70" spans="1:2" x14ac:dyDescent="0.2">
      <c r="A70">
        <v>-1.0385043353225976</v>
      </c>
      <c r="B70">
        <v>0.79026994005622975</v>
      </c>
    </row>
    <row r="71" spans="1:2" x14ac:dyDescent="0.2">
      <c r="A71">
        <v>-1.9040158371329408</v>
      </c>
      <c r="B71">
        <v>8.6530410666989729E-2</v>
      </c>
    </row>
    <row r="72" spans="1:2" x14ac:dyDescent="0.2">
      <c r="A72">
        <v>-1.7157744208331898</v>
      </c>
      <c r="B72">
        <v>1.0604028566226487</v>
      </c>
    </row>
    <row r="73" spans="1:2" x14ac:dyDescent="0.2">
      <c r="A73">
        <v>-0.12186277571751596</v>
      </c>
      <c r="B73">
        <v>-0.79726908886708425</v>
      </c>
    </row>
    <row r="74" spans="1:2" x14ac:dyDescent="0.2">
      <c r="A74">
        <v>1.9106382592998119</v>
      </c>
      <c r="B74">
        <v>-0.54253699391207399</v>
      </c>
    </row>
    <row r="75" spans="1:2" x14ac:dyDescent="0.2">
      <c r="A75">
        <v>0.12078684978757705</v>
      </c>
      <c r="B75">
        <v>-0.6326715556284852</v>
      </c>
    </row>
    <row r="76" spans="1:2" x14ac:dyDescent="0.2">
      <c r="A76">
        <v>1.1443497999689809</v>
      </c>
      <c r="B76">
        <v>-0.96932642435052463</v>
      </c>
    </row>
    <row r="77" spans="1:2" x14ac:dyDescent="0.2">
      <c r="A77">
        <v>-1.7223158756261073E-2</v>
      </c>
      <c r="B77">
        <v>-0.77291863125225735</v>
      </c>
    </row>
    <row r="78" spans="1:2" x14ac:dyDescent="0.2">
      <c r="A78">
        <v>0.37572493163312476</v>
      </c>
      <c r="B78">
        <v>-0.69912320930744609</v>
      </c>
    </row>
    <row r="79" spans="1:2" x14ac:dyDescent="0.2">
      <c r="A79">
        <v>1.1599698276121084</v>
      </c>
      <c r="B79">
        <v>-0.98215676909983829</v>
      </c>
    </row>
    <row r="80" spans="1:2" x14ac:dyDescent="0.2">
      <c r="A80">
        <v>5.2563968787075126</v>
      </c>
      <c r="B80">
        <v>0.22603273280045658</v>
      </c>
    </row>
    <row r="81" spans="1:2" x14ac:dyDescent="0.2">
      <c r="A81">
        <v>9.008783882137589</v>
      </c>
      <c r="B81">
        <v>-0.91849073612306065</v>
      </c>
    </row>
    <row r="82" spans="1:2" x14ac:dyDescent="0.2">
      <c r="A82">
        <v>0.41333269231852426</v>
      </c>
      <c r="B82">
        <v>0.7524519610375221</v>
      </c>
    </row>
    <row r="83" spans="1:2" x14ac:dyDescent="0.2">
      <c r="A83">
        <v>4.5011779334365229</v>
      </c>
      <c r="B83">
        <v>13.466404147382931</v>
      </c>
    </row>
    <row r="84" spans="1:2" x14ac:dyDescent="0.2">
      <c r="A84">
        <v>-0.90040255268159464</v>
      </c>
      <c r="B84">
        <v>0.86855719529821185</v>
      </c>
    </row>
    <row r="85" spans="1:2" x14ac:dyDescent="0.2">
      <c r="A85">
        <v>1.4370400380611876</v>
      </c>
      <c r="B85">
        <v>2.0711131121174167</v>
      </c>
    </row>
    <row r="86" spans="1:2" x14ac:dyDescent="0.2">
      <c r="A86">
        <v>-0.10871358669853071</v>
      </c>
      <c r="B86">
        <v>1.7005228896546267</v>
      </c>
    </row>
    <row r="87" spans="1:2" x14ac:dyDescent="0.2">
      <c r="A87">
        <v>-1.267915653330187</v>
      </c>
      <c r="B87">
        <v>0.52882637943269006</v>
      </c>
    </row>
    <row r="88" spans="1:2" x14ac:dyDescent="0.2">
      <c r="A88">
        <v>1.9107813422228888</v>
      </c>
      <c r="B88">
        <v>0.82965684275948937</v>
      </c>
    </row>
    <row r="89" spans="1:2" x14ac:dyDescent="0.2">
      <c r="A89">
        <v>1.2314098618605296</v>
      </c>
      <c r="B89">
        <v>0.83169408997532235</v>
      </c>
    </row>
    <row r="90" spans="1:2" x14ac:dyDescent="0.2">
      <c r="A90">
        <v>1.7539404943238677</v>
      </c>
      <c r="B90">
        <v>1.0721511244477278</v>
      </c>
    </row>
    <row r="91" spans="1:2" x14ac:dyDescent="0.2">
      <c r="A91">
        <v>0.5308372026127387</v>
      </c>
      <c r="B91">
        <v>0.91023499453226409</v>
      </c>
    </row>
    <row r="92" spans="1:2" x14ac:dyDescent="0.2">
      <c r="A92">
        <v>2.0545156491317655</v>
      </c>
      <c r="B92">
        <v>-1.0258765054392409</v>
      </c>
    </row>
    <row r="93" spans="1:2" x14ac:dyDescent="0.2">
      <c r="A93">
        <v>-1.6347397268562114</v>
      </c>
      <c r="B93">
        <v>0.11401883328787808</v>
      </c>
    </row>
    <row r="94" spans="1:2" x14ac:dyDescent="0.2">
      <c r="A94">
        <v>0.45291121811503648</v>
      </c>
      <c r="B94">
        <v>0.40733689533467016</v>
      </c>
    </row>
    <row r="95" spans="1:2" x14ac:dyDescent="0.2">
      <c r="A95">
        <v>2.8554930114773551</v>
      </c>
      <c r="B95">
        <v>-1.622024477079862</v>
      </c>
    </row>
    <row r="96" spans="1:2" x14ac:dyDescent="0.2">
      <c r="A96">
        <v>-0.15459945637605088</v>
      </c>
      <c r="B96">
        <v>-0.73438013265009161</v>
      </c>
    </row>
    <row r="97" spans="1:2" x14ac:dyDescent="0.2">
      <c r="A97">
        <v>-0.62441286839975896</v>
      </c>
      <c r="B97">
        <v>-0.56714572838768407</v>
      </c>
    </row>
    <row r="98" spans="1:2" x14ac:dyDescent="0.2">
      <c r="A98">
        <v>2.6136739373312321</v>
      </c>
      <c r="B98">
        <v>-0.64391877244234808</v>
      </c>
    </row>
    <row r="99" spans="1:2" x14ac:dyDescent="0.2">
      <c r="A99">
        <v>-0.94275739296210748</v>
      </c>
      <c r="B99">
        <v>0.47891110896050015</v>
      </c>
    </row>
    <row r="100" spans="1:2" x14ac:dyDescent="0.2">
      <c r="A100">
        <v>-0.92086981260978451</v>
      </c>
      <c r="B100">
        <v>0.4914418667165743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5A13-0BD8-49DD-A4D2-2FA5D877A425}">
  <dimension ref="A1:B88"/>
  <sheetViews>
    <sheetView workbookViewId="0"/>
  </sheetViews>
  <sheetFormatPr baseColWidth="10" defaultColWidth="8.83203125" defaultRowHeight="15" x14ac:dyDescent="0.2"/>
  <sheetData>
    <row r="1" spans="1:2" x14ac:dyDescent="0.2">
      <c r="A1">
        <v>-1.803458613979591</v>
      </c>
      <c r="B1">
        <v>-0.26234251636231309</v>
      </c>
    </row>
    <row r="2" spans="1:2" x14ac:dyDescent="0.2">
      <c r="A2">
        <v>-2.3551587951068575</v>
      </c>
      <c r="B2">
        <v>-0.47944435624776366</v>
      </c>
    </row>
    <row r="3" spans="1:2" x14ac:dyDescent="0.2">
      <c r="A3">
        <v>-1.1383302277460938</v>
      </c>
      <c r="B3">
        <v>-0.6300549328776518</v>
      </c>
    </row>
    <row r="4" spans="1:2" x14ac:dyDescent="0.2">
      <c r="A4">
        <v>-2.2313198827038336</v>
      </c>
      <c r="B4">
        <v>-0.37065992250462432</v>
      </c>
    </row>
    <row r="5" spans="1:2" x14ac:dyDescent="0.2">
      <c r="A5">
        <v>-9.7166040210855328E-3</v>
      </c>
      <c r="B5">
        <v>-0.22575724976006728</v>
      </c>
    </row>
    <row r="6" spans="1:2" x14ac:dyDescent="0.2">
      <c r="A6">
        <v>-1.427944495975664</v>
      </c>
      <c r="B6">
        <v>-0.24912658839105736</v>
      </c>
    </row>
    <row r="7" spans="1:2" x14ac:dyDescent="0.2">
      <c r="A7">
        <v>-2.2459090137274522</v>
      </c>
      <c r="B7">
        <v>-8.762657805633367E-2</v>
      </c>
    </row>
    <row r="8" spans="1:2" x14ac:dyDescent="0.2">
      <c r="A8">
        <v>-2.3285603090037195</v>
      </c>
      <c r="B8">
        <v>-0.42090873911002097</v>
      </c>
    </row>
    <row r="9" spans="1:2" x14ac:dyDescent="0.2">
      <c r="A9">
        <v>-2.3408901475758568</v>
      </c>
      <c r="B9">
        <v>-0.1783294586145264</v>
      </c>
    </row>
    <row r="10" spans="1:2" x14ac:dyDescent="0.2">
      <c r="A10">
        <v>3.3654417783061081</v>
      </c>
      <c r="B10">
        <v>-1.3740351240530526</v>
      </c>
    </row>
    <row r="11" spans="1:2" x14ac:dyDescent="0.2">
      <c r="A11">
        <v>4.7326251295842843</v>
      </c>
      <c r="B11">
        <v>-1.4130073700765295</v>
      </c>
    </row>
    <row r="12" spans="1:2" x14ac:dyDescent="0.2">
      <c r="A12">
        <v>-2.4347660600183558</v>
      </c>
      <c r="B12">
        <v>-0.32058054196758384</v>
      </c>
    </row>
    <row r="13" spans="1:2" x14ac:dyDescent="0.2">
      <c r="A13">
        <v>-1.3342168496436917</v>
      </c>
      <c r="B13">
        <v>-0.69042952437970384</v>
      </c>
    </row>
    <row r="14" spans="1:2" x14ac:dyDescent="0.2">
      <c r="A14">
        <v>-0.51038340882138278</v>
      </c>
      <c r="B14">
        <v>-0.84094510649058996</v>
      </c>
    </row>
    <row r="15" spans="1:2" x14ac:dyDescent="0.2">
      <c r="A15">
        <v>-2.4611829064587725</v>
      </c>
      <c r="B15">
        <v>-0.28807127124190929</v>
      </c>
    </row>
    <row r="16" spans="1:2" x14ac:dyDescent="0.2">
      <c r="A16">
        <v>-2.5071378488507436</v>
      </c>
      <c r="B16">
        <v>-0.36565169921166235</v>
      </c>
    </row>
    <row r="17" spans="1:2" x14ac:dyDescent="0.2">
      <c r="A17">
        <v>-2.4515387859784936</v>
      </c>
      <c r="B17">
        <v>-0.23484124288022973</v>
      </c>
    </row>
    <row r="18" spans="1:2" x14ac:dyDescent="0.2">
      <c r="A18">
        <v>-1.3840235399060978</v>
      </c>
      <c r="B18">
        <v>-0.53415594212479978</v>
      </c>
    </row>
    <row r="19" spans="1:2" x14ac:dyDescent="0.2">
      <c r="A19">
        <v>-1.8380147116547281</v>
      </c>
      <c r="B19">
        <v>-0.42224941477756228</v>
      </c>
    </row>
    <row r="20" spans="1:2" x14ac:dyDescent="0.2">
      <c r="A20">
        <v>-1.3382599716784016</v>
      </c>
      <c r="B20">
        <v>-0.47206596510169879</v>
      </c>
    </row>
    <row r="21" spans="1:2" x14ac:dyDescent="0.2">
      <c r="A21">
        <v>-0.95602417853283816</v>
      </c>
      <c r="B21">
        <v>-0.73119057357781947</v>
      </c>
    </row>
    <row r="22" spans="1:2" x14ac:dyDescent="0.2">
      <c r="A22">
        <v>-1.9952647000019723</v>
      </c>
      <c r="B22">
        <v>0.20652410782481867</v>
      </c>
    </row>
    <row r="23" spans="1:2" x14ac:dyDescent="0.2">
      <c r="A23">
        <v>-0.99248181591458218</v>
      </c>
      <c r="B23">
        <v>-0.56065900674113045</v>
      </c>
    </row>
    <row r="24" spans="1:2" x14ac:dyDescent="0.2">
      <c r="A24">
        <v>-1.8495065273323967</v>
      </c>
      <c r="B24">
        <v>-9.0335372770761715E-2</v>
      </c>
    </row>
    <row r="25" spans="1:2" x14ac:dyDescent="0.2">
      <c r="A25">
        <v>-1.4877024089240416</v>
      </c>
      <c r="B25">
        <v>-0.24068188916871264</v>
      </c>
    </row>
    <row r="26" spans="1:2" x14ac:dyDescent="0.2">
      <c r="A26">
        <v>0.34973347939924115</v>
      </c>
      <c r="B26">
        <v>5.749746461599925E-2</v>
      </c>
    </row>
    <row r="27" spans="1:2" x14ac:dyDescent="0.2">
      <c r="A27">
        <v>-1.7435669490609063</v>
      </c>
      <c r="B27">
        <v>0.6543898065642797</v>
      </c>
    </row>
    <row r="28" spans="1:2" x14ac:dyDescent="0.2">
      <c r="A28">
        <v>1.3438901374145575</v>
      </c>
      <c r="B28">
        <v>-0.3610982053075607</v>
      </c>
    </row>
    <row r="29" spans="1:2" x14ac:dyDescent="0.2">
      <c r="A29">
        <v>-1.1636512151043681</v>
      </c>
      <c r="B29">
        <v>-0.74082555013702345</v>
      </c>
    </row>
    <row r="30" spans="1:2" x14ac:dyDescent="0.2">
      <c r="A30">
        <v>3.574259864936268</v>
      </c>
      <c r="B30">
        <v>-1.5012163294964307</v>
      </c>
    </row>
    <row r="31" spans="1:2" x14ac:dyDescent="0.2">
      <c r="A31">
        <v>-1.7657443373136137</v>
      </c>
      <c r="B31">
        <v>0.4158430722278218</v>
      </c>
    </row>
    <row r="32" spans="1:2" x14ac:dyDescent="0.2">
      <c r="A32">
        <v>1.0468210193778624</v>
      </c>
      <c r="B32">
        <v>-0.48177938202598458</v>
      </c>
    </row>
    <row r="33" spans="1:2" x14ac:dyDescent="0.2">
      <c r="A33">
        <v>-0.70047357633817675</v>
      </c>
      <c r="B33">
        <v>-0.29391880982412266</v>
      </c>
    </row>
    <row r="34" spans="1:2" x14ac:dyDescent="0.2">
      <c r="A34">
        <v>-0.8486038810498111</v>
      </c>
      <c r="B34">
        <v>0.18276443706420439</v>
      </c>
    </row>
    <row r="35" spans="1:2" x14ac:dyDescent="0.2">
      <c r="A35">
        <v>-0.33606044168772692</v>
      </c>
      <c r="B35">
        <v>-1.1352991606774552</v>
      </c>
    </row>
    <row r="36" spans="1:2" x14ac:dyDescent="0.2">
      <c r="A36">
        <v>-0.7364904602886162</v>
      </c>
      <c r="B36">
        <v>-9.2007404952922839E-2</v>
      </c>
    </row>
    <row r="37" spans="1:2" x14ac:dyDescent="0.2">
      <c r="A37">
        <v>-1.2476302434297384</v>
      </c>
      <c r="B37">
        <v>0.23417762424619551</v>
      </c>
    </row>
    <row r="38" spans="1:2" x14ac:dyDescent="0.2">
      <c r="A38">
        <v>1.6307390453580425E-2</v>
      </c>
      <c r="B38">
        <v>0.5311331149554176</v>
      </c>
    </row>
    <row r="39" spans="1:2" x14ac:dyDescent="0.2">
      <c r="A39">
        <v>-0.36323964721935958</v>
      </c>
      <c r="B39">
        <v>0.51485796569388409</v>
      </c>
    </row>
    <row r="40" spans="1:2" x14ac:dyDescent="0.2">
      <c r="A40">
        <v>4.9049162497881795</v>
      </c>
      <c r="B40">
        <v>-2.1573518068473501</v>
      </c>
    </row>
    <row r="41" spans="1:2" x14ac:dyDescent="0.2">
      <c r="A41">
        <v>3.5550043735458132</v>
      </c>
      <c r="B41">
        <v>-2.1247411444008639</v>
      </c>
    </row>
    <row r="42" spans="1:2" x14ac:dyDescent="0.2">
      <c r="A42">
        <v>-0.53434094460472448</v>
      </c>
      <c r="B42">
        <v>0.66568129180573166</v>
      </c>
    </row>
    <row r="43" spans="1:2" x14ac:dyDescent="0.2">
      <c r="A43">
        <v>-1.2257492816131708</v>
      </c>
      <c r="B43">
        <v>0.39009335154730562</v>
      </c>
    </row>
    <row r="44" spans="1:2" x14ac:dyDescent="0.2">
      <c r="A44">
        <v>-1.2212511935542565</v>
      </c>
      <c r="B44">
        <v>1.1992278245397014</v>
      </c>
    </row>
    <row r="45" spans="1:2" x14ac:dyDescent="0.2">
      <c r="A45">
        <v>-1.601972043925538</v>
      </c>
      <c r="B45">
        <v>0.91485804382461811</v>
      </c>
    </row>
    <row r="46" spans="1:2" x14ac:dyDescent="0.2">
      <c r="A46">
        <v>-0.68611375605575042</v>
      </c>
      <c r="B46">
        <v>0.17809823205649164</v>
      </c>
    </row>
    <row r="47" spans="1:2" x14ac:dyDescent="0.2">
      <c r="A47">
        <v>-1.4289350946836372</v>
      </c>
      <c r="B47">
        <v>0.1066670262681115</v>
      </c>
    </row>
    <row r="48" spans="1:2" x14ac:dyDescent="0.2">
      <c r="A48">
        <v>2.2957323164292383E-2</v>
      </c>
      <c r="B48">
        <v>-6.88699987203302E-2</v>
      </c>
    </row>
    <row r="49" spans="1:2" x14ac:dyDescent="0.2">
      <c r="A49">
        <v>-1.3862360721953408</v>
      </c>
      <c r="B49">
        <v>0.19027095747284289</v>
      </c>
    </row>
    <row r="50" spans="1:2" x14ac:dyDescent="0.2">
      <c r="A50">
        <v>-1.4329134269137846</v>
      </c>
      <c r="B50">
        <v>0.58347853428772178</v>
      </c>
    </row>
    <row r="51" spans="1:2" x14ac:dyDescent="0.2">
      <c r="A51">
        <v>1.2723438354338712</v>
      </c>
      <c r="B51">
        <v>-1.3375748156443357</v>
      </c>
    </row>
    <row r="52" spans="1:2" x14ac:dyDescent="0.2">
      <c r="A52">
        <v>5.0062075137624849</v>
      </c>
      <c r="B52">
        <v>-1.4250170741448753</v>
      </c>
    </row>
    <row r="53" spans="1:2" x14ac:dyDescent="0.2">
      <c r="A53">
        <v>4.698376112356744</v>
      </c>
      <c r="B53">
        <v>-1.217390609108016</v>
      </c>
    </row>
    <row r="54" spans="1:2" x14ac:dyDescent="0.2">
      <c r="A54">
        <v>-1.3865886111637296</v>
      </c>
      <c r="B54">
        <v>0.34829288983493678</v>
      </c>
    </row>
    <row r="55" spans="1:2" x14ac:dyDescent="0.2">
      <c r="A55">
        <v>-8.1464109765479187E-2</v>
      </c>
      <c r="B55">
        <v>0.24344059474847113</v>
      </c>
    </row>
    <row r="56" spans="1:2" x14ac:dyDescent="0.2">
      <c r="A56">
        <v>-1.4771871076205958</v>
      </c>
      <c r="B56">
        <v>0.46552458907445193</v>
      </c>
    </row>
    <row r="57" spans="1:2" x14ac:dyDescent="0.2">
      <c r="A57">
        <v>-0.47885224273996208</v>
      </c>
      <c r="B57">
        <v>0.55870139257822415</v>
      </c>
    </row>
    <row r="58" spans="1:2" x14ac:dyDescent="0.2">
      <c r="A58">
        <v>-1.0385043353225976</v>
      </c>
      <c r="B58">
        <v>0.79026994005622975</v>
      </c>
    </row>
    <row r="59" spans="1:2" x14ac:dyDescent="0.2">
      <c r="A59">
        <v>-1.9040158371329408</v>
      </c>
      <c r="B59">
        <v>8.6530410666989729E-2</v>
      </c>
    </row>
    <row r="60" spans="1:2" x14ac:dyDescent="0.2">
      <c r="A60">
        <v>-1.7157744208331898</v>
      </c>
      <c r="B60">
        <v>1.0604028566226487</v>
      </c>
    </row>
    <row r="61" spans="1:2" x14ac:dyDescent="0.2">
      <c r="A61">
        <v>-0.12186277571751596</v>
      </c>
      <c r="B61">
        <v>-0.79726908886708425</v>
      </c>
    </row>
    <row r="62" spans="1:2" x14ac:dyDescent="0.2">
      <c r="A62">
        <v>1.9106382592998119</v>
      </c>
      <c r="B62">
        <v>-0.54253699391207399</v>
      </c>
    </row>
    <row r="63" spans="1:2" x14ac:dyDescent="0.2">
      <c r="A63">
        <v>0.12078684978757705</v>
      </c>
      <c r="B63">
        <v>-0.6326715556284852</v>
      </c>
    </row>
    <row r="64" spans="1:2" x14ac:dyDescent="0.2">
      <c r="A64">
        <v>1.1443497999689809</v>
      </c>
      <c r="B64">
        <v>-0.96932642435052463</v>
      </c>
    </row>
    <row r="65" spans="1:2" x14ac:dyDescent="0.2">
      <c r="A65">
        <v>-1.7223158756261073E-2</v>
      </c>
      <c r="B65">
        <v>-0.77291863125225735</v>
      </c>
    </row>
    <row r="66" spans="1:2" x14ac:dyDescent="0.2">
      <c r="A66">
        <v>0.37572493163312476</v>
      </c>
      <c r="B66">
        <v>-0.69912320930744609</v>
      </c>
    </row>
    <row r="67" spans="1:2" x14ac:dyDescent="0.2">
      <c r="A67">
        <v>1.1599698276121084</v>
      </c>
      <c r="B67">
        <v>-0.98215676909983829</v>
      </c>
    </row>
    <row r="68" spans="1:2" x14ac:dyDescent="0.2">
      <c r="A68">
        <v>5.2563968787075126</v>
      </c>
      <c r="B68">
        <v>0.22603273280045658</v>
      </c>
    </row>
    <row r="69" spans="1:2" x14ac:dyDescent="0.2">
      <c r="A69">
        <v>9.008783882137589</v>
      </c>
      <c r="B69">
        <v>-0.91849073612306065</v>
      </c>
    </row>
    <row r="70" spans="1:2" x14ac:dyDescent="0.2">
      <c r="A70">
        <v>0.41333269231852426</v>
      </c>
      <c r="B70">
        <v>0.7524519610375221</v>
      </c>
    </row>
    <row r="71" spans="1:2" x14ac:dyDescent="0.2">
      <c r="A71">
        <v>4.5011779334365229</v>
      </c>
      <c r="B71">
        <v>13.466404147382931</v>
      </c>
    </row>
    <row r="72" spans="1:2" x14ac:dyDescent="0.2">
      <c r="A72">
        <v>-0.90040255268159464</v>
      </c>
      <c r="B72">
        <v>0.86855719529821185</v>
      </c>
    </row>
    <row r="73" spans="1:2" x14ac:dyDescent="0.2">
      <c r="A73">
        <v>1.4370400380611876</v>
      </c>
      <c r="B73">
        <v>2.0711131121174167</v>
      </c>
    </row>
    <row r="74" spans="1:2" x14ac:dyDescent="0.2">
      <c r="A74">
        <v>-0.10871358669853071</v>
      </c>
      <c r="B74">
        <v>1.7005228896546267</v>
      </c>
    </row>
    <row r="75" spans="1:2" x14ac:dyDescent="0.2">
      <c r="A75">
        <v>-1.267915653330187</v>
      </c>
      <c r="B75">
        <v>0.52882637943269006</v>
      </c>
    </row>
    <row r="76" spans="1:2" x14ac:dyDescent="0.2">
      <c r="A76">
        <v>1.9107813422228888</v>
      </c>
      <c r="B76">
        <v>0.82965684275948937</v>
      </c>
    </row>
    <row r="77" spans="1:2" x14ac:dyDescent="0.2">
      <c r="A77">
        <v>1.2314098618605296</v>
      </c>
      <c r="B77">
        <v>0.83169408997532235</v>
      </c>
    </row>
    <row r="78" spans="1:2" x14ac:dyDescent="0.2">
      <c r="A78">
        <v>1.7539404943238677</v>
      </c>
      <c r="B78">
        <v>1.0721511244477278</v>
      </c>
    </row>
    <row r="79" spans="1:2" x14ac:dyDescent="0.2">
      <c r="A79">
        <v>0.5308372026127387</v>
      </c>
      <c r="B79">
        <v>0.91023499453226409</v>
      </c>
    </row>
    <row r="80" spans="1:2" x14ac:dyDescent="0.2">
      <c r="A80">
        <v>2.0545156491317655</v>
      </c>
      <c r="B80">
        <v>-1.0258765054392409</v>
      </c>
    </row>
    <row r="81" spans="1:2" x14ac:dyDescent="0.2">
      <c r="A81">
        <v>-1.6347397268562114</v>
      </c>
      <c r="B81">
        <v>0.11401883328787808</v>
      </c>
    </row>
    <row r="82" spans="1:2" x14ac:dyDescent="0.2">
      <c r="A82">
        <v>0.45291121811503648</v>
      </c>
      <c r="B82">
        <v>0.40733689533467016</v>
      </c>
    </row>
    <row r="83" spans="1:2" x14ac:dyDescent="0.2">
      <c r="A83">
        <v>2.8554930114773551</v>
      </c>
      <c r="B83">
        <v>-1.622024477079862</v>
      </c>
    </row>
    <row r="84" spans="1:2" x14ac:dyDescent="0.2">
      <c r="A84">
        <v>-0.15459945637605088</v>
      </c>
      <c r="B84">
        <v>-0.73438013265009161</v>
      </c>
    </row>
    <row r="85" spans="1:2" x14ac:dyDescent="0.2">
      <c r="A85">
        <v>-0.62441286839975896</v>
      </c>
      <c r="B85">
        <v>-0.56714572838768407</v>
      </c>
    </row>
    <row r="86" spans="1:2" x14ac:dyDescent="0.2">
      <c r="A86">
        <v>2.6136739373312321</v>
      </c>
      <c r="B86">
        <v>-0.64391877244234808</v>
      </c>
    </row>
    <row r="87" spans="1:2" x14ac:dyDescent="0.2">
      <c r="A87">
        <v>-0.94275739296210748</v>
      </c>
      <c r="B87">
        <v>0.47891110896050015</v>
      </c>
    </row>
    <row r="88" spans="1:2" x14ac:dyDescent="0.2">
      <c r="A88">
        <v>-0.92086981260978451</v>
      </c>
      <c r="B88">
        <v>0.4914418667165743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7BA1-B42B-4B91-B5CC-B675F933A55B}">
  <dimension ref="A1:B12"/>
  <sheetViews>
    <sheetView workbookViewId="0"/>
  </sheetViews>
  <sheetFormatPr baseColWidth="10" defaultColWidth="8.83203125" defaultRowHeight="15" x14ac:dyDescent="0.2"/>
  <sheetData>
    <row r="1" spans="1:2" x14ac:dyDescent="0.2">
      <c r="A1">
        <v>0.37936200347420962</v>
      </c>
      <c r="B1">
        <v>0.22945728494756018</v>
      </c>
    </row>
    <row r="2" spans="1:2" x14ac:dyDescent="0.2">
      <c r="A2">
        <v>0.29420895009228759</v>
      </c>
      <c r="B2">
        <v>0.65881286833686625</v>
      </c>
    </row>
    <row r="3" spans="1:2" x14ac:dyDescent="0.2">
      <c r="A3">
        <v>0.89910340206985595</v>
      </c>
      <c r="B3">
        <v>1.0519435069405723E-2</v>
      </c>
    </row>
    <row r="4" spans="1:2" x14ac:dyDescent="0.2">
      <c r="A4">
        <v>-8.4071490786392492E-2</v>
      </c>
      <c r="B4">
        <v>6.904586655044849E-2</v>
      </c>
    </row>
    <row r="5" spans="1:2" x14ac:dyDescent="0.2">
      <c r="A5">
        <v>0.65850282296357709</v>
      </c>
      <c r="B5">
        <v>-0.2924568343930985</v>
      </c>
    </row>
    <row r="6" spans="1:2" x14ac:dyDescent="0.2">
      <c r="A6">
        <v>0.72869720054827791</v>
      </c>
      <c r="B6">
        <v>-0.38616273965486098</v>
      </c>
    </row>
    <row r="7" spans="1:2" x14ac:dyDescent="0.2">
      <c r="A7">
        <v>0.78401772237671419</v>
      </c>
      <c r="B7">
        <v>-0.39130205235836241</v>
      </c>
    </row>
    <row r="8" spans="1:2" x14ac:dyDescent="0.2">
      <c r="A8">
        <v>0.83788556151245275</v>
      </c>
      <c r="B8">
        <v>-0.31985745660955611</v>
      </c>
    </row>
    <row r="9" spans="1:2" x14ac:dyDescent="0.2">
      <c r="A9">
        <v>0.85886813790357786</v>
      </c>
      <c r="B9">
        <v>3.7819348675034378E-2</v>
      </c>
    </row>
    <row r="10" spans="1:2" x14ac:dyDescent="0.2">
      <c r="A10">
        <v>0.79070199721485268</v>
      </c>
      <c r="B10">
        <v>0.43629669310331076</v>
      </c>
    </row>
    <row r="11" spans="1:2" x14ac:dyDescent="0.2">
      <c r="A11">
        <v>0.22055389948933868</v>
      </c>
      <c r="B11">
        <v>0.87683613625484536</v>
      </c>
    </row>
    <row r="12" spans="1:2" x14ac:dyDescent="0.2">
      <c r="A12">
        <v>0.22055389948933873</v>
      </c>
      <c r="B12">
        <v>0.87683613625484502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Sheet1</vt:lpstr>
      <vt:lpstr>PCA1_HID</vt:lpstr>
      <vt:lpstr>PCA1_HID1</vt:lpstr>
      <vt:lpstr>PCA1_HID2</vt:lpstr>
      <vt:lpstr>PCA_HID</vt:lpstr>
      <vt:lpstr>PCA_HID1</vt:lpstr>
      <vt:lpstr>PCA_HID2</vt:lpstr>
      <vt:lpstr>Per år</vt:lpstr>
      <vt:lpstr>Ark1</vt:lpstr>
      <vt:lpstr>9PFASvsTOC Svalbard</vt:lpstr>
      <vt:lpstr>9PFASvsTOC BHcentral</vt:lpstr>
      <vt:lpstr>9PFASvsTOC BHsouth</vt:lpstr>
      <vt:lpstr>9PFASvsTOC NH</vt:lpstr>
      <vt:lpstr>9PFASvsTOC south</vt:lpstr>
      <vt:lpstr>9PFASdKS mot degN 19.01.</vt:lpstr>
      <vt:lpstr>9PFAS mot KS 19.01.</vt:lpstr>
      <vt:lpstr>9PFAS mot TOC 19.01.</vt:lpstr>
      <vt:lpstr>PCA</vt:lpstr>
      <vt:lpstr>PFDoAmotTOC p&lt;0.05</vt:lpstr>
      <vt:lpstr>PFUnAmotTOC p&lt;0.05</vt:lpstr>
      <vt:lpstr>PFDcAmotTOC p&lt;0.05</vt:lpstr>
      <vt:lpstr>PFHpAmotTOC p&gt;0.05</vt:lpstr>
      <vt:lpstr>PFHxAmotTOC p&gt;0.05</vt:lpstr>
      <vt:lpstr>PFNAmotTOC p&gt;0.05</vt:lpstr>
      <vt:lpstr>PFOA mot TOC p&gt;0.05</vt:lpstr>
      <vt:lpstr>PFOS mot TOC p&lt;0.05</vt:lpstr>
      <vt:lpstr>TOC mot KS 3.1.24</vt:lpstr>
      <vt:lpstr>Sheet2</vt:lpstr>
      <vt:lpstr>PFOA sør</vt:lpstr>
      <vt:lpstr>PFOA NH</vt:lpstr>
      <vt:lpstr>_HID2</vt:lpstr>
      <vt:lpstr>_HID1</vt:lpstr>
      <vt:lpstr>_HID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Boitsov, Stepan</dc:creator>
  <cp:lastModifiedBy>Bruvold, Are Sæle</cp:lastModifiedBy>
  <dcterms:created xsi:type="dcterms:W3CDTF">2023-05-26T08:18:18Z</dcterms:created>
  <dcterms:modified xsi:type="dcterms:W3CDTF">2024-01-31T16:42:10Z</dcterms:modified>
</cp:coreProperties>
</file>