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A1C0FAC3-7706-1449-8AF6-E2F0D64241DE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J14" i="2" l="1"/>
  <c r="K15" i="2"/>
  <c r="J18" i="2"/>
  <c r="I21" i="2"/>
  <c r="H24" i="2"/>
  <c r="G27" i="2"/>
  <c r="F13" i="2"/>
  <c r="G37" i="2" s="1"/>
  <c r="E16" i="2"/>
  <c r="D19" i="2"/>
  <c r="C22" i="2"/>
  <c r="B25" i="2"/>
  <c r="E28" i="2"/>
  <c r="E23" i="2"/>
  <c r="G17" i="2"/>
  <c r="C29" i="2"/>
  <c r="H21" i="2"/>
  <c r="H27" i="2"/>
  <c r="F16" i="2"/>
  <c r="F23" i="2"/>
  <c r="E13" i="2"/>
  <c r="F37" i="2" s="1"/>
  <c r="D16" i="2"/>
  <c r="C19" i="2"/>
  <c r="B22" i="2"/>
  <c r="A25" i="2"/>
  <c r="K27" i="2"/>
  <c r="J13" i="2"/>
  <c r="K37" i="2" s="1"/>
  <c r="I16" i="2"/>
  <c r="H19" i="2"/>
  <c r="G22" i="2"/>
  <c r="F25" i="2"/>
  <c r="J27" i="2"/>
  <c r="H22" i="2"/>
  <c r="J16" i="2"/>
  <c r="D27" i="2"/>
  <c r="I18" i="2"/>
  <c r="C25" i="2"/>
  <c r="G13" i="2"/>
  <c r="H37" i="2" s="1"/>
  <c r="G20" i="2"/>
  <c r="F14" i="2"/>
  <c r="E17" i="2"/>
  <c r="D20" i="2"/>
  <c r="C23" i="2"/>
  <c r="B26" i="2"/>
  <c r="A29" i="2"/>
  <c r="K14" i="2"/>
  <c r="J17" i="2"/>
  <c r="I20" i="2"/>
  <c r="H23" i="2"/>
  <c r="G26" i="2"/>
  <c r="D26" i="2"/>
  <c r="F20" i="2"/>
  <c r="H14" i="2"/>
  <c r="I26" i="2"/>
  <c r="J15" i="2"/>
  <c r="D22" i="2"/>
  <c r="F28" i="2"/>
  <c r="H17" i="2"/>
  <c r="I17" i="2"/>
  <c r="H20" i="2"/>
  <c r="G23" i="2"/>
  <c r="F26" i="2"/>
  <c r="E29" i="2"/>
  <c r="D15" i="2"/>
  <c r="C18" i="2"/>
  <c r="B21" i="2"/>
  <c r="A24" i="2"/>
  <c r="J29" i="2"/>
  <c r="G25" i="2"/>
  <c r="I19" i="2"/>
  <c r="K13" i="2"/>
  <c r="L37" i="2" s="1"/>
  <c r="G24" i="2"/>
  <c r="G29" i="2"/>
  <c r="E19" i="2"/>
  <c r="E26" i="2"/>
  <c r="I14" i="2"/>
  <c r="I28" i="2"/>
  <c r="J23" i="2"/>
  <c r="A18" i="2"/>
  <c r="B29" i="2"/>
  <c r="B27" i="2"/>
  <c r="G21" i="2"/>
  <c r="I15" i="2"/>
  <c r="K29" i="2"/>
  <c r="H25" i="2"/>
  <c r="K16" i="2"/>
  <c r="C15" i="2"/>
  <c r="B18" i="2"/>
  <c r="A21" i="2"/>
  <c r="K23" i="2"/>
  <c r="J26" i="2"/>
  <c r="C14" i="2"/>
  <c r="G18" i="2"/>
  <c r="K22" i="2"/>
  <c r="D29" i="2"/>
  <c r="K21" i="2"/>
  <c r="C13" i="2"/>
  <c r="D37" i="2" s="1"/>
  <c r="D17" i="2"/>
  <c r="I23" i="2"/>
  <c r="A15" i="2"/>
  <c r="K24" i="2"/>
  <c r="B19" i="2"/>
  <c r="D13" i="2"/>
  <c r="E37" i="2" s="1"/>
  <c r="K20" i="2"/>
  <c r="B15" i="2"/>
  <c r="F24" i="2"/>
  <c r="H18" i="2"/>
  <c r="A28" i="2"/>
  <c r="I22" i="2"/>
  <c r="J19" i="2"/>
  <c r="A14" i="2"/>
  <c r="I13" i="2"/>
  <c r="J37" i="2" s="1"/>
  <c r="H16" i="2"/>
  <c r="G19" i="2"/>
  <c r="F22" i="2"/>
  <c r="E25" i="2"/>
  <c r="D28" i="2"/>
  <c r="I29" i="2"/>
  <c r="H15" i="2"/>
  <c r="B17" i="2"/>
  <c r="A20" i="2"/>
  <c r="F21" i="2"/>
  <c r="E24" i="2"/>
  <c r="J25" i="2"/>
  <c r="E27" i="2"/>
  <c r="J24" i="2"/>
  <c r="A19" i="2"/>
  <c r="B16" i="2"/>
  <c r="C28" i="2"/>
  <c r="A26" i="2"/>
  <c r="B23" i="2"/>
  <c r="C20" i="2"/>
  <c r="E14" i="2"/>
  <c r="G28" i="2"/>
  <c r="H26" i="2"/>
  <c r="J20" i="2"/>
  <c r="K17" i="2"/>
  <c r="F29" i="2"/>
  <c r="F27" i="2"/>
  <c r="A22" i="2"/>
  <c r="C16" i="2"/>
  <c r="B14" i="2"/>
  <c r="G15" i="2"/>
  <c r="A17" i="2"/>
  <c r="F18" i="2"/>
  <c r="K19" i="2"/>
  <c r="E21" i="2"/>
  <c r="J22" i="2"/>
  <c r="D24" i="2"/>
  <c r="I25" i="2"/>
  <c r="C27" i="2"/>
  <c r="H28" i="2"/>
  <c r="B13" i="2"/>
  <c r="C37" i="2" s="1"/>
  <c r="G14" i="2"/>
  <c r="A16" i="2"/>
  <c r="F17" i="2"/>
  <c r="K18" i="2"/>
  <c r="E20" i="2"/>
  <c r="J21" i="2"/>
  <c r="D23" i="2"/>
  <c r="I24" i="2"/>
  <c r="C26" i="2"/>
  <c r="J28" i="2"/>
  <c r="K26" i="2"/>
  <c r="B24" i="2"/>
  <c r="C21" i="2"/>
  <c r="D18" i="2"/>
  <c r="E15" i="2"/>
  <c r="H29" i="2"/>
  <c r="I27" i="2"/>
  <c r="D25" i="2"/>
  <c r="E22" i="2"/>
  <c r="F19" i="2"/>
  <c r="G16" i="2"/>
  <c r="H13" i="2"/>
  <c r="I37" i="2" s="1"/>
  <c r="B28" i="2"/>
  <c r="K25" i="2"/>
  <c r="A23" i="2"/>
  <c r="B20" i="2"/>
  <c r="C17" i="2"/>
  <c r="D14" i="2"/>
  <c r="K28" i="2"/>
  <c r="A27" i="2"/>
  <c r="C24" i="2"/>
  <c r="D21" i="2"/>
  <c r="E18" i="2"/>
  <c r="F15" i="2"/>
  <c r="F38" i="2" a="1"/>
  <c r="D38" i="2" a="1"/>
  <c r="I38" i="2" a="1"/>
  <c r="J38" i="2" a="1"/>
  <c r="H38" i="2" a="1"/>
  <c r="G38" i="2" a="1"/>
  <c r="A38" i="2" a="1"/>
  <c r="C38" i="2" a="1"/>
  <c r="E38" i="2" a="1"/>
  <c r="K38" i="2" a="1"/>
  <c r="L38" i="2" a="1"/>
  <c r="L38" i="2" l="1"/>
  <c r="L43" i="2"/>
  <c r="L41" i="2"/>
  <c r="L40" i="2"/>
  <c r="L39" i="2"/>
  <c r="L42" i="2"/>
  <c r="K38" i="2"/>
  <c r="K43" i="2"/>
  <c r="K39" i="2"/>
  <c r="K40" i="2"/>
  <c r="K41" i="2"/>
  <c r="K42" i="2"/>
  <c r="E39" i="2"/>
  <c r="E38" i="2"/>
  <c r="E40" i="2"/>
  <c r="E42" i="2"/>
  <c r="E41" i="2"/>
  <c r="E43" i="2"/>
  <c r="C41" i="2"/>
  <c r="C42" i="2"/>
  <c r="C43" i="2"/>
  <c r="C39" i="2"/>
  <c r="C38" i="2"/>
  <c r="C40" i="2"/>
  <c r="B43" i="2"/>
  <c r="A39" i="2"/>
  <c r="B38" i="2"/>
  <c r="A42" i="2"/>
  <c r="A40" i="2"/>
  <c r="B41" i="2"/>
  <c r="A43" i="2"/>
  <c r="B39" i="2"/>
  <c r="A38" i="2"/>
  <c r="A41" i="2"/>
  <c r="B40" i="2"/>
  <c r="B42" i="2"/>
  <c r="G41" i="2"/>
  <c r="G42" i="2"/>
  <c r="G43" i="2"/>
  <c r="G39" i="2"/>
  <c r="G38" i="2"/>
  <c r="G40" i="2"/>
  <c r="H38" i="2"/>
  <c r="H43" i="2"/>
  <c r="H41" i="2"/>
  <c r="H39" i="2"/>
  <c r="H42" i="2"/>
  <c r="H40" i="2"/>
  <c r="J39" i="2"/>
  <c r="J42" i="2"/>
  <c r="J40" i="2"/>
  <c r="J43" i="2"/>
  <c r="J38" i="2"/>
  <c r="J41" i="2"/>
  <c r="I43" i="2"/>
  <c r="I38" i="2"/>
  <c r="I39" i="2"/>
  <c r="I42" i="2"/>
  <c r="I41" i="2"/>
  <c r="I40" i="2"/>
  <c r="D40" i="2"/>
  <c r="D39" i="2"/>
  <c r="D38" i="2"/>
  <c r="D41" i="2"/>
  <c r="D42" i="2"/>
  <c r="D43" i="2"/>
  <c r="F40" i="2"/>
  <c r="F39" i="2"/>
  <c r="F38" i="2"/>
  <c r="F43" i="2"/>
  <c r="F42" i="2"/>
  <c r="F41" i="2"/>
</calcChain>
</file>

<file path=xl/sharedStrings.xml><?xml version="1.0" encoding="utf-8"?>
<sst xmlns="http://schemas.openxmlformats.org/spreadsheetml/2006/main" count="142" uniqueCount="40">
  <si>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</si>
  <si>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</si>
  <si>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</si>
  <si>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</si>
  <si>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</si>
  <si>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</si>
  <si>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</si>
  <si>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</si>
  <si>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</si>
  <si>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</si>
  <si>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</si>
  <si>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</si>
  <si>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</si>
  <si>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</si>
  <si>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</si>
  <si>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</si>
  <si>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Inciting incident</t>
  </si>
  <si>
    <t>Non-Key</t>
  </si>
  <si>
    <t>Obstacle</t>
  </si>
  <si>
    <t>Climax 1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</si>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</sst>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workbookViewId="0">
      <selection activeCell="A7" sqref="A7:XFD7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16</v>
      </c>
      <c r="G2" t="s">
        <v>17</v>
      </c>
      <c r="H2" t="s">
        <v>18</v>
      </c>
      <c r="I2" t="s">
        <v>18</v>
      </c>
      <c r="J2" t="s">
        <v>20</v>
      </c>
      <c r="K2" t="s">
        <v>21</v>
      </c>
      <c r="L2" t="s">
        <v>18</v>
      </c>
      <c r="M2" t="s">
        <v>17</v>
      </c>
      <c r="N2" t="s">
        <v>22</v>
      </c>
      <c r="O2" t="s">
        <v>23</v>
      </c>
      <c r="P2" t="s">
        <v>24</v>
      </c>
    </row>
    <row r="3" spans="1:16">
      <c r="A3" t="s">
        <v>16</v>
      </c>
      <c r="B3" t="s">
        <v>19</v>
      </c>
      <c r="C3" t="s">
        <v>17</v>
      </c>
      <c r="D3" t="s">
        <v>20</v>
      </c>
      <c r="E3" t="s">
        <v>18</v>
      </c>
      <c r="F3" t="s">
        <v>17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18</v>
      </c>
      <c r="M3" t="s">
        <v>17</v>
      </c>
      <c r="N3" t="s">
        <v>23</v>
      </c>
      <c r="O3" t="s">
        <v>17</v>
      </c>
      <c r="P3" t="s">
        <v>24</v>
      </c>
    </row>
    <row r="4" spans="1:16">
      <c r="A4" t="s">
        <v>16</v>
      </c>
      <c r="B4" t="s">
        <v>17</v>
      </c>
      <c r="C4" t="s">
        <v>17</v>
      </c>
      <c r="D4" t="s">
        <v>19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20</v>
      </c>
      <c r="K4" t="s">
        <v>21</v>
      </c>
      <c r="L4" t="s">
        <v>18</v>
      </c>
      <c r="M4" t="s">
        <v>17</v>
      </c>
      <c r="N4" t="s">
        <v>25</v>
      </c>
      <c r="O4" t="s">
        <v>22</v>
      </c>
      <c r="P4" t="s">
        <v>17</v>
      </c>
    </row>
    <row r="5" spans="1:16">
      <c r="A5" t="s">
        <v>16</v>
      </c>
      <c r="B5" t="s">
        <v>17</v>
      </c>
      <c r="C5" t="s">
        <v>17</v>
      </c>
      <c r="D5" t="s">
        <v>19</v>
      </c>
      <c r="E5" t="s">
        <v>20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25</v>
      </c>
      <c r="M5" t="s">
        <v>17</v>
      </c>
      <c r="N5" t="s">
        <v>22</v>
      </c>
      <c r="O5" t="s">
        <v>23</v>
      </c>
      <c r="P5" t="s">
        <v>24</v>
      </c>
    </row>
    <row r="6" spans="1:16">
      <c r="A6" t="s">
        <v>17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20</v>
      </c>
      <c r="M6" t="s">
        <v>17</v>
      </c>
      <c r="N6" t="s">
        <v>21</v>
      </c>
      <c r="O6" t="s">
        <v>25</v>
      </c>
      <c r="P6" t="s">
        <v>23</v>
      </c>
    </row>
    <row r="7" spans="1:16">
      <c r="A7" t="s">
        <v>17</v>
      </c>
      <c r="B7" t="s">
        <v>17</v>
      </c>
      <c r="C7" t="s">
        <v>17</v>
      </c>
      <c r="D7" t="s">
        <v>19</v>
      </c>
      <c r="E7" t="s">
        <v>18</v>
      </c>
      <c r="F7" t="s">
        <v>17</v>
      </c>
      <c r="G7" t="s">
        <v>17</v>
      </c>
      <c r="H7" t="s">
        <v>17</v>
      </c>
      <c r="I7" t="s">
        <v>17</v>
      </c>
      <c r="J7" t="s">
        <v>20</v>
      </c>
      <c r="K7" t="s">
        <v>21</v>
      </c>
      <c r="L7" t="s">
        <v>18</v>
      </c>
      <c r="M7" t="s">
        <v>17</v>
      </c>
      <c r="N7" t="s">
        <v>17</v>
      </c>
      <c r="O7" t="s">
        <v>17</v>
      </c>
      <c r="P7" t="s">
        <v>17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topLeftCell="A36" workbookViewId="0">
      <selection activeCell="B38" sqref="B38:L43"/>
    </sheetView>
  </sheetViews>
  <sheetFormatPr baseColWidth="10" defaultRowHeight="16"/>
  <cols>
    <col min="1" max="1" width="16.3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26</v>
      </c>
      <c r="B2">
        <f>COUNTIFS(Sheet1!A:A,Sheet2!$A2)</f>
        <v>4</v>
      </c>
      <c r="C2">
        <f>COUNTIFS(Sheet1!B:B,Sheet2!$A2)</f>
        <v>1</v>
      </c>
      <c r="D2">
        <f>COUNTIFS(Sheet1!C:C,Sheet2!$A2)</f>
        <v>0</v>
      </c>
      <c r="E2">
        <f>COUNTIFS(Sheet1!D:D,Sheet2!$A2)</f>
        <v>1</v>
      </c>
      <c r="F2">
        <f>COUNTIFS(Sheet1!E:E,Sheet2!$A2)</f>
        <v>1</v>
      </c>
      <c r="G2">
        <f>COUNTIFS(Sheet1!F:F,Sheet2!$A2)</f>
        <v>1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</row>
    <row r="3" spans="1:17">
      <c r="A3" s="1" t="s">
        <v>27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3</v>
      </c>
      <c r="F3">
        <f>COUNTIFS(Sheet1!E:E,Sheet2!$A3)</f>
        <v>1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1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</row>
    <row r="4" spans="1:17">
      <c r="A4" s="1" t="s">
        <v>28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1</v>
      </c>
      <c r="F4">
        <f>COUNTIFS(Sheet1!E:E,Sheet2!$A4)</f>
        <v>3</v>
      </c>
      <c r="G4">
        <f>COUNTIFS(Sheet1!F:F,Sheet2!$A4)</f>
        <v>1</v>
      </c>
      <c r="H4">
        <f>COUNTIFS(Sheet1!G:G,Sheet2!$A4)</f>
        <v>0</v>
      </c>
      <c r="I4">
        <f>COUNTIFS(Sheet1!H:H,Sheet2!$A4)</f>
        <v>1</v>
      </c>
      <c r="J4">
        <f>COUNTIFS(Sheet1!I:I,Sheet2!$A4)</f>
        <v>1</v>
      </c>
      <c r="K4">
        <f>COUNTIFS(Sheet1!J:J,Sheet2!$A4)</f>
        <v>0</v>
      </c>
      <c r="L4">
        <f>COUNTIFS(Sheet1!K:K,Sheet2!$A4)</f>
        <v>1</v>
      </c>
      <c r="M4">
        <f>COUNTIFS(Sheet1!L:L,Sheet2!$A4)</f>
        <v>4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</row>
    <row r="5" spans="1:17">
      <c r="A5" s="1" t="s">
        <v>29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1</v>
      </c>
      <c r="F5">
        <f>COUNTIFS(Sheet1!E:E,Sheet2!$A5)</f>
        <v>1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3</v>
      </c>
      <c r="L5">
        <f>COUNTIFS(Sheet1!K:K,Sheet2!$A5)</f>
        <v>0</v>
      </c>
      <c r="M5">
        <f>COUNTIFS(Sheet1!L:L,Sheet2!$A5)</f>
        <v>1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</row>
    <row r="6" spans="1:17">
      <c r="A6" s="1" t="s">
        <v>30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3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0</v>
      </c>
      <c r="Q6">
        <f>COUNTIFS(Sheet1!P:P,Sheet2!$A6)</f>
        <v>0</v>
      </c>
    </row>
    <row r="7" spans="1:17">
      <c r="A7" s="1" t="s">
        <v>31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1</v>
      </c>
      <c r="N7">
        <f>COUNTIFS(Sheet1!M:M,Sheet2!$A7)</f>
        <v>0</v>
      </c>
      <c r="O7">
        <f>COUNTIFS(Sheet1!N:N,Sheet2!$A7)</f>
        <v>1</v>
      </c>
      <c r="P7">
        <f>COUNTIFS(Sheet1!O:O,Sheet2!$A7)</f>
        <v>1</v>
      </c>
      <c r="Q7">
        <f>COUNTIFS(Sheet1!P:P,Sheet2!$A7)</f>
        <v>0</v>
      </c>
    </row>
    <row r="8" spans="1:17">
      <c r="A8" s="1" t="s">
        <v>32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1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2</v>
      </c>
      <c r="P8">
        <f>COUNTIFS(Sheet1!O:O,Sheet2!$A8)</f>
        <v>1</v>
      </c>
      <c r="Q8">
        <f>COUNTIFS(Sheet1!P:P,Sheet2!$A8)</f>
        <v>0</v>
      </c>
    </row>
    <row r="9" spans="1:17">
      <c r="A9" s="1" t="s">
        <v>33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1</v>
      </c>
      <c r="P9">
        <f>COUNTIFS(Sheet1!O:O,Sheet2!$A9)</f>
        <v>2</v>
      </c>
      <c r="Q9">
        <f>COUNTIFS(Sheet1!P:P,Sheet2!$A9)</f>
        <v>1</v>
      </c>
    </row>
    <row r="10" spans="1:17">
      <c r="A10" s="1" t="s">
        <v>34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3</v>
      </c>
    </row>
    <row r="11" spans="1:17">
      <c r="A11" s="1" t="s">
        <v>35</v>
      </c>
      <c r="B11">
        <f>COUNTIFS(Sheet1!A:A,Sheet2!$A11)</f>
        <v>2</v>
      </c>
      <c r="C11">
        <f>COUNTIFS(Sheet1!B:B,Sheet2!$A11)</f>
        <v>4</v>
      </c>
      <c r="D11">
        <f>COUNTIFS(Sheet1!C:C,Sheet2!$A11)</f>
        <v>6</v>
      </c>
      <c r="E11">
        <f>COUNTIFS(Sheet1!D:D,Sheet2!$A11)</f>
        <v>0</v>
      </c>
      <c r="F11">
        <f>COUNTIFS(Sheet1!E:E,Sheet2!$A11)</f>
        <v>0</v>
      </c>
      <c r="G11">
        <f>COUNTIFS(Sheet1!F:F,Sheet2!$A11)</f>
        <v>4</v>
      </c>
      <c r="H11">
        <f>COUNTIFS(Sheet1!G:G,Sheet2!$A11)</f>
        <v>6</v>
      </c>
      <c r="I11">
        <f>COUNTIFS(Sheet1!H:H,Sheet2!$A11)</f>
        <v>5</v>
      </c>
      <c r="J11">
        <f>COUNTIFS(Sheet1!I:I,Sheet2!$A11)</f>
        <v>4</v>
      </c>
      <c r="K11">
        <f>COUNTIFS(Sheet1!J:J,Sheet2!$A11)</f>
        <v>3</v>
      </c>
      <c r="L11">
        <f>COUNTIFS(Sheet1!K:K,Sheet2!$A11)</f>
        <v>1</v>
      </c>
      <c r="M11">
        <f>COUNTIFS(Sheet1!L:L,Sheet2!$A11)</f>
        <v>0</v>
      </c>
      <c r="N11">
        <f>COUNTIFS(Sheet1!M:M,Sheet2!$A11)</f>
        <v>6</v>
      </c>
      <c r="O11">
        <f>COUNTIFS(Sheet1!N:N,Sheet2!$A11)</f>
        <v>1</v>
      </c>
      <c r="P11">
        <f>COUNTIFS(Sheet1!O:O,Sheet2!$A11)</f>
        <v>2</v>
      </c>
      <c r="Q11">
        <f>COUNTIFS(Sheet1!P:P,Sheet2!$A11)</f>
        <v>2</v>
      </c>
    </row>
    <row r="13" spans="1:17">
      <c r="A13">
        <f t="array" ref="A13:K29">TRANSPOSE(A1:Q11)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7">
      <c r="A14" t="str">
        <v>Scene 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7">
      <c r="A15" t="str">
        <v>Scene 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17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1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tr">
        <v>Scene 5</v>
      </c>
      <c r="B18">
        <v>1</v>
      </c>
      <c r="C18">
        <v>1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>
      <c r="A24" t="str">
        <v>Scene 11</v>
      </c>
      <c r="B24">
        <v>0</v>
      </c>
      <c r="C24">
        <v>1</v>
      </c>
      <c r="D24">
        <v>1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tr">
        <v>Scene 12</v>
      </c>
      <c r="B25">
        <v>0</v>
      </c>
      <c r="C25">
        <v>0</v>
      </c>
      <c r="D25">
        <v>4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  <c r="I27">
        <v>1</v>
      </c>
      <c r="J27">
        <v>0</v>
      </c>
      <c r="K27">
        <v>1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3</v>
      </c>
      <c r="K29">
        <v>2</v>
      </c>
    </row>
    <row r="32" spans="1:11">
      <c r="A32" t="s">
        <v>36</v>
      </c>
    </row>
    <row r="34" spans="1:12">
      <c r="A34" t="s">
        <v>37</v>
      </c>
      <c r="B34" s="2">
        <v>0.05</v>
      </c>
    </row>
    <row r="35" spans="1:12">
      <c r="A35" t="s">
        <v>38</v>
      </c>
      <c r="B35" s="3">
        <v>2</v>
      </c>
    </row>
    <row r="37" spans="1:12">
      <c r="B37" t="s">
        <v>39</v>
      </c>
      <c r="C37" t="str">
        <f>B13</f>
        <v>Inciting incident</v>
      </c>
      <c r="D37" t="str">
        <f t="shared" ref="D37:L37" si="0">C13</f>
        <v>Climax 1</v>
      </c>
      <c r="E37" t="str">
        <f t="shared" si="0"/>
        <v>Obstacle</v>
      </c>
      <c r="F37" t="str">
        <f t="shared" si="0"/>
        <v>Midpoint</v>
      </c>
      <c r="G37" t="str">
        <f t="shared" si="0"/>
        <v>Disaster</v>
      </c>
      <c r="H37" t="str">
        <f t="shared" si="0"/>
        <v>Crisis</v>
      </c>
      <c r="I37" t="str">
        <f t="shared" si="0"/>
        <v>Climax 2</v>
      </c>
      <c r="J37" t="str">
        <f t="shared" si="0"/>
        <v>Climax 3</v>
      </c>
      <c r="K37" t="str">
        <f t="shared" si="0"/>
        <v>Wrap-up</v>
      </c>
      <c r="L37" t="str">
        <f t="shared" si="0"/>
        <v>Non-key</v>
      </c>
    </row>
    <row r="38" spans="1:12">
      <c r="A38" t="str">
        <f t="array" ref="A38:B43">[1]!KAPPA(B14:K29,0,TRUE,B34,B35)</f>
        <v>kappa</v>
      </c>
      <c r="B38" s="4">
        <v>0.24951140065146582</v>
      </c>
      <c r="C38" s="5">
        <f t="array" ref="C38:C43">[1]!KAPPA(B14:K29, 1,,B34,B35)</f>
        <v>0.23636363636363633</v>
      </c>
      <c r="D38" s="6">
        <f t="array" ref="D38:D43">[1]!KAPPA(B14:K29, 2,,B34,B35)</f>
        <v>0.14666666666666667</v>
      </c>
      <c r="E38" s="6">
        <f t="array" ref="E38:E43">[1]!KAPPA(B14:K29, 3,,B34,B35)</f>
        <v>0.2</v>
      </c>
      <c r="F38" s="6">
        <f t="array" ref="F38:F43">[1]!KAPPA(B14:K29, 4,,B34,B35)</f>
        <v>0.14666666666666667</v>
      </c>
      <c r="G38" s="6">
        <f t="array" ref="G38:G43">[1]!KAPPA(B14:K29, 5,,B34,B35)</f>
        <v>0.26956521739130429</v>
      </c>
      <c r="H38" s="6">
        <f t="array" ref="H38:H43">[1]!KAPPA(B14:K29, 6,,B34,B35)</f>
        <v>-3.2258064516129031E-2</v>
      </c>
      <c r="I38" s="6">
        <f t="array" ref="I38:I43">[1]!KAPPA(B14:K29, 7,,B34,B35)</f>
        <v>6.0869565217391251E-2</v>
      </c>
      <c r="J38" s="6">
        <f t="array" ref="J38:J43">[1]!KAPPA(B14:K29, 8,,B34,B35)</f>
        <v>6.0869565217391251E-2</v>
      </c>
      <c r="K38" s="6">
        <f t="array" ref="K38:K43">[1]!KAPPA(B14:K29, 9,,B34,B35)</f>
        <v>0.38064516129032255</v>
      </c>
      <c r="L38" s="7">
        <f t="array" ref="L38:L43">[1]!KAPPA(B14:K29, 10,,B34,B35)</f>
        <v>0.39895652173913043</v>
      </c>
    </row>
    <row r="39" spans="1:12">
      <c r="A39" t="str">
        <v>s.e.</v>
      </c>
      <c r="B39" s="8">
        <v>2.946127451087676E-2</v>
      </c>
      <c r="C39" s="9">
        <v>6.4549722436790274E-2</v>
      </c>
      <c r="D39" s="10">
        <v>6.4549722436790274E-2</v>
      </c>
      <c r="E39" s="10">
        <v>6.4549722436790274E-2</v>
      </c>
      <c r="F39" s="10">
        <v>6.4549722436790274E-2</v>
      </c>
      <c r="G39" s="10">
        <v>6.4549722436790274E-2</v>
      </c>
      <c r="H39" s="10">
        <v>6.4549722436790274E-2</v>
      </c>
      <c r="I39" s="10">
        <v>6.4549722436790274E-2</v>
      </c>
      <c r="J39" s="10">
        <v>6.4549722436790274E-2</v>
      </c>
      <c r="K39" s="10">
        <v>6.4549722436790274E-2</v>
      </c>
      <c r="L39" s="11">
        <v>6.4549722436790274E-2</v>
      </c>
    </row>
    <row r="40" spans="1:12">
      <c r="A40" t="str">
        <v>z-stat</v>
      </c>
      <c r="B40" s="8">
        <v>8.4691312509018957</v>
      </c>
      <c r="C40" s="9">
        <v>3.6617297091415577</v>
      </c>
      <c r="D40" s="10">
        <v>2.272150229775018</v>
      </c>
      <c r="E40" s="10">
        <v>3.0983866769659341</v>
      </c>
      <c r="F40" s="10">
        <v>2.272150229775018</v>
      </c>
      <c r="G40" s="10">
        <v>4.1760863906932144</v>
      </c>
      <c r="H40" s="10">
        <v>-0.4997397866074087</v>
      </c>
      <c r="I40" s="10">
        <v>0.94298724951137036</v>
      </c>
      <c r="J40" s="10">
        <v>0.94298724951137036</v>
      </c>
      <c r="K40" s="10">
        <v>5.8969294819674216</v>
      </c>
      <c r="L40" s="11">
        <v>6.180607858225958</v>
      </c>
    </row>
    <row r="41" spans="1:12">
      <c r="A41" t="str">
        <v>p-value</v>
      </c>
      <c r="B41" s="8">
        <v>0</v>
      </c>
      <c r="C41" s="9">
        <v>2.5051809382170553E-4</v>
      </c>
      <c r="D41" s="10">
        <v>2.3077438156561714E-2</v>
      </c>
      <c r="E41" s="10">
        <v>1.9457736937391612E-3</v>
      </c>
      <c r="F41" s="10">
        <v>2.3077438156561714E-2</v>
      </c>
      <c r="G41" s="10">
        <v>2.9656722705606597E-5</v>
      </c>
      <c r="H41" s="10">
        <v>0.6172583135959544</v>
      </c>
      <c r="I41" s="10">
        <v>0.34568742478401338</v>
      </c>
      <c r="J41" s="10">
        <v>0.34568742478401338</v>
      </c>
      <c r="K41" s="10">
        <v>3.7032803490433253E-9</v>
      </c>
      <c r="L41" s="11">
        <v>6.3855254417433116E-10</v>
      </c>
    </row>
    <row r="42" spans="1:12">
      <c r="A42" t="str">
        <v>lower</v>
      </c>
      <c r="B42" s="8">
        <v>0.19176836367149949</v>
      </c>
      <c r="C42" s="9">
        <v>0.10984850517547037</v>
      </c>
      <c r="D42" s="10">
        <v>2.0151535478500703E-2</v>
      </c>
      <c r="E42" s="10">
        <v>7.3484868811834053E-2</v>
      </c>
      <c r="F42" s="10">
        <v>2.0151535478500703E-2</v>
      </c>
      <c r="G42" s="10">
        <v>0.14305008620313833</v>
      </c>
      <c r="H42" s="10">
        <v>-0.15877319570429499</v>
      </c>
      <c r="I42" s="10">
        <v>-6.5645565970774714E-2</v>
      </c>
      <c r="J42" s="10">
        <v>-6.5645565970774714E-2</v>
      </c>
      <c r="K42" s="10">
        <v>0.25413003010215657</v>
      </c>
      <c r="L42" s="11">
        <v>0.27244139055096445</v>
      </c>
    </row>
    <row r="43" spans="1:12">
      <c r="A43" t="str">
        <v>upper</v>
      </c>
      <c r="B43" s="12">
        <v>0.30725443763143218</v>
      </c>
      <c r="C43" s="13">
        <v>0.36287876755180232</v>
      </c>
      <c r="D43" s="14">
        <v>0.27318179785483265</v>
      </c>
      <c r="E43" s="14">
        <v>0.326515131188166</v>
      </c>
      <c r="F43" s="14">
        <v>0.27318179785483265</v>
      </c>
      <c r="G43" s="14">
        <v>0.39608034857947028</v>
      </c>
      <c r="H43" s="14">
        <v>9.4257066672036927E-2</v>
      </c>
      <c r="I43" s="14">
        <v>0.18738469640555722</v>
      </c>
      <c r="J43" s="14">
        <v>0.18738469640555722</v>
      </c>
      <c r="K43" s="14">
        <v>0.50716029247848848</v>
      </c>
      <c r="L43" s="15">
        <v>0.52547165292729636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2019-05-19T12:28:25Z</dcterms:created>
  <dcterms:modified xsi:type="dcterms:W3CDTF">2019-05-19T15:55:18Z</dcterms:modified>
</cp:coreProperties>
</file>